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8D7A6226-795B-4393-A03D-F0856F38EF2C}"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state="hidden" r:id="rId3"/>
    <sheet name="SPERT® Lognormal for Beginners" sheetId="16" state="hidden"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4" i="24" l="1"/>
  <c r="K4" i="24"/>
  <c r="G4" i="24"/>
  <c r="Q4" i="24" l="1"/>
  <c r="A67" i="5"/>
  <c r="B44" i="24"/>
  <c r="B28" i="19"/>
  <c r="B45" i="16"/>
  <c r="B25" i="26"/>
  <c r="K4" i="19"/>
  <c r="O4" i="19" s="1"/>
  <c r="K5" i="7"/>
  <c r="K6" i="7"/>
  <c r="K7" i="7"/>
  <c r="K8" i="7"/>
  <c r="K9" i="7"/>
  <c r="K10" i="7"/>
  <c r="O10" i="7" s="1"/>
  <c r="K11" i="7"/>
  <c r="K12" i="7"/>
  <c r="K13" i="7"/>
  <c r="K14" i="7"/>
  <c r="K15" i="7"/>
  <c r="K16" i="7"/>
  <c r="K17" i="7"/>
  <c r="K18" i="7"/>
  <c r="K19" i="7"/>
  <c r="K20" i="7"/>
  <c r="K21" i="7"/>
  <c r="K22" i="7"/>
  <c r="FV22" i="7" s="1"/>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B147" i="7"/>
  <c r="G4" i="19"/>
  <c r="G5" i="7"/>
  <c r="G6" i="7"/>
  <c r="G7" i="7"/>
  <c r="G8" i="7"/>
  <c r="G9" i="7"/>
  <c r="G10" i="7"/>
  <c r="G11" i="7"/>
  <c r="G12" i="7"/>
  <c r="G13" i="7"/>
  <c r="G14" i="7"/>
  <c r="G15" i="7"/>
  <c r="G16" i="7"/>
  <c r="B16" i="7" s="1"/>
  <c r="G17" i="7"/>
  <c r="G18" i="7"/>
  <c r="G19" i="7"/>
  <c r="G20" i="7"/>
  <c r="D20" i="7" s="1"/>
  <c r="G21" i="7"/>
  <c r="G22" i="7"/>
  <c r="G23" i="7"/>
  <c r="G24" i="7"/>
  <c r="G25" i="7"/>
  <c r="G26" i="7"/>
  <c r="G27" i="7"/>
  <c r="G28" i="7"/>
  <c r="D28" i="7" s="1"/>
  <c r="G29" i="7"/>
  <c r="G30" i="7"/>
  <c r="G31" i="7"/>
  <c r="G32" i="7"/>
  <c r="B32" i="7" s="1"/>
  <c r="G33" i="7"/>
  <c r="G34" i="7"/>
  <c r="G35" i="7"/>
  <c r="G36" i="7"/>
  <c r="D36" i="7" s="1"/>
  <c r="G37" i="7"/>
  <c r="G38" i="7"/>
  <c r="G39" i="7"/>
  <c r="G40" i="7"/>
  <c r="G41" i="7"/>
  <c r="G42" i="7"/>
  <c r="G43" i="7"/>
  <c r="G44" i="7"/>
  <c r="D44" i="7" s="1"/>
  <c r="G45" i="7"/>
  <c r="G46" i="7"/>
  <c r="G47" i="7"/>
  <c r="G48" i="7"/>
  <c r="B48" i="7" s="1"/>
  <c r="G49" i="7"/>
  <c r="G50" i="7"/>
  <c r="G51" i="7"/>
  <c r="G52" i="7"/>
  <c r="D52" i="7" s="1"/>
  <c r="G53" i="7"/>
  <c r="G54" i="7"/>
  <c r="G55" i="7"/>
  <c r="G56" i="7"/>
  <c r="G57" i="7"/>
  <c r="G58" i="7"/>
  <c r="G59" i="7"/>
  <c r="G60" i="7"/>
  <c r="D60" i="7" s="1"/>
  <c r="G61" i="7"/>
  <c r="G62" i="7"/>
  <c r="G63" i="7"/>
  <c r="G64" i="7"/>
  <c r="B64" i="7" s="1"/>
  <c r="G65" i="7"/>
  <c r="G66" i="7"/>
  <c r="G67" i="7"/>
  <c r="G68" i="7"/>
  <c r="B68" i="7" s="1"/>
  <c r="G69" i="7"/>
  <c r="G70" i="7"/>
  <c r="G71" i="7"/>
  <c r="G72" i="7"/>
  <c r="G73" i="7"/>
  <c r="G74" i="7"/>
  <c r="G75" i="7"/>
  <c r="G76" i="7"/>
  <c r="D76" i="7" s="1"/>
  <c r="G77" i="7"/>
  <c r="G78" i="7"/>
  <c r="G79" i="7"/>
  <c r="G80" i="7"/>
  <c r="B80" i="7" s="1"/>
  <c r="G81" i="7"/>
  <c r="G82" i="7"/>
  <c r="G83" i="7"/>
  <c r="G84" i="7"/>
  <c r="D84" i="7" s="1"/>
  <c r="G85" i="7"/>
  <c r="G86" i="7"/>
  <c r="G87" i="7"/>
  <c r="G88" i="7"/>
  <c r="G89" i="7"/>
  <c r="G90" i="7"/>
  <c r="G91" i="7"/>
  <c r="G92" i="7"/>
  <c r="D92" i="7" s="1"/>
  <c r="G93" i="7"/>
  <c r="G94" i="7"/>
  <c r="G95" i="7"/>
  <c r="G96" i="7"/>
  <c r="B96" i="7" s="1"/>
  <c r="G97" i="7"/>
  <c r="G98" i="7"/>
  <c r="G99" i="7"/>
  <c r="G100" i="7"/>
  <c r="D100" i="7" s="1"/>
  <c r="G101" i="7"/>
  <c r="G102" i="7"/>
  <c r="G103" i="7"/>
  <c r="B103" i="7" s="1"/>
  <c r="G4" i="7"/>
  <c r="O4" i="7" s="1"/>
  <c r="B7" i="7"/>
  <c r="D7" i="7"/>
  <c r="L7" i="7"/>
  <c r="M7" i="7" s="1"/>
  <c r="B10" i="7"/>
  <c r="D13" i="7"/>
  <c r="B13" i="7"/>
  <c r="D9" i="7"/>
  <c r="B9" i="7"/>
  <c r="R9" i="7" s="1"/>
  <c r="B5" i="7"/>
  <c r="L5" i="7" s="1"/>
  <c r="M5" i="7" s="1"/>
  <c r="D5" i="7"/>
  <c r="B11" i="7"/>
  <c r="D11" i="7"/>
  <c r="U11" i="7" s="1"/>
  <c r="D103" i="7"/>
  <c r="B95" i="7"/>
  <c r="D95" i="7"/>
  <c r="B87" i="7"/>
  <c r="D87" i="7"/>
  <c r="B79" i="7"/>
  <c r="D79" i="7"/>
  <c r="B71" i="7"/>
  <c r="D71" i="7"/>
  <c r="B63" i="7"/>
  <c r="D63" i="7"/>
  <c r="B55" i="7"/>
  <c r="D55" i="7"/>
  <c r="B47" i="7"/>
  <c r="D47" i="7"/>
  <c r="B43" i="7"/>
  <c r="D43" i="7"/>
  <c r="B31" i="7"/>
  <c r="D31" i="7"/>
  <c r="B23" i="7"/>
  <c r="D23" i="7"/>
  <c r="B19" i="7"/>
  <c r="D19" i="7"/>
  <c r="B38" i="7"/>
  <c r="D101" i="7"/>
  <c r="B101" i="7"/>
  <c r="D97" i="7"/>
  <c r="B97" i="7"/>
  <c r="D93" i="7"/>
  <c r="B93" i="7"/>
  <c r="D89" i="7"/>
  <c r="B89" i="7"/>
  <c r="D85" i="7"/>
  <c r="B85" i="7"/>
  <c r="D81" i="7"/>
  <c r="B81" i="7"/>
  <c r="D77" i="7"/>
  <c r="B77" i="7"/>
  <c r="D73" i="7"/>
  <c r="B73" i="7"/>
  <c r="D69" i="7"/>
  <c r="B69" i="7"/>
  <c r="D65" i="7"/>
  <c r="B65" i="7"/>
  <c r="D61" i="7"/>
  <c r="B61" i="7"/>
  <c r="D57" i="7"/>
  <c r="B57" i="7"/>
  <c r="E57" i="7" s="1"/>
  <c r="D53" i="7"/>
  <c r="B53" i="7"/>
  <c r="D49" i="7"/>
  <c r="B49" i="7"/>
  <c r="D45" i="7"/>
  <c r="B45" i="7"/>
  <c r="D41" i="7"/>
  <c r="B41" i="7"/>
  <c r="D37" i="7"/>
  <c r="B37" i="7"/>
  <c r="D33" i="7"/>
  <c r="B33" i="7"/>
  <c r="R33" i="7" s="1"/>
  <c r="D29" i="7"/>
  <c r="B29" i="7"/>
  <c r="D25" i="7"/>
  <c r="B25" i="7"/>
  <c r="D21" i="7"/>
  <c r="B21" i="7"/>
  <c r="D17" i="7"/>
  <c r="B17" i="7"/>
  <c r="B99" i="7"/>
  <c r="D99" i="7"/>
  <c r="B91" i="7"/>
  <c r="D91" i="7"/>
  <c r="Q91" i="7" s="1"/>
  <c r="B83" i="7"/>
  <c r="D83" i="7"/>
  <c r="B75" i="7"/>
  <c r="D75" i="7"/>
  <c r="B67" i="7"/>
  <c r="D67" i="7"/>
  <c r="B59" i="7"/>
  <c r="D59" i="7"/>
  <c r="B51" i="7"/>
  <c r="D51" i="7"/>
  <c r="B39" i="7"/>
  <c r="D39" i="7"/>
  <c r="B35" i="7"/>
  <c r="D35" i="7"/>
  <c r="B27" i="7"/>
  <c r="D27" i="7"/>
  <c r="B15" i="7"/>
  <c r="D15" i="7"/>
  <c r="B19"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6" i="18"/>
  <c r="N27" i="16"/>
  <c r="C36" i="18"/>
  <c r="B58" i="18"/>
  <c r="C8" i="18"/>
  <c r="C11" i="18"/>
  <c r="C7" i="18"/>
  <c r="C62" i="16"/>
  <c r="B147" i="15"/>
  <c r="B147" i="14"/>
  <c r="D40" i="16"/>
  <c r="B40" i="16"/>
  <c r="J18" i="16"/>
  <c r="K4" i="16" s="1"/>
  <c r="G9" i="16"/>
  <c r="F6" i="16"/>
  <c r="E6"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s="1"/>
  <c r="K8" i="14"/>
  <c r="I101" i="15"/>
  <c r="J5" i="15"/>
  <c r="F91" i="14"/>
  <c r="R71" i="14"/>
  <c r="G15" i="14"/>
  <c r="K7" i="14"/>
  <c r="Z8" i="15"/>
  <c r="O8" i="15"/>
  <c r="P8" i="15" s="1"/>
  <c r="P94" i="14"/>
  <c r="K10" i="15"/>
  <c r="O10" i="15"/>
  <c r="C13" i="24"/>
  <c r="K78" i="15"/>
  <c r="T62" i="15"/>
  <c r="U50" i="15"/>
  <c r="X30" i="15"/>
  <c r="I22" i="15"/>
  <c r="Z13" i="15"/>
  <c r="K13" i="15"/>
  <c r="J13" i="15"/>
  <c r="I13" i="15"/>
  <c r="O13" i="15"/>
  <c r="K12" i="14"/>
  <c r="K11" i="14"/>
  <c r="G11" i="14"/>
  <c r="F11" i="14"/>
  <c r="V11" i="14"/>
  <c r="K9" i="14"/>
  <c r="O9" i="15"/>
  <c r="P9" i="15" s="1"/>
  <c r="M24" i="16"/>
  <c r="N30" i="16"/>
  <c r="Z93" i="15"/>
  <c r="O93" i="15"/>
  <c r="FI93" i="15" s="1"/>
  <c r="T93" i="15"/>
  <c r="U93" i="15"/>
  <c r="J93" i="15"/>
  <c r="K93" i="15"/>
  <c r="V93" i="15"/>
  <c r="S93" i="15"/>
  <c r="X93" i="15"/>
  <c r="O89" i="15"/>
  <c r="FE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HA97" i="15"/>
  <c r="O90" i="15"/>
  <c r="O86" i="15"/>
  <c r="R86" i="15" s="1"/>
  <c r="O82" i="15"/>
  <c r="EC82" i="15"/>
  <c r="O78" i="15"/>
  <c r="O74" i="15"/>
  <c r="EL74" i="15" s="1"/>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s="1"/>
  <c r="K96" i="14"/>
  <c r="K92" i="14"/>
  <c r="K84" i="14"/>
  <c r="DU84" i="14" s="1"/>
  <c r="K80" i="14"/>
  <c r="EG80" i="14" s="1"/>
  <c r="K76" i="14"/>
  <c r="K72" i="14"/>
  <c r="K68" i="14"/>
  <c r="K64" i="14"/>
  <c r="FW64" i="14" s="1"/>
  <c r="K60" i="14"/>
  <c r="K52" i="14"/>
  <c r="K48" i="14"/>
  <c r="DT48" i="14" s="1"/>
  <c r="K44" i="14"/>
  <c r="EW44" i="14" s="1"/>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H96" i="15"/>
  <c r="ET96" i="15"/>
  <c r="EX96" i="15"/>
  <c r="FJ96" i="15"/>
  <c r="FN96" i="15"/>
  <c r="FZ96" i="15"/>
  <c r="GD96" i="15"/>
  <c r="GP96" i="15"/>
  <c r="GT96" i="15"/>
  <c r="HF96" i="15"/>
  <c r="HJ96" i="15"/>
  <c r="EA96" i="15"/>
  <c r="EE96" i="15"/>
  <c r="EQ96" i="15"/>
  <c r="EU96" i="15"/>
  <c r="FG96" i="15"/>
  <c r="FK96" i="15"/>
  <c r="FW96" i="15"/>
  <c r="GA96" i="15"/>
  <c r="GM96" i="15"/>
  <c r="GQ96" i="15"/>
  <c r="HC96" i="15"/>
  <c r="HG96" i="15"/>
  <c r="HS96" i="15"/>
  <c r="DX96" i="15"/>
  <c r="EJ96" i="15"/>
  <c r="EN96" i="15"/>
  <c r="EZ96" i="15"/>
  <c r="FD96" i="15"/>
  <c r="FP96" i="15"/>
  <c r="FT96" i="15"/>
  <c r="GF96" i="15"/>
  <c r="GJ96" i="15"/>
  <c r="GV96" i="15"/>
  <c r="GZ96" i="15"/>
  <c r="HL96" i="15"/>
  <c r="HP96" i="15"/>
  <c r="FA96" i="15"/>
  <c r="FQ96" i="15"/>
  <c r="HM96" i="15"/>
  <c r="DY96" i="15"/>
  <c r="FU96" i="15"/>
  <c r="GK96" i="15"/>
  <c r="EC96" i="15"/>
  <c r="ES96" i="15"/>
  <c r="GO96" i="15"/>
  <c r="HE96" i="15"/>
  <c r="GS96" i="15"/>
  <c r="HI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EB64" i="15"/>
  <c r="EF64" i="15"/>
  <c r="ER64" i="15"/>
  <c r="EV64" i="15"/>
  <c r="FH64" i="15"/>
  <c r="FL64" i="15"/>
  <c r="FX64" i="15"/>
  <c r="GB64" i="15"/>
  <c r="GN64" i="15"/>
  <c r="GR64" i="15"/>
  <c r="HD64" i="15"/>
  <c r="HH64" i="15"/>
  <c r="HT64" i="15"/>
  <c r="DY64" i="15"/>
  <c r="EK64" i="15"/>
  <c r="EO64" i="15"/>
  <c r="FA64" i="15"/>
  <c r="FE64" i="15"/>
  <c r="FQ64" i="15"/>
  <c r="FU64" i="15"/>
  <c r="GG64" i="15"/>
  <c r="GK64" i="15"/>
  <c r="GW64" i="15"/>
  <c r="HA64" i="15"/>
  <c r="HM64" i="15"/>
  <c r="HQ64" i="15"/>
  <c r="EH64" i="15"/>
  <c r="EL64" i="15"/>
  <c r="EX64" i="15"/>
  <c r="FB64" i="15"/>
  <c r="FN64" i="15"/>
  <c r="FR64" i="15"/>
  <c r="GD64" i="15"/>
  <c r="GH64" i="15"/>
  <c r="GT64" i="15"/>
  <c r="GX64" i="15"/>
  <c r="HJ64" i="15"/>
  <c r="HN64" i="15"/>
  <c r="EU64" i="15"/>
  <c r="FK64" i="15"/>
  <c r="HG64" i="15"/>
  <c r="EI64" i="15"/>
  <c r="GE64" i="15"/>
  <c r="GU64" i="15"/>
  <c r="FC64" i="15"/>
  <c r="FS64" i="15"/>
  <c r="HO64" i="15"/>
  <c r="FW64" i="15"/>
  <c r="EQ64" i="15"/>
  <c r="HC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FJ46" i="15"/>
  <c r="HE61" i="15"/>
  <c r="GM50" i="15"/>
  <c r="EZ14" i="15"/>
  <c r="FH24" i="14"/>
  <c r="GF97" i="15"/>
  <c r="GH46" i="15"/>
  <c r="FX46" i="15"/>
  <c r="HB14" i="15"/>
  <c r="FS14" i="15"/>
  <c r="DY24" i="14"/>
  <c r="GU24" i="14"/>
  <c r="FG61" i="15"/>
  <c r="HC27" i="14"/>
  <c r="EX89" i="15"/>
  <c r="GW46" i="15"/>
  <c r="EF46" i="15"/>
  <c r="FY14" i="15"/>
  <c r="EH14" i="15"/>
  <c r="FA24" i="14"/>
  <c r="DY84" i="14"/>
  <c r="FI25" i="15"/>
  <c r="FM23" i="14"/>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HB46" i="15"/>
  <c r="GK46" i="15"/>
  <c r="HD46" i="15"/>
  <c r="HK46" i="15"/>
  <c r="GT14" i="15"/>
  <c r="FD14" i="15"/>
  <c r="HK14" i="15"/>
  <c r="GH24" i="14"/>
  <c r="HH24" i="14"/>
  <c r="GI24" i="14"/>
  <c r="EX84" i="14"/>
  <c r="HP69" i="15"/>
  <c r="FE61" i="15"/>
  <c r="EX65" i="14"/>
  <c r="EQ36" i="14"/>
  <c r="FO23" i="14"/>
  <c r="HO15" i="14"/>
  <c r="GW52" i="14"/>
  <c r="FN62" i="15"/>
  <c r="FK50" i="15"/>
  <c r="GR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FY98" i="14"/>
  <c r="EA66" i="14"/>
  <c r="FA66" i="14"/>
  <c r="GG32" i="14"/>
  <c r="EY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FF32" i="14"/>
  <c r="EY34" i="14"/>
  <c r="EC34" i="14"/>
  <c r="EM43" i="14"/>
  <c r="FT43" i="14"/>
  <c r="EA97" i="14"/>
  <c r="EB50"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Y50" i="14"/>
  <c r="EV46" i="14"/>
  <c r="HM79" i="14"/>
  <c r="FC73" i="14"/>
  <c r="EO37" i="14"/>
  <c r="N52" i="14"/>
  <c r="L52" i="14"/>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B14" i="18"/>
  <c r="D14" i="18"/>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C57" i="18"/>
  <c r="B56" i="18"/>
  <c r="C56" i="18" s="1"/>
  <c r="AV7" i="15"/>
  <c r="AW7" i="15" s="1"/>
  <c r="ET7" i="15" s="1"/>
  <c r="ER7" i="15"/>
  <c r="C59" i="18"/>
  <c r="B60" i="18"/>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C60" i="18"/>
  <c r="B61" i="18"/>
  <c r="ES7" i="15"/>
  <c r="AT4" i="14"/>
  <c r="EP4" i="14"/>
  <c r="AM9" i="14"/>
  <c r="AL9" i="14" s="1"/>
  <c r="B55" i="18"/>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C61" i="18"/>
  <c r="B62" i="18"/>
  <c r="EK10" i="14"/>
  <c r="EQ4" i="14"/>
  <c r="AU4" i="14"/>
  <c r="B54" i="18"/>
  <c r="C55" i="18"/>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L13" i="7"/>
  <c r="M13" i="7" s="1"/>
  <c r="E95" i="7"/>
  <c r="L15" i="7"/>
  <c r="M15" i="7" s="1"/>
  <c r="F29" i="7"/>
  <c r="E83" i="7"/>
  <c r="E47" i="7"/>
  <c r="E51" i="7"/>
  <c r="L51" i="7"/>
  <c r="M51" i="7" s="1"/>
  <c r="L79" i="7"/>
  <c r="M79" i="7" s="1"/>
  <c r="L67" i="7"/>
  <c r="M67" i="7" s="1"/>
  <c r="E103" i="7"/>
  <c r="L103" i="7"/>
  <c r="M103" i="7" s="1"/>
  <c r="L19" i="7"/>
  <c r="M19" i="7" s="1"/>
  <c r="L31" i="7"/>
  <c r="M31" i="7" s="1"/>
  <c r="E101" i="7"/>
  <c r="L101" i="7"/>
  <c r="M101" i="7"/>
  <c r="L99" i="7"/>
  <c r="M99" i="7"/>
  <c r="L29" i="7"/>
  <c r="M29" i="7"/>
  <c r="E21" i="7"/>
  <c r="L21" i="7"/>
  <c r="M21" i="7" s="1"/>
  <c r="L95" i="7"/>
  <c r="M95" i="7"/>
  <c r="E45" i="7"/>
  <c r="L45" i="7"/>
  <c r="M45" i="7" s="1"/>
  <c r="L85" i="7"/>
  <c r="M85" i="7" s="1"/>
  <c r="E69" i="7"/>
  <c r="L69" i="7"/>
  <c r="M69" i="7"/>
  <c r="L63" i="7"/>
  <c r="M63" i="7"/>
  <c r="L77" i="7"/>
  <c r="M77" i="7" s="1"/>
  <c r="L37" i="7"/>
  <c r="M37" i="7" s="1"/>
  <c r="L47" i="7"/>
  <c r="M47" i="7" s="1"/>
  <c r="L35" i="7"/>
  <c r="M35" i="7" s="1"/>
  <c r="L83" i="7"/>
  <c r="M83" i="7" s="1"/>
  <c r="E53" i="7"/>
  <c r="L53" i="7"/>
  <c r="M53" i="7" s="1"/>
  <c r="E93" i="7"/>
  <c r="L93" i="7"/>
  <c r="M93" i="7"/>
  <c r="L61" i="7"/>
  <c r="M61" i="7" s="1"/>
  <c r="E61" i="7"/>
  <c r="E99" i="7"/>
  <c r="W13" i="7"/>
  <c r="X13" i="7" s="1"/>
  <c r="E85" i="7"/>
  <c r="W7" i="7"/>
  <c r="X7" i="7" s="1"/>
  <c r="W5" i="7"/>
  <c r="X5" i="7" s="1"/>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E29" i="7"/>
  <c r="W37" i="7"/>
  <c r="S37" i="7"/>
  <c r="P37" i="7"/>
  <c r="T37" i="7"/>
  <c r="Q37" i="7"/>
  <c r="U37" i="7"/>
  <c r="R37" i="7"/>
  <c r="F67" i="7"/>
  <c r="W67" i="7"/>
  <c r="S67" i="7"/>
  <c r="P67" i="7"/>
  <c r="T67" i="7"/>
  <c r="Q67" i="7"/>
  <c r="U67" i="7"/>
  <c r="R67" i="7"/>
  <c r="F51" i="7"/>
  <c r="W51" i="7"/>
  <c r="S51" i="7"/>
  <c r="P51" i="7"/>
  <c r="T51" i="7"/>
  <c r="Q51" i="7"/>
  <c r="U51" i="7"/>
  <c r="R51" i="7"/>
  <c r="E67" i="7"/>
  <c r="W103" i="7"/>
  <c r="P103" i="7"/>
  <c r="Q103" i="7"/>
  <c r="R103" i="7"/>
  <c r="S103" i="7"/>
  <c r="T103" i="7"/>
  <c r="U103" i="7"/>
  <c r="W19" i="7"/>
  <c r="S19" i="7"/>
  <c r="P19" i="7"/>
  <c r="T19" i="7"/>
  <c r="Q19" i="7"/>
  <c r="U19" i="7"/>
  <c r="R19" i="7"/>
  <c r="W77" i="7"/>
  <c r="S77" i="7"/>
  <c r="P77" i="7"/>
  <c r="T77" i="7"/>
  <c r="Q77" i="7"/>
  <c r="U77" i="7"/>
  <c r="R77" i="7"/>
  <c r="W15" i="7"/>
  <c r="S15" i="7"/>
  <c r="P15" i="7"/>
  <c r="T15" i="7"/>
  <c r="Q15" i="7"/>
  <c r="U15" i="7"/>
  <c r="R15" i="7"/>
  <c r="W21" i="7"/>
  <c r="S21" i="7"/>
  <c r="P21" i="7"/>
  <c r="T21" i="7"/>
  <c r="Q21" i="7"/>
  <c r="U21" i="7"/>
  <c r="R21" i="7"/>
  <c r="W93" i="7"/>
  <c r="S93" i="7"/>
  <c r="P93" i="7"/>
  <c r="T93" i="7"/>
  <c r="Q93" i="7"/>
  <c r="U93" i="7"/>
  <c r="R93" i="7"/>
  <c r="W101" i="7"/>
  <c r="S101" i="7"/>
  <c r="P101" i="7"/>
  <c r="T101" i="7"/>
  <c r="Q101" i="7"/>
  <c r="U101" i="7"/>
  <c r="R101" i="7"/>
  <c r="W61" i="7"/>
  <c r="S61" i="7"/>
  <c r="P61" i="7"/>
  <c r="T61" i="7"/>
  <c r="Q61" i="7"/>
  <c r="U61" i="7"/>
  <c r="R61" i="7"/>
  <c r="W95" i="7"/>
  <c r="S95" i="7"/>
  <c r="P95" i="7"/>
  <c r="T95" i="7"/>
  <c r="Q95" i="7"/>
  <c r="U95" i="7"/>
  <c r="R95" i="7"/>
  <c r="W45" i="7"/>
  <c r="S45" i="7"/>
  <c r="P45" i="7"/>
  <c r="T45" i="7"/>
  <c r="Q45" i="7"/>
  <c r="U45" i="7"/>
  <c r="R45" i="7"/>
  <c r="F79" i="7"/>
  <c r="W79" i="7"/>
  <c r="S79" i="7"/>
  <c r="P79" i="7"/>
  <c r="T79" i="7"/>
  <c r="Q79" i="7"/>
  <c r="U79" i="7"/>
  <c r="R79" i="7"/>
  <c r="W31" i="7"/>
  <c r="S31" i="7"/>
  <c r="P31" i="7"/>
  <c r="T31" i="7"/>
  <c r="Q31" i="7"/>
  <c r="U31" i="7"/>
  <c r="R31" i="7"/>
  <c r="W29" i="7"/>
  <c r="S29" i="7"/>
  <c r="P29" i="7"/>
  <c r="T29" i="7"/>
  <c r="Q29" i="7"/>
  <c r="U29" i="7"/>
  <c r="R29" i="7"/>
  <c r="F35" i="7"/>
  <c r="W35" i="7"/>
  <c r="S35" i="7"/>
  <c r="P35" i="7"/>
  <c r="T35" i="7"/>
  <c r="Q35" i="7"/>
  <c r="U35" i="7"/>
  <c r="R35" i="7"/>
  <c r="E35" i="7"/>
  <c r="W85" i="7"/>
  <c r="S85" i="7"/>
  <c r="P85" i="7"/>
  <c r="T85" i="7"/>
  <c r="Q85" i="7"/>
  <c r="U85" i="7"/>
  <c r="R85" i="7"/>
  <c r="W47" i="7"/>
  <c r="S47" i="7"/>
  <c r="P47" i="7"/>
  <c r="T47" i="7"/>
  <c r="Q47" i="7"/>
  <c r="U47" i="7"/>
  <c r="R47" i="7"/>
  <c r="W83" i="7"/>
  <c r="S83" i="7"/>
  <c r="P83" i="7"/>
  <c r="T83" i="7"/>
  <c r="Q83" i="7"/>
  <c r="U83" i="7"/>
  <c r="R83" i="7"/>
  <c r="W53" i="7"/>
  <c r="S53" i="7"/>
  <c r="P53" i="7"/>
  <c r="T53" i="7"/>
  <c r="Q53" i="7"/>
  <c r="U53" i="7"/>
  <c r="R53" i="7"/>
  <c r="W99" i="7"/>
  <c r="S99" i="7"/>
  <c r="P99" i="7"/>
  <c r="T99" i="7"/>
  <c r="Q99" i="7"/>
  <c r="U99" i="7"/>
  <c r="R99" i="7"/>
  <c r="W69" i="7"/>
  <c r="S69" i="7"/>
  <c r="P69" i="7"/>
  <c r="T69" i="7"/>
  <c r="Q69" i="7"/>
  <c r="U69" i="7"/>
  <c r="R69" i="7"/>
  <c r="W63" i="7"/>
  <c r="S63" i="7"/>
  <c r="P63" i="7"/>
  <c r="T63" i="7"/>
  <c r="Q63" i="7"/>
  <c r="U63" i="7"/>
  <c r="R63" i="7"/>
  <c r="E7" i="7"/>
  <c r="E19" i="7"/>
  <c r="E77" i="7"/>
  <c r="U13" i="7"/>
  <c r="E15" i="7"/>
  <c r="E13" i="7"/>
  <c r="O7" i="7"/>
  <c r="F5" i="7"/>
  <c r="Q5" i="7"/>
  <c r="F31" i="7"/>
  <c r="E31" i="7"/>
  <c r="F53" i="7"/>
  <c r="F21" i="7"/>
  <c r="F101" i="7"/>
  <c r="F7" i="7"/>
  <c r="F19" i="7"/>
  <c r="F83" i="7"/>
  <c r="F93" i="7"/>
  <c r="F61" i="7"/>
  <c r="F13" i="7"/>
  <c r="E79" i="7"/>
  <c r="F37" i="7"/>
  <c r="F69" i="7"/>
  <c r="F77" i="7"/>
  <c r="F63" i="7"/>
  <c r="F45" i="7"/>
  <c r="F85" i="7"/>
  <c r="E63" i="7"/>
  <c r="F15" i="7"/>
  <c r="F47" i="7"/>
  <c r="F99" i="7"/>
  <c r="F95" i="7"/>
  <c r="F103" i="7"/>
  <c r="E37" i="7"/>
  <c r="E5" i="7"/>
  <c r="R5"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I37" i="7"/>
  <c r="AM37" i="7"/>
  <c r="AY37" i="7"/>
  <c r="BC37" i="7"/>
  <c r="BO37" i="7"/>
  <c r="BS37" i="7"/>
  <c r="CE37" i="7"/>
  <c r="CI37" i="7"/>
  <c r="CU37" i="7"/>
  <c r="CY37" i="7"/>
  <c r="AB37" i="7"/>
  <c r="AF37" i="7"/>
  <c r="AR37" i="7"/>
  <c r="AV37" i="7"/>
  <c r="BH37" i="7"/>
  <c r="BL37" i="7"/>
  <c r="BX37" i="7"/>
  <c r="CB37" i="7"/>
  <c r="CN37" i="7"/>
  <c r="CR37" i="7"/>
  <c r="DD37" i="7"/>
  <c r="Y37" i="7"/>
  <c r="AK37" i="7"/>
  <c r="AO37" i="7"/>
  <c r="BA37" i="7"/>
  <c r="BE37" i="7"/>
  <c r="BQ37" i="7"/>
  <c r="BU37" i="7"/>
  <c r="CG37" i="7"/>
  <c r="CK37" i="7"/>
  <c r="CW37" i="7"/>
  <c r="DA37" i="7"/>
  <c r="DM37" i="7"/>
  <c r="DQ37" i="7"/>
  <c r="BF37" i="7"/>
  <c r="BV37" i="7"/>
  <c r="DK37" i="7"/>
  <c r="DP37" i="7"/>
  <c r="BJ37" i="7"/>
  <c r="BZ37" i="7"/>
  <c r="DL37" i="7"/>
  <c r="DR37" i="7"/>
  <c r="BN37" i="7"/>
  <c r="CD37" i="7"/>
  <c r="DN37" i="7"/>
  <c r="DS37" i="7"/>
  <c r="AL37" i="7"/>
  <c r="CX37" i="7"/>
  <c r="BR37" i="7"/>
  <c r="DO37" i="7"/>
  <c r="O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DU7"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GD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FU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AA77" i="7"/>
  <c r="AE77" i="7"/>
  <c r="AI77" i="7"/>
  <c r="AQ77" i="7"/>
  <c r="AU77" i="7"/>
  <c r="AY77" i="7"/>
  <c r="BG77" i="7"/>
  <c r="BK77" i="7"/>
  <c r="BO77" i="7"/>
  <c r="BW77" i="7"/>
  <c r="CA77" i="7"/>
  <c r="CE77" i="7"/>
  <c r="CM77" i="7"/>
  <c r="CQ77" i="7"/>
  <c r="CU77" i="7"/>
  <c r="DC77" i="7"/>
  <c r="DG77" i="7"/>
  <c r="DK77" i="7"/>
  <c r="DS77" i="7"/>
  <c r="AB77" i="7"/>
  <c r="AF77" i="7"/>
  <c r="AN77" i="7"/>
  <c r="AR77" i="7"/>
  <c r="AV77" i="7"/>
  <c r="BD77" i="7"/>
  <c r="BH77" i="7"/>
  <c r="BL77" i="7"/>
  <c r="BT77" i="7"/>
  <c r="BX77" i="7"/>
  <c r="CB77" i="7"/>
  <c r="CJ77" i="7"/>
  <c r="CN77" i="7"/>
  <c r="CR77" i="7"/>
  <c r="CZ77" i="7"/>
  <c r="DD77" i="7"/>
  <c r="DH77" i="7"/>
  <c r="DP77" i="7"/>
  <c r="DT77" i="7"/>
  <c r="Y77" i="7"/>
  <c r="AG77" i="7"/>
  <c r="AK77" i="7"/>
  <c r="AO77" i="7"/>
  <c r="AW77" i="7"/>
  <c r="BA77" i="7"/>
  <c r="BE77" i="7"/>
  <c r="BM77" i="7"/>
  <c r="BQ77" i="7"/>
  <c r="BU77" i="7"/>
  <c r="CC77" i="7"/>
  <c r="CG77" i="7"/>
  <c r="CK77" i="7"/>
  <c r="CS77" i="7"/>
  <c r="CW77" i="7"/>
  <c r="DA77" i="7"/>
  <c r="DI77" i="7"/>
  <c r="DM77" i="7"/>
  <c r="DQ77" i="7"/>
  <c r="AT77" i="7"/>
  <c r="BJ77" i="7"/>
  <c r="BZ77" i="7"/>
  <c r="DF77" i="7"/>
  <c r="AH77" i="7"/>
  <c r="AX77" i="7"/>
  <c r="CD77" i="7"/>
  <c r="CT77" i="7"/>
  <c r="DJ77" i="7"/>
  <c r="BB77" i="7"/>
  <c r="BR77" i="7"/>
  <c r="CH77" i="7"/>
  <c r="DN77" i="7"/>
  <c r="BV77" i="7"/>
  <c r="Z77" i="7"/>
  <c r="AP77" i="7"/>
  <c r="DB77" i="7"/>
  <c r="DR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FX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GE58" i="7"/>
  <c r="HN14" i="7"/>
  <c r="T13"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ET86" i="7"/>
  <c r="GI86" i="7"/>
  <c r="HL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HB22" i="7"/>
  <c r="EJ22" i="7"/>
  <c r="GZ22" i="7"/>
  <c r="EX18" i="7"/>
  <c r="EI18" i="7"/>
  <c r="HO18" i="7"/>
  <c r="HD18" i="7"/>
  <c r="GW18" i="7"/>
  <c r="R7" i="7"/>
  <c r="P1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FZ66" i="7"/>
  <c r="FO66" i="7"/>
  <c r="EZ66" i="7"/>
  <c r="FY66" i="7"/>
  <c r="GK66" i="7"/>
  <c r="GV90" i="7"/>
  <c r="GC90" i="7"/>
  <c r="HG90" i="7"/>
  <c r="GE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ED50" i="7"/>
  <c r="HN50" i="7"/>
  <c r="GY50" i="7"/>
  <c r="GJ50" i="7"/>
  <c r="EK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GZ94" i="7"/>
  <c r="GG94" i="7"/>
  <c r="HK94" i="7"/>
  <c r="EP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GO30" i="7"/>
  <c r="FV30" i="7"/>
  <c r="FK30" i="7"/>
  <c r="EJ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ES102" i="7"/>
  <c r="HE102" i="7"/>
  <c r="FR102" i="7"/>
  <c r="EI102" i="7"/>
  <c r="GU102" i="7"/>
  <c r="FL102" i="7"/>
  <c r="DU38" i="7"/>
  <c r="GG38" i="7"/>
  <c r="ET38" i="7"/>
  <c r="HF38" i="7"/>
  <c r="FW38" i="7"/>
  <c r="GJ38" i="7"/>
  <c r="GV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Z42" i="7"/>
  <c r="FF42" i="7"/>
  <c r="GL42" i="7"/>
  <c r="DW42" i="7"/>
  <c r="FC42" i="7"/>
  <c r="GI42" i="7"/>
  <c r="HO42" i="7"/>
  <c r="FY42" i="7"/>
  <c r="EN42" i="7"/>
  <c r="GZ42" i="7"/>
  <c r="FM42" i="7"/>
  <c r="EZ42" i="7"/>
  <c r="GV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S5"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EH78" i="7"/>
  <c r="FB78" i="7"/>
  <c r="FV78" i="7"/>
  <c r="GT78" i="7"/>
  <c r="HN78" i="7"/>
  <c r="EM78" i="7"/>
  <c r="FK78" i="7"/>
  <c r="GE78" i="7"/>
  <c r="GY78" i="7"/>
  <c r="EB78" i="7"/>
  <c r="EV78" i="7"/>
  <c r="FP78" i="7"/>
  <c r="GN78" i="7"/>
  <c r="HH78" i="7"/>
  <c r="FM78" i="7"/>
  <c r="FA78" i="7"/>
  <c r="ES78" i="7"/>
  <c r="GK78" i="7"/>
  <c r="FU78" i="7"/>
  <c r="ED62" i="7"/>
  <c r="EX62" i="7"/>
  <c r="FV62" i="7"/>
  <c r="GP62" i="7"/>
  <c r="HJ62" i="7"/>
  <c r="EM62" i="7"/>
  <c r="FG62" i="7"/>
  <c r="GA62" i="7"/>
  <c r="GY62" i="7"/>
  <c r="DX62" i="7"/>
  <c r="ER62" i="7"/>
  <c r="FP62" i="7"/>
  <c r="GJ62" i="7"/>
  <c r="HD62" i="7"/>
  <c r="FM62" i="7"/>
  <c r="EK62" i="7"/>
  <c r="HM62" i="7"/>
  <c r="HA62" i="7"/>
  <c r="GO62" i="7"/>
  <c r="DZ82" i="7"/>
  <c r="EX82" i="7"/>
  <c r="FR82" i="7"/>
  <c r="GL82" i="7"/>
  <c r="HJ82" i="7"/>
  <c r="EI82" i="7"/>
  <c r="FC82" i="7"/>
  <c r="FS82" i="7"/>
  <c r="GI82" i="7"/>
  <c r="GY82" i="7"/>
  <c r="HO82" i="7"/>
  <c r="EJ82" i="7"/>
  <c r="EZ82" i="7"/>
  <c r="FP82" i="7"/>
  <c r="GF82" i="7"/>
  <c r="GV82" i="7"/>
  <c r="HL82" i="7"/>
  <c r="FI82" i="7"/>
  <c r="EG82" i="7"/>
  <c r="GS82" i="7"/>
  <c r="GK82" i="7"/>
  <c r="GW82" i="7"/>
  <c r="DU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T5" i="7"/>
  <c r="U5" i="7"/>
  <c r="P7" i="7"/>
  <c r="Q7" i="7"/>
  <c r="S9" i="7"/>
  <c r="P5" i="7"/>
  <c r="S7" i="7"/>
  <c r="T7" i="7"/>
  <c r="Q9" i="7"/>
  <c r="U7"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B4" i="7"/>
  <c r="P10" i="25"/>
  <c r="Q10" i="25"/>
  <c r="B16" i="18" l="1"/>
  <c r="D16" i="18"/>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P23" i="7"/>
  <c r="R23" i="7"/>
  <c r="E23" i="7"/>
  <c r="T23" i="7"/>
  <c r="L23" i="7"/>
  <c r="M23" i="7" s="1"/>
  <c r="W23" i="7"/>
  <c r="Q23" i="7"/>
  <c r="S23" i="7"/>
  <c r="U23" i="7"/>
  <c r="F23" i="7"/>
  <c r="L43" i="7"/>
  <c r="M43" i="7" s="1"/>
  <c r="W43" i="7"/>
  <c r="Q43" i="7"/>
  <c r="S43" i="7"/>
  <c r="U43" i="7"/>
  <c r="F43" i="7"/>
  <c r="P43" i="7"/>
  <c r="R43" i="7"/>
  <c r="T43" i="7"/>
  <c r="E43" i="7"/>
  <c r="L55" i="7"/>
  <c r="M55" i="7" s="1"/>
  <c r="P55" i="7"/>
  <c r="R55" i="7"/>
  <c r="F55" i="7"/>
  <c r="E55" i="7"/>
  <c r="T55" i="7"/>
  <c r="W55" i="7"/>
  <c r="Q55" i="7"/>
  <c r="U55" i="7"/>
  <c r="S55" i="7"/>
  <c r="L71" i="7"/>
  <c r="M71" i="7" s="1"/>
  <c r="S71" i="7"/>
  <c r="U71" i="7"/>
  <c r="P71" i="7"/>
  <c r="R71" i="7"/>
  <c r="F71" i="7"/>
  <c r="E71" i="7"/>
  <c r="T71" i="7"/>
  <c r="W71" i="7"/>
  <c r="Q71" i="7"/>
  <c r="L87" i="7"/>
  <c r="M87" i="7" s="1"/>
  <c r="P87" i="7"/>
  <c r="R87" i="7"/>
  <c r="T87" i="7"/>
  <c r="F87" i="7"/>
  <c r="W87" i="7"/>
  <c r="Q87" i="7"/>
  <c r="E87" i="7"/>
  <c r="S87" i="7"/>
  <c r="U87" i="7"/>
  <c r="B12" i="7"/>
  <c r="O12" i="7"/>
  <c r="B102" i="7"/>
  <c r="EG102" i="7"/>
  <c r="EW102" i="7"/>
  <c r="FM102" i="7"/>
  <c r="GC102" i="7"/>
  <c r="GS102" i="7"/>
  <c r="HI102" i="7"/>
  <c r="DZ102" i="7"/>
  <c r="EP102" i="7"/>
  <c r="FF102" i="7"/>
  <c r="FV102" i="7"/>
  <c r="GL102" i="7"/>
  <c r="HB102" i="7"/>
  <c r="DW102" i="7"/>
  <c r="EM102" i="7"/>
  <c r="FC102" i="7"/>
  <c r="FS102" i="7"/>
  <c r="GI102" i="7"/>
  <c r="GY102" i="7"/>
  <c r="HO102" i="7"/>
  <c r="EJ102" i="7"/>
  <c r="EZ102" i="7"/>
  <c r="FP102" i="7"/>
  <c r="GF102" i="7"/>
  <c r="GV102" i="7"/>
  <c r="HL102" i="7"/>
  <c r="DU102" i="7"/>
  <c r="EK102" i="7"/>
  <c r="FA102" i="7"/>
  <c r="FQ102" i="7"/>
  <c r="GG102" i="7"/>
  <c r="GW102" i="7"/>
  <c r="HM102" i="7"/>
  <c r="ED102" i="7"/>
  <c r="ET102" i="7"/>
  <c r="FJ102" i="7"/>
  <c r="FZ102" i="7"/>
  <c r="GP102" i="7"/>
  <c r="HF102" i="7"/>
  <c r="EA102" i="7"/>
  <c r="EQ102" i="7"/>
  <c r="FG102" i="7"/>
  <c r="FW102" i="7"/>
  <c r="GM102" i="7"/>
  <c r="HC102" i="7"/>
  <c r="DX102" i="7"/>
  <c r="EN102" i="7"/>
  <c r="FD102" i="7"/>
  <c r="FT102" i="7"/>
  <c r="GJ102" i="7"/>
  <c r="GZ102" i="7"/>
  <c r="HP102" i="7"/>
  <c r="DY102" i="7"/>
  <c r="EO102" i="7"/>
  <c r="FE102" i="7"/>
  <c r="FU102" i="7"/>
  <c r="GK102" i="7"/>
  <c r="HA102" i="7"/>
  <c r="HQ102" i="7"/>
  <c r="EH102" i="7"/>
  <c r="EX102" i="7"/>
  <c r="FN102" i="7"/>
  <c r="GD102" i="7"/>
  <c r="GT102" i="7"/>
  <c r="HJ102" i="7"/>
  <c r="EE102" i="7"/>
  <c r="EU102" i="7"/>
  <c r="FK102" i="7"/>
  <c r="GA102" i="7"/>
  <c r="GQ102" i="7"/>
  <c r="HG102" i="7"/>
  <c r="EB102" i="7"/>
  <c r="ER102" i="7"/>
  <c r="FH102" i="7"/>
  <c r="FX102" i="7"/>
  <c r="GN102" i="7"/>
  <c r="HD102" i="7"/>
  <c r="O102" i="7"/>
  <c r="EK98" i="7"/>
  <c r="DW98" i="7"/>
  <c r="GF98" i="7"/>
  <c r="DZ98" i="7"/>
  <c r="GM98" i="7"/>
  <c r="FM98" i="7"/>
  <c r="HL98" i="7"/>
  <c r="FF98" i="7"/>
  <c r="EA98" i="7"/>
  <c r="HO98" i="7"/>
  <c r="EJ94" i="7"/>
  <c r="EZ94" i="7"/>
  <c r="FP94" i="7"/>
  <c r="GF94" i="7"/>
  <c r="GV94" i="7"/>
  <c r="HL94" i="7"/>
  <c r="EC94" i="7"/>
  <c r="ES94" i="7"/>
  <c r="FI94" i="7"/>
  <c r="FY94" i="7"/>
  <c r="GO94" i="7"/>
  <c r="HE94" i="7"/>
  <c r="EA94" i="7"/>
  <c r="FG94" i="7"/>
  <c r="GM94" i="7"/>
  <c r="DV94" i="7"/>
  <c r="FB94" i="7"/>
  <c r="EM94" i="7"/>
  <c r="FS94" i="7"/>
  <c r="GY94" i="7"/>
  <c r="EH94" i="7"/>
  <c r="FN94" i="7"/>
  <c r="FZ94" i="7"/>
  <c r="GT94" i="7"/>
  <c r="GX94" i="7"/>
  <c r="DX94" i="7"/>
  <c r="ER94" i="7"/>
  <c r="FL94" i="7"/>
  <c r="GJ94" i="7"/>
  <c r="HD94" i="7"/>
  <c r="DY94" i="7"/>
  <c r="EW94" i="7"/>
  <c r="FQ94" i="7"/>
  <c r="GK94" i="7"/>
  <c r="HI94" i="7"/>
  <c r="EQ94" i="7"/>
  <c r="GE94" i="7"/>
  <c r="ED94" i="7"/>
  <c r="DW94" i="7"/>
  <c r="FK94" i="7"/>
  <c r="HG94" i="7"/>
  <c r="EX94" i="7"/>
  <c r="HB94" i="7"/>
  <c r="HJ94" i="7"/>
  <c r="O94" i="7"/>
  <c r="EB94" i="7"/>
  <c r="EV94" i="7"/>
  <c r="FT94" i="7"/>
  <c r="GN94" i="7"/>
  <c r="HH94" i="7"/>
  <c r="EG94" i="7"/>
  <c r="FA94" i="7"/>
  <c r="FU94" i="7"/>
  <c r="GS94" i="7"/>
  <c r="HM94" i="7"/>
  <c r="EY94" i="7"/>
  <c r="GU94" i="7"/>
  <c r="EL94" i="7"/>
  <c r="EE94" i="7"/>
  <c r="GA94" i="7"/>
  <c r="HO94" i="7"/>
  <c r="FF94" i="7"/>
  <c r="GP94" i="7"/>
  <c r="FR94" i="7"/>
  <c r="EF94" i="7"/>
  <c r="FD94" i="7"/>
  <c r="FX94" i="7"/>
  <c r="GR94" i="7"/>
  <c r="HP94" i="7"/>
  <c r="EK94" i="7"/>
  <c r="FE94" i="7"/>
  <c r="GC94" i="7"/>
  <c r="GW94" i="7"/>
  <c r="HQ94" i="7"/>
  <c r="FO94" i="7"/>
  <c r="HC94" i="7"/>
  <c r="ET94" i="7"/>
  <c r="EU94" i="7"/>
  <c r="GI94" i="7"/>
  <c r="DZ94" i="7"/>
  <c r="FV94" i="7"/>
  <c r="HF94" i="7"/>
  <c r="GH94" i="7"/>
  <c r="B90" i="7"/>
  <c r="EB90" i="7"/>
  <c r="ER90" i="7"/>
  <c r="FH90" i="7"/>
  <c r="FX90" i="7"/>
  <c r="GN90" i="7"/>
  <c r="HD90" i="7"/>
  <c r="DU90" i="7"/>
  <c r="EK90" i="7"/>
  <c r="FA90" i="7"/>
  <c r="FQ90" i="7"/>
  <c r="GG90" i="7"/>
  <c r="GW90" i="7"/>
  <c r="HM90" i="7"/>
  <c r="EM90" i="7"/>
  <c r="FS90" i="7"/>
  <c r="GY90" i="7"/>
  <c r="EH90" i="7"/>
  <c r="FN90" i="7"/>
  <c r="GT90" i="7"/>
  <c r="EI90" i="7"/>
  <c r="FO90" i="7"/>
  <c r="GU90" i="7"/>
  <c r="ED90" i="7"/>
  <c r="FJ90" i="7"/>
  <c r="GP90" i="7"/>
  <c r="O90" i="7"/>
  <c r="EN90" i="7"/>
  <c r="FL90" i="7"/>
  <c r="GF90" i="7"/>
  <c r="GZ90" i="7"/>
  <c r="DY90" i="7"/>
  <c r="ES90" i="7"/>
  <c r="FM90" i="7"/>
  <c r="GK90" i="7"/>
  <c r="HE90" i="7"/>
  <c r="EE90" i="7"/>
  <c r="GA90" i="7"/>
  <c r="HO90" i="7"/>
  <c r="FF90" i="7"/>
  <c r="HB90" i="7"/>
  <c r="EY90" i="7"/>
  <c r="GM90" i="7"/>
  <c r="EL90" i="7"/>
  <c r="FZ90" i="7"/>
  <c r="HN90" i="7"/>
  <c r="DX90" i="7"/>
  <c r="EV90" i="7"/>
  <c r="FP90" i="7"/>
  <c r="GJ90" i="7"/>
  <c r="HH90" i="7"/>
  <c r="EC90" i="7"/>
  <c r="EW90" i="7"/>
  <c r="FU90" i="7"/>
  <c r="GO90" i="7"/>
  <c r="HI90" i="7"/>
  <c r="EU90" i="7"/>
  <c r="GI90" i="7"/>
  <c r="DZ90" i="7"/>
  <c r="FV90" i="7"/>
  <c r="HJ90" i="7"/>
  <c r="FG90" i="7"/>
  <c r="HC90" i="7"/>
  <c r="ET90" i="7"/>
  <c r="GH90" i="7"/>
  <c r="EF90" i="7"/>
  <c r="EZ90" i="7"/>
  <c r="FT90" i="7"/>
  <c r="GR90" i="7"/>
  <c r="HL90" i="7"/>
  <c r="EG90" i="7"/>
  <c r="FE90" i="7"/>
  <c r="FY90" i="7"/>
  <c r="GS90" i="7"/>
  <c r="HQ90" i="7"/>
  <c r="FC90" i="7"/>
  <c r="GQ90" i="7"/>
  <c r="EP90" i="7"/>
  <c r="GD90" i="7"/>
  <c r="EA90" i="7"/>
  <c r="FW90" i="7"/>
  <c r="HK90" i="7"/>
  <c r="FB90" i="7"/>
  <c r="GX90" i="7"/>
  <c r="B86" i="7"/>
  <c r="EH86" i="7"/>
  <c r="EX86" i="7"/>
  <c r="FN86" i="7"/>
  <c r="GD86" i="7"/>
  <c r="GT86" i="7"/>
  <c r="EA86" i="7"/>
  <c r="EQ86" i="7"/>
  <c r="FG86" i="7"/>
  <c r="FW86" i="7"/>
  <c r="GM86" i="7"/>
  <c r="HC86" i="7"/>
  <c r="DX86" i="7"/>
  <c r="EN86" i="7"/>
  <c r="FD86" i="7"/>
  <c r="FT86" i="7"/>
  <c r="GJ86" i="7"/>
  <c r="GZ86" i="7"/>
  <c r="HP86" i="7"/>
  <c r="FU86" i="7"/>
  <c r="EC86" i="7"/>
  <c r="GO86" i="7"/>
  <c r="FQ86" i="7"/>
  <c r="GC86" i="7"/>
  <c r="GG86" i="7"/>
  <c r="GS86" i="7"/>
  <c r="DV86" i="7"/>
  <c r="EL86" i="7"/>
  <c r="FB86" i="7"/>
  <c r="FR86" i="7"/>
  <c r="GH86" i="7"/>
  <c r="GX86" i="7"/>
  <c r="EE86" i="7"/>
  <c r="EU86" i="7"/>
  <c r="FK86" i="7"/>
  <c r="GA86" i="7"/>
  <c r="GQ86" i="7"/>
  <c r="HG86" i="7"/>
  <c r="EB86" i="7"/>
  <c r="ER86" i="7"/>
  <c r="FH86" i="7"/>
  <c r="FX86" i="7"/>
  <c r="GN86" i="7"/>
  <c r="HD86" i="7"/>
  <c r="DY86" i="7"/>
  <c r="GK86" i="7"/>
  <c r="ES86" i="7"/>
  <c r="HE86" i="7"/>
  <c r="GW86" i="7"/>
  <c r="HF86" i="7"/>
  <c r="HI86" i="7"/>
  <c r="HN86" i="7"/>
  <c r="DZ86" i="7"/>
  <c r="FF86" i="7"/>
  <c r="GL86" i="7"/>
  <c r="EI86" i="7"/>
  <c r="FO86" i="7"/>
  <c r="GU86" i="7"/>
  <c r="EF86" i="7"/>
  <c r="FL86" i="7"/>
  <c r="GR86" i="7"/>
  <c r="EO86" i="7"/>
  <c r="FI86" i="7"/>
  <c r="HQ86" i="7"/>
  <c r="EG86" i="7"/>
  <c r="ED86" i="7"/>
  <c r="FJ86" i="7"/>
  <c r="GP86" i="7"/>
  <c r="EM86" i="7"/>
  <c r="FS86" i="7"/>
  <c r="GY86" i="7"/>
  <c r="EJ86" i="7"/>
  <c r="FP86" i="7"/>
  <c r="GV86" i="7"/>
  <c r="FE86" i="7"/>
  <c r="FY86" i="7"/>
  <c r="EW86" i="7"/>
  <c r="FM86" i="7"/>
  <c r="EP86" i="7"/>
  <c r="FV86" i="7"/>
  <c r="HB86" i="7"/>
  <c r="EY86" i="7"/>
  <c r="GE86" i="7"/>
  <c r="HK86" i="7"/>
  <c r="EV86" i="7"/>
  <c r="GB86" i="7"/>
  <c r="HH86" i="7"/>
  <c r="HA86" i="7"/>
  <c r="HM86" i="7"/>
  <c r="DU86" i="7"/>
  <c r="O86" i="7"/>
  <c r="B82" i="7"/>
  <c r="ED82" i="7"/>
  <c r="ET82" i="7"/>
  <c r="FJ82" i="7"/>
  <c r="FZ82" i="7"/>
  <c r="GP82" i="7"/>
  <c r="HF82" i="7"/>
  <c r="EA82" i="7"/>
  <c r="EQ82" i="7"/>
  <c r="B78" i="7"/>
  <c r="ED78" i="7"/>
  <c r="ET78" i="7"/>
  <c r="FJ78" i="7"/>
  <c r="FZ78" i="7"/>
  <c r="GP78" i="7"/>
  <c r="HF78" i="7"/>
  <c r="EA78" i="7"/>
  <c r="EQ78" i="7"/>
  <c r="FG78" i="7"/>
  <c r="FW78" i="7"/>
  <c r="GM78" i="7"/>
  <c r="HC78" i="7"/>
  <c r="DX78" i="7"/>
  <c r="EN78" i="7"/>
  <c r="FD78" i="7"/>
  <c r="FT78" i="7"/>
  <c r="GJ78" i="7"/>
  <c r="GZ78" i="7"/>
  <c r="HP78" i="7"/>
  <c r="GC78" i="7"/>
  <c r="EK78" i="7"/>
  <c r="GW78" i="7"/>
  <c r="HE78" i="7"/>
  <c r="HQ78" i="7"/>
  <c r="EO78" i="7"/>
  <c r="EP74" i="7"/>
  <c r="FN74" i="7"/>
  <c r="GT74" i="7"/>
  <c r="EA74" i="7"/>
  <c r="FC74" i="7"/>
  <c r="GI74" i="7"/>
  <c r="HG74" i="7"/>
  <c r="EN74" i="7"/>
  <c r="FT74" i="7"/>
  <c r="ET74" i="7"/>
  <c r="FZ74" i="7"/>
  <c r="HB74" i="7"/>
  <c r="EE74" i="7"/>
  <c r="FK74" i="7"/>
  <c r="GM74" i="7"/>
  <c r="HO74" i="7"/>
  <c r="EZ74" i="7"/>
  <c r="FX74" i="7"/>
  <c r="GZ74" i="7"/>
  <c r="FQ74" i="7"/>
  <c r="FU74" i="7"/>
  <c r="GS74" i="7"/>
  <c r="FI74" i="7"/>
  <c r="DZ74" i="7"/>
  <c r="FF74" i="7"/>
  <c r="GD74" i="7"/>
  <c r="HF74" i="7"/>
  <c r="EQ74" i="7"/>
  <c r="FS74" i="7"/>
  <c r="GQ74" i="7"/>
  <c r="EB74" i="7"/>
  <c r="FD74" i="7"/>
  <c r="GF74" i="7"/>
  <c r="HL74" i="7"/>
  <c r="GG74" i="7"/>
  <c r="GK74" i="7"/>
  <c r="HE74" i="7"/>
  <c r="O74" i="7"/>
  <c r="DW74" i="7"/>
  <c r="EJ74" i="7"/>
  <c r="HP74" i="7"/>
  <c r="EG74" i="7"/>
  <c r="EH74" i="7"/>
  <c r="EU74" i="7"/>
  <c r="FH74" i="7"/>
  <c r="DU74" i="7"/>
  <c r="FM74" i="7"/>
  <c r="FJ74" i="7"/>
  <c r="FW74" i="7"/>
  <c r="GN74" i="7"/>
  <c r="HM74" i="7"/>
  <c r="EW74" i="7"/>
  <c r="GV74" i="7"/>
  <c r="EO74" i="7"/>
  <c r="GL74" i="7"/>
  <c r="HI74" i="7"/>
  <c r="EH70" i="7"/>
  <c r="FJ70" i="7"/>
  <c r="GL70" i="7"/>
  <c r="EX70" i="7"/>
  <c r="GD70" i="7"/>
  <c r="HF70" i="7"/>
  <c r="EE70" i="7"/>
  <c r="FC70" i="7"/>
  <c r="FW70" i="7"/>
  <c r="GQ70" i="7"/>
  <c r="HO70" i="7"/>
  <c r="EN70" i="7"/>
  <c r="FH70" i="7"/>
  <c r="GF70" i="7"/>
  <c r="GZ70" i="7"/>
  <c r="DY70" i="7"/>
  <c r="HQ70" i="7"/>
  <c r="GO70" i="7"/>
  <c r="HM70" i="7"/>
  <c r="GW70" i="7"/>
  <c r="FF70" i="7"/>
  <c r="GP70" i="7"/>
  <c r="HJ70" i="7"/>
  <c r="EM70" i="7"/>
  <c r="FG70" i="7"/>
  <c r="GA70" i="7"/>
  <c r="GY70" i="7"/>
  <c r="DX70" i="7"/>
  <c r="ER70" i="7"/>
  <c r="FP70" i="7"/>
  <c r="GJ70" i="7"/>
  <c r="HD70" i="7"/>
  <c r="FE70" i="7"/>
  <c r="EC70" i="7"/>
  <c r="HE70" i="7"/>
  <c r="FM70" i="7"/>
  <c r="EW70" i="7"/>
  <c r="ED70" i="7"/>
  <c r="FV70" i="7"/>
  <c r="GT70" i="7"/>
  <c r="DW70" i="7"/>
  <c r="EQ70" i="7"/>
  <c r="FK70" i="7"/>
  <c r="GI70" i="7"/>
  <c r="HC70" i="7"/>
  <c r="EB70" i="7"/>
  <c r="EZ70" i="7"/>
  <c r="FT70" i="7"/>
  <c r="GN70" i="7"/>
  <c r="HL70" i="7"/>
  <c r="FU70" i="7"/>
  <c r="ES70" i="7"/>
  <c r="FA70" i="7"/>
  <c r="GS70" i="7"/>
  <c r="GC70" i="7"/>
  <c r="EA70" i="7"/>
  <c r="HG70" i="7"/>
  <c r="GV70" i="7"/>
  <c r="GG70" i="7"/>
  <c r="EP70" i="7"/>
  <c r="EU70" i="7"/>
  <c r="EJ70" i="7"/>
  <c r="HP70" i="7"/>
  <c r="EK70" i="7"/>
  <c r="FZ70" i="7"/>
  <c r="FS70" i="7"/>
  <c r="FD70" i="7"/>
  <c r="GK70" i="7"/>
  <c r="O70" i="7"/>
  <c r="B66" i="7"/>
  <c r="EH66" i="7"/>
  <c r="EX66" i="7"/>
  <c r="FN66" i="7"/>
  <c r="GD66" i="7"/>
  <c r="GT66" i="7"/>
  <c r="HJ66" i="7"/>
  <c r="EE66" i="7"/>
  <c r="EU66" i="7"/>
  <c r="FK66" i="7"/>
  <c r="GA66" i="7"/>
  <c r="GQ66" i="7"/>
  <c r="HG66" i="7"/>
  <c r="EB66" i="7"/>
  <c r="ER66" i="7"/>
  <c r="FH66" i="7"/>
  <c r="FX66" i="7"/>
  <c r="GN66" i="7"/>
  <c r="HD66" i="7"/>
  <c r="EC66" i="7"/>
  <c r="GO66" i="7"/>
  <c r="FM66" i="7"/>
  <c r="DU66" i="7"/>
  <c r="GG66" i="7"/>
  <c r="FE66" i="7"/>
  <c r="DY66" i="7"/>
  <c r="DV66" i="7"/>
  <c r="EP66" i="7"/>
  <c r="FJ66" i="7"/>
  <c r="GH66" i="7"/>
  <c r="HB66" i="7"/>
  <c r="EA66" i="7"/>
  <c r="EY66" i="7"/>
  <c r="FS66" i="7"/>
  <c r="GM66" i="7"/>
  <c r="HK66" i="7"/>
  <c r="EJ66" i="7"/>
  <c r="FD66" i="7"/>
  <c r="GB66" i="7"/>
  <c r="GV66" i="7"/>
  <c r="HP66" i="7"/>
  <c r="HE66" i="7"/>
  <c r="GS66" i="7"/>
  <c r="FQ66" i="7"/>
  <c r="HM66" i="7"/>
  <c r="O66" i="7"/>
  <c r="DZ66" i="7"/>
  <c r="ET66" i="7"/>
  <c r="FR66" i="7"/>
  <c r="GL66" i="7"/>
  <c r="HF66" i="7"/>
  <c r="EI66" i="7"/>
  <c r="FC66" i="7"/>
  <c r="FW66" i="7"/>
  <c r="GU66" i="7"/>
  <c r="HO66" i="7"/>
  <c r="EN66" i="7"/>
  <c r="FL66" i="7"/>
  <c r="GF66" i="7"/>
  <c r="GZ66" i="7"/>
  <c r="ES66" i="7"/>
  <c r="EG66" i="7"/>
  <c r="HI66" i="7"/>
  <c r="GW66" i="7"/>
  <c r="FU66" i="7"/>
  <c r="ED66" i="7"/>
  <c r="FB66" i="7"/>
  <c r="FV66" i="7"/>
  <c r="GP66" i="7"/>
  <c r="HN66" i="7"/>
  <c r="EM66" i="7"/>
  <c r="FG66" i="7"/>
  <c r="GE66" i="7"/>
  <c r="GY66" i="7"/>
  <c r="DX66" i="7"/>
  <c r="EV66" i="7"/>
  <c r="FP66" i="7"/>
  <c r="GJ66" i="7"/>
  <c r="HH66" i="7"/>
  <c r="FI66" i="7"/>
  <c r="EW66" i="7"/>
  <c r="EK66" i="7"/>
  <c r="EO66" i="7"/>
  <c r="HQ66" i="7"/>
  <c r="DV62" i="7"/>
  <c r="EL62" i="7"/>
  <c r="FB62" i="7"/>
  <c r="FR62" i="7"/>
  <c r="GH62" i="7"/>
  <c r="GX62" i="7"/>
  <c r="HN62" i="7"/>
  <c r="EI62" i="7"/>
  <c r="EY62" i="7"/>
  <c r="FO62" i="7"/>
  <c r="GE62" i="7"/>
  <c r="GU62" i="7"/>
  <c r="HK62" i="7"/>
  <c r="EF62" i="7"/>
  <c r="EV62" i="7"/>
  <c r="FL62" i="7"/>
  <c r="GB62" i="7"/>
  <c r="GR62" i="7"/>
  <c r="HH62" i="7"/>
  <c r="EW62" i="7"/>
  <c r="HI62" i="7"/>
  <c r="FQ62" i="7"/>
  <c r="DY62" i="7"/>
  <c r="GK62" i="7"/>
  <c r="FY62" i="7"/>
  <c r="HE62" i="7"/>
  <c r="EL58" i="7"/>
  <c r="FJ58" i="7"/>
  <c r="GD58" i="7"/>
  <c r="GX58" i="7"/>
  <c r="EA58" i="7"/>
  <c r="EU58" i="7"/>
  <c r="FO58" i="7"/>
  <c r="GM58" i="7"/>
  <c r="HG58" i="7"/>
  <c r="EF58" i="7"/>
  <c r="FD58" i="7"/>
  <c r="FX58" i="7"/>
  <c r="GR58" i="7"/>
  <c r="HP58" i="7"/>
  <c r="GG58" i="7"/>
  <c r="FE58" i="7"/>
  <c r="ES58" i="7"/>
  <c r="GC58" i="7"/>
  <c r="FM58" i="7"/>
  <c r="DV58" i="7"/>
  <c r="ET58" i="7"/>
  <c r="FN58" i="7"/>
  <c r="GH58" i="7"/>
  <c r="HF58" i="7"/>
  <c r="EE58" i="7"/>
  <c r="EY58" i="7"/>
  <c r="FW58" i="7"/>
  <c r="GQ58" i="7"/>
  <c r="HK58" i="7"/>
  <c r="EN58" i="7"/>
  <c r="FH58" i="7"/>
  <c r="GB58" i="7"/>
  <c r="GZ58" i="7"/>
  <c r="DU58" i="7"/>
  <c r="GW58" i="7"/>
  <c r="GK58" i="7"/>
  <c r="FI58" i="7"/>
  <c r="EG58" i="7"/>
  <c r="ED58" i="7"/>
  <c r="EX58" i="7"/>
  <c r="FR58" i="7"/>
  <c r="GP58" i="7"/>
  <c r="HJ58" i="7"/>
  <c r="EI58" i="7"/>
  <c r="FG58" i="7"/>
  <c r="GA58" i="7"/>
  <c r="GU58" i="7"/>
  <c r="DX58" i="7"/>
  <c r="ER58" i="7"/>
  <c r="FL58" i="7"/>
  <c r="GJ58" i="7"/>
  <c r="HD58" i="7"/>
  <c r="EK58" i="7"/>
  <c r="DY58" i="7"/>
  <c r="HA58" i="7"/>
  <c r="FY58" i="7"/>
  <c r="EW58" i="7"/>
  <c r="EH58" i="7"/>
  <c r="HN58" i="7"/>
  <c r="HC58" i="7"/>
  <c r="GN58" i="7"/>
  <c r="HQ58" i="7"/>
  <c r="FB58" i="7"/>
  <c r="EQ58" i="7"/>
  <c r="EB58" i="7"/>
  <c r="HH58" i="7"/>
  <c r="HE58" i="7"/>
  <c r="FZ58" i="7"/>
  <c r="FK58" i="7"/>
  <c r="EV58" i="7"/>
  <c r="FQ58" i="7"/>
  <c r="HI58" i="7"/>
  <c r="ED54" i="7"/>
  <c r="FB54" i="7"/>
  <c r="GH54" i="7"/>
  <c r="HJ54" i="7"/>
  <c r="EQ54" i="7"/>
  <c r="FW54" i="7"/>
  <c r="GU54" i="7"/>
  <c r="EB54" i="7"/>
  <c r="FH54" i="7"/>
  <c r="GJ54" i="7"/>
  <c r="HH54" i="7"/>
  <c r="HA54" i="7"/>
  <c r="HE54" i="7"/>
  <c r="EK54" i="7"/>
  <c r="EH54" i="7"/>
  <c r="FN54" i="7"/>
  <c r="GP54" i="7"/>
  <c r="HN54" i="7"/>
  <c r="EY54" i="7"/>
  <c r="GA54" i="7"/>
  <c r="HC54" i="7"/>
  <c r="EN54" i="7"/>
  <c r="FL54" i="7"/>
  <c r="GN54" i="7"/>
  <c r="DY54" i="7"/>
  <c r="EC54" i="7"/>
  <c r="EG54" i="7"/>
  <c r="FA54" i="7"/>
  <c r="ET54" i="7"/>
  <c r="FR54" i="7"/>
  <c r="GT54" i="7"/>
  <c r="EE54" i="7"/>
  <c r="FG54" i="7"/>
  <c r="GE54" i="7"/>
  <c r="HK54" i="7"/>
  <c r="ER54" i="7"/>
  <c r="FT54" i="7"/>
  <c r="GZ54" i="7"/>
  <c r="EO54" i="7"/>
  <c r="ES54" i="7"/>
  <c r="GC54" i="7"/>
  <c r="FQ54" i="7"/>
  <c r="DV54" i="7"/>
  <c r="EI54" i="7"/>
  <c r="EV54" i="7"/>
  <c r="GO54" i="7"/>
  <c r="EX54" i="7"/>
  <c r="FK54" i="7"/>
  <c r="GB54" i="7"/>
  <c r="GS54" i="7"/>
  <c r="FZ54" i="7"/>
  <c r="GQ54" i="7"/>
  <c r="HD54" i="7"/>
  <c r="DU54" i="7"/>
  <c r="HF54" i="7"/>
  <c r="DX54" i="7"/>
  <c r="B50" i="7"/>
  <c r="EH50" i="7"/>
  <c r="EX50" i="7"/>
  <c r="FN50" i="7"/>
  <c r="GD50" i="7"/>
  <c r="GT50" i="7"/>
  <c r="HJ50" i="7"/>
  <c r="EE50" i="7"/>
  <c r="EU50" i="7"/>
  <c r="FK50" i="7"/>
  <c r="GA50" i="7"/>
  <c r="GQ50" i="7"/>
  <c r="HG50" i="7"/>
  <c r="EB50" i="7"/>
  <c r="ER50" i="7"/>
  <c r="FH50" i="7"/>
  <c r="FX50" i="7"/>
  <c r="GN50" i="7"/>
  <c r="HD50" i="7"/>
  <c r="EC50" i="7"/>
  <c r="GO50" i="7"/>
  <c r="FM50" i="7"/>
  <c r="DU50" i="7"/>
  <c r="GG50" i="7"/>
  <c r="HQ50" i="7"/>
  <c r="EO50" i="7"/>
  <c r="EL50" i="7"/>
  <c r="FF50" i="7"/>
  <c r="FZ50" i="7"/>
  <c r="GX50" i="7"/>
  <c r="DW50" i="7"/>
  <c r="EQ50" i="7"/>
  <c r="FO50" i="7"/>
  <c r="GI50" i="7"/>
  <c r="HC50" i="7"/>
  <c r="EF50" i="7"/>
  <c r="EZ50" i="7"/>
  <c r="FT50" i="7"/>
  <c r="GR50" i="7"/>
  <c r="HL50" i="7"/>
  <c r="FY50" i="7"/>
  <c r="GC50" i="7"/>
  <c r="FA50" i="7"/>
  <c r="FE50" i="7"/>
  <c r="HA50" i="7"/>
  <c r="DV50" i="7"/>
  <c r="EP50" i="7"/>
  <c r="FJ50" i="7"/>
  <c r="GH50" i="7"/>
  <c r="HB50" i="7"/>
  <c r="EA50" i="7"/>
  <c r="EY50" i="7"/>
  <c r="FS50" i="7"/>
  <c r="GM50" i="7"/>
  <c r="HK50" i="7"/>
  <c r="EJ50" i="7"/>
  <c r="FD50" i="7"/>
  <c r="GB50" i="7"/>
  <c r="GV50" i="7"/>
  <c r="HP50" i="7"/>
  <c r="HE50" i="7"/>
  <c r="GS50" i="7"/>
  <c r="FQ50" i="7"/>
  <c r="FU50" i="7"/>
  <c r="O50" i="7"/>
  <c r="DZ50" i="7"/>
  <c r="ET50" i="7"/>
  <c r="FR50" i="7"/>
  <c r="GL50" i="7"/>
  <c r="HF50" i="7"/>
  <c r="EI50" i="7"/>
  <c r="FC50" i="7"/>
  <c r="FW50" i="7"/>
  <c r="GU50" i="7"/>
  <c r="HO50" i="7"/>
  <c r="EN50" i="7"/>
  <c r="FL50" i="7"/>
  <c r="GF50" i="7"/>
  <c r="GZ50" i="7"/>
  <c r="ES50" i="7"/>
  <c r="EG50" i="7"/>
  <c r="HI50" i="7"/>
  <c r="GW50" i="7"/>
  <c r="DY50" i="7"/>
  <c r="EH46" i="7"/>
  <c r="FJ46" i="7"/>
  <c r="GL46" i="7"/>
  <c r="DW46" i="7"/>
  <c r="EU46" i="7"/>
  <c r="FW46" i="7"/>
  <c r="HC46" i="7"/>
  <c r="EJ46" i="7"/>
  <c r="FH46" i="7"/>
  <c r="GN46" i="7"/>
  <c r="HP46" i="7"/>
  <c r="DU46" i="7"/>
  <c r="EO46" i="7"/>
  <c r="EC46" i="7"/>
  <c r="EP46" i="7"/>
  <c r="FN46" i="7"/>
  <c r="GT46" i="7"/>
  <c r="EA46" i="7"/>
  <c r="FC46" i="7"/>
  <c r="GI46" i="7"/>
  <c r="HG46" i="7"/>
  <c r="EN46" i="7"/>
  <c r="FT46" i="7"/>
  <c r="GV46" i="7"/>
  <c r="EG46" i="7"/>
  <c r="FA46" i="7"/>
  <c r="FE46" i="7"/>
  <c r="FI46" i="7"/>
  <c r="ET46" i="7"/>
  <c r="FZ46" i="7"/>
  <c r="HB46" i="7"/>
  <c r="EE46" i="7"/>
  <c r="FK46" i="7"/>
  <c r="GM46" i="7"/>
  <c r="HO46" i="7"/>
  <c r="EZ46" i="7"/>
  <c r="FX46" i="7"/>
  <c r="GZ46" i="7"/>
  <c r="GC46" i="7"/>
  <c r="GG46" i="7"/>
  <c r="FU46" i="7"/>
  <c r="GO46" i="7"/>
  <c r="HF46" i="7"/>
  <c r="EB46" i="7"/>
  <c r="GS46" i="7"/>
  <c r="DZ46" i="7"/>
  <c r="EQ46" i="7"/>
  <c r="FD46" i="7"/>
  <c r="GW46" i="7"/>
  <c r="FF46" i="7"/>
  <c r="FS46" i="7"/>
  <c r="GF46" i="7"/>
  <c r="HQ46" i="7"/>
  <c r="GQ46" i="7"/>
  <c r="HL46" i="7"/>
  <c r="O46" i="7"/>
  <c r="ED42" i="7"/>
  <c r="ET42" i="7"/>
  <c r="FJ42" i="7"/>
  <c r="FZ42" i="7"/>
  <c r="GP42" i="7"/>
  <c r="HF42" i="7"/>
  <c r="EA42" i="7"/>
  <c r="EQ42" i="7"/>
  <c r="FG42" i="7"/>
  <c r="FW42" i="7"/>
  <c r="GM42" i="7"/>
  <c r="HC42" i="7"/>
  <c r="DU42" i="7"/>
  <c r="FA42" i="7"/>
  <c r="GG42" i="7"/>
  <c r="HM42" i="7"/>
  <c r="EV42" i="7"/>
  <c r="GB42" i="7"/>
  <c r="HH42" i="7"/>
  <c r="EO42" i="7"/>
  <c r="FU42" i="7"/>
  <c r="HA42" i="7"/>
  <c r="GF42" i="7"/>
  <c r="GN42" i="7"/>
  <c r="ER42" i="7"/>
  <c r="EH42" i="7"/>
  <c r="EX42" i="7"/>
  <c r="FN42" i="7"/>
  <c r="GD42" i="7"/>
  <c r="GT42" i="7"/>
  <c r="HJ42" i="7"/>
  <c r="EE42" i="7"/>
  <c r="EU42" i="7"/>
  <c r="FK42" i="7"/>
  <c r="GA42" i="7"/>
  <c r="GQ42" i="7"/>
  <c r="HG42" i="7"/>
  <c r="EC42" i="7"/>
  <c r="FI42" i="7"/>
  <c r="GO42" i="7"/>
  <c r="DX42" i="7"/>
  <c r="FD42" i="7"/>
  <c r="GJ42" i="7"/>
  <c r="HP42" i="7"/>
  <c r="EW42" i="7"/>
  <c r="GC42" i="7"/>
  <c r="HI42" i="7"/>
  <c r="HL42" i="7"/>
  <c r="EJ42" i="7"/>
  <c r="FX42" i="7"/>
  <c r="DY38" i="7"/>
  <c r="EO38" i="7"/>
  <c r="FE38" i="7"/>
  <c r="FU38" i="7"/>
  <c r="GK38" i="7"/>
  <c r="HA38" i="7"/>
  <c r="HQ38" i="7"/>
  <c r="EH38" i="7"/>
  <c r="EX38" i="7"/>
  <c r="FN38" i="7"/>
  <c r="GD38" i="7"/>
  <c r="GT38" i="7"/>
  <c r="HJ38" i="7"/>
  <c r="EE38" i="7"/>
  <c r="EU38" i="7"/>
  <c r="FK38" i="7"/>
  <c r="GA38" i="7"/>
  <c r="GQ38" i="7"/>
  <c r="HG38" i="7"/>
  <c r="EN38" i="7"/>
  <c r="GZ38" i="7"/>
  <c r="FH38" i="7"/>
  <c r="EF38" i="7"/>
  <c r="GR38" i="7"/>
  <c r="EZ38" i="7"/>
  <c r="O38" i="7"/>
  <c r="EC38" i="7"/>
  <c r="ES38" i="7"/>
  <c r="FI38" i="7"/>
  <c r="FY38" i="7"/>
  <c r="GO38" i="7"/>
  <c r="HE38" i="7"/>
  <c r="DV38" i="7"/>
  <c r="EL38" i="7"/>
  <c r="FB38" i="7"/>
  <c r="FR38" i="7"/>
  <c r="GH38" i="7"/>
  <c r="GX38" i="7"/>
  <c r="HN38" i="7"/>
  <c r="EI38" i="7"/>
  <c r="EY38" i="7"/>
  <c r="FO38" i="7"/>
  <c r="GE38" i="7"/>
  <c r="GU38" i="7"/>
  <c r="HK38" i="7"/>
  <c r="FD38" i="7"/>
  <c r="HP38" i="7"/>
  <c r="FX38" i="7"/>
  <c r="EV38" i="7"/>
  <c r="HH38" i="7"/>
  <c r="HL38" i="7"/>
  <c r="EG38" i="7"/>
  <c r="EW38" i="7"/>
  <c r="FM38" i="7"/>
  <c r="GC38" i="7"/>
  <c r="GS38" i="7"/>
  <c r="HI38" i="7"/>
  <c r="DZ38" i="7"/>
  <c r="EP38" i="7"/>
  <c r="FF38" i="7"/>
  <c r="FV38" i="7"/>
  <c r="GL38" i="7"/>
  <c r="HB38" i="7"/>
  <c r="DW38" i="7"/>
  <c r="EM38" i="7"/>
  <c r="FC38" i="7"/>
  <c r="FS38" i="7"/>
  <c r="GI38" i="7"/>
  <c r="GY38" i="7"/>
  <c r="HO38" i="7"/>
  <c r="FT38" i="7"/>
  <c r="EB38" i="7"/>
  <c r="GN38" i="7"/>
  <c r="FL38" i="7"/>
  <c r="EJ38" i="7"/>
  <c r="FP38" i="7"/>
  <c r="EK34" i="7"/>
  <c r="FQ34" i="7"/>
  <c r="GO34" i="7"/>
  <c r="HQ34" i="7"/>
  <c r="EX34" i="7"/>
  <c r="FZ34" i="7"/>
  <c r="GX34" i="7"/>
  <c r="EI34" i="7"/>
  <c r="FK34" i="7"/>
  <c r="GM34" i="7"/>
  <c r="EB34" i="7"/>
  <c r="EF34" i="7"/>
  <c r="EZ34" i="7"/>
  <c r="DX34" i="7"/>
  <c r="ES34" i="7"/>
  <c r="FU34" i="7"/>
  <c r="GW34" i="7"/>
  <c r="ED34" i="7"/>
  <c r="FB34" i="7"/>
  <c r="GD34" i="7"/>
  <c r="HJ34" i="7"/>
  <c r="EQ34" i="7"/>
  <c r="FO34" i="7"/>
  <c r="GU34" i="7"/>
  <c r="ER34" i="7"/>
  <c r="FL34" i="7"/>
  <c r="GV34" i="7"/>
  <c r="GJ34" i="7"/>
  <c r="DY34" i="7"/>
  <c r="FA34" i="7"/>
  <c r="FY34" i="7"/>
  <c r="HE34" i="7"/>
  <c r="EH34" i="7"/>
  <c r="FJ34" i="7"/>
  <c r="GP34" i="7"/>
  <c r="HN34" i="7"/>
  <c r="EU34" i="7"/>
  <c r="GA34" i="7"/>
  <c r="HC34" i="7"/>
  <c r="FH34" i="7"/>
  <c r="GR34" i="7"/>
  <c r="HL34" i="7"/>
  <c r="GZ34" i="7"/>
  <c r="GK34" i="7"/>
  <c r="GT34" i="7"/>
  <c r="HG34" i="7"/>
  <c r="HM34" i="7"/>
  <c r="EA34" i="7"/>
  <c r="HD34" i="7"/>
  <c r="EC34" i="7"/>
  <c r="EL34" i="7"/>
  <c r="FG34" i="7"/>
  <c r="EJ34" i="7"/>
  <c r="FD34" i="7"/>
  <c r="FE34" i="7"/>
  <c r="FR34" i="7"/>
  <c r="DU30" i="7"/>
  <c r="EK30" i="7"/>
  <c r="FA30" i="7"/>
  <c r="FQ30" i="7"/>
  <c r="GG30" i="7"/>
  <c r="GW30" i="7"/>
  <c r="HM30" i="7"/>
  <c r="ED30" i="7"/>
  <c r="ET30" i="7"/>
  <c r="FJ30" i="7"/>
  <c r="FZ30" i="7"/>
  <c r="GP30" i="7"/>
  <c r="HF30" i="7"/>
  <c r="EA30" i="7"/>
  <c r="EQ30" i="7"/>
  <c r="FG30" i="7"/>
  <c r="FW30" i="7"/>
  <c r="GM30" i="7"/>
  <c r="HC30" i="7"/>
  <c r="EF30" i="7"/>
  <c r="GR30" i="7"/>
  <c r="FP30" i="7"/>
  <c r="DX30" i="7"/>
  <c r="GJ30" i="7"/>
  <c r="EB30" i="7"/>
  <c r="FH30" i="7"/>
  <c r="EG30" i="7"/>
  <c r="FE30" i="7"/>
  <c r="FY30" i="7"/>
  <c r="GS30" i="7"/>
  <c r="HQ30" i="7"/>
  <c r="EL30" i="7"/>
  <c r="FF30" i="7"/>
  <c r="GD30" i="7"/>
  <c r="GX30" i="7"/>
  <c r="DW30" i="7"/>
  <c r="EU30" i="7"/>
  <c r="FO30" i="7"/>
  <c r="GI30" i="7"/>
  <c r="HG30" i="7"/>
  <c r="FL30" i="7"/>
  <c r="EZ30" i="7"/>
  <c r="EN30" i="7"/>
  <c r="HP30" i="7"/>
  <c r="HD30" i="7"/>
  <c r="EO30" i="7"/>
  <c r="FI30" i="7"/>
  <c r="GC30" i="7"/>
  <c r="HA30" i="7"/>
  <c r="DV30" i="7"/>
  <c r="EP30" i="7"/>
  <c r="FN30" i="7"/>
  <c r="GH30" i="7"/>
  <c r="HB30" i="7"/>
  <c r="EE30" i="7"/>
  <c r="EY30" i="7"/>
  <c r="FS30" i="7"/>
  <c r="GQ30" i="7"/>
  <c r="HK30" i="7"/>
  <c r="GB30" i="7"/>
  <c r="GF30" i="7"/>
  <c r="FD30" i="7"/>
  <c r="FX30" i="7"/>
  <c r="O30" i="7"/>
  <c r="DY30" i="7"/>
  <c r="ES30" i="7"/>
  <c r="FM30" i="7"/>
  <c r="GK30" i="7"/>
  <c r="HE30" i="7"/>
  <c r="DZ30" i="7"/>
  <c r="EX30" i="7"/>
  <c r="FR30" i="7"/>
  <c r="GL30" i="7"/>
  <c r="HJ30" i="7"/>
  <c r="EI30" i="7"/>
  <c r="FC30" i="7"/>
  <c r="GA30" i="7"/>
  <c r="GU30" i="7"/>
  <c r="HO30" i="7"/>
  <c r="HH30" i="7"/>
  <c r="GV30" i="7"/>
  <c r="FT30" i="7"/>
  <c r="GN30" i="7"/>
  <c r="FU26" i="7"/>
  <c r="FZ26" i="7"/>
  <c r="GM26" i="7"/>
  <c r="HH26" i="7"/>
  <c r="GC26" i="7"/>
  <c r="GT26" i="7"/>
  <c r="HC26" i="7"/>
  <c r="FL26" i="7"/>
  <c r="HQ26" i="7"/>
  <c r="EQ26" i="7"/>
  <c r="EN26" i="7"/>
  <c r="EU26" i="7"/>
  <c r="HP26" i="7"/>
  <c r="EG26" i="7"/>
  <c r="EH26" i="7"/>
  <c r="B18" i="7"/>
  <c r="ED18" i="7"/>
  <c r="ET18" i="7"/>
  <c r="FJ18" i="7"/>
  <c r="FZ18" i="7"/>
  <c r="GP18" i="7"/>
  <c r="HF18" i="7"/>
  <c r="EA18" i="7"/>
  <c r="EQ18" i="7"/>
  <c r="FG18" i="7"/>
  <c r="FW18" i="7"/>
  <c r="GM18" i="7"/>
  <c r="HC18" i="7"/>
  <c r="DX18" i="7"/>
  <c r="EN18" i="7"/>
  <c r="FD18" i="7"/>
  <c r="FT18" i="7"/>
  <c r="GJ18" i="7"/>
  <c r="GZ18" i="7"/>
  <c r="HP18" i="7"/>
  <c r="FY18" i="7"/>
  <c r="EW18" i="7"/>
  <c r="HI18" i="7"/>
  <c r="FQ18" i="7"/>
  <c r="EO18" i="7"/>
  <c r="FU18" i="7"/>
  <c r="EH18" i="7"/>
  <c r="FB18" i="7"/>
  <c r="FV18" i="7"/>
  <c r="GT18" i="7"/>
  <c r="HN18" i="7"/>
  <c r="EM18" i="7"/>
  <c r="FK18" i="7"/>
  <c r="GE18" i="7"/>
  <c r="GY18" i="7"/>
  <c r="EB18" i="7"/>
  <c r="EV18" i="7"/>
  <c r="FP18" i="7"/>
  <c r="GN18" i="7"/>
  <c r="HH18" i="7"/>
  <c r="FI18" i="7"/>
  <c r="FM18" i="7"/>
  <c r="EK18" i="7"/>
  <c r="HM18" i="7"/>
  <c r="DY18" i="7"/>
  <c r="EL18" i="7"/>
  <c r="FF18" i="7"/>
  <c r="GD18" i="7"/>
  <c r="GX18" i="7"/>
  <c r="DW18" i="7"/>
  <c r="EU18" i="7"/>
  <c r="FO18" i="7"/>
  <c r="GI18" i="7"/>
  <c r="HG18" i="7"/>
  <c r="EF18" i="7"/>
  <c r="EZ18" i="7"/>
  <c r="FX18" i="7"/>
  <c r="GR18" i="7"/>
  <c r="HL18" i="7"/>
  <c r="GO18" i="7"/>
  <c r="GC18" i="7"/>
  <c r="FA18" i="7"/>
  <c r="HA18" i="7"/>
  <c r="GK18" i="7"/>
  <c r="DV18" i="7"/>
  <c r="EP18" i="7"/>
  <c r="FN18" i="7"/>
  <c r="GH18" i="7"/>
  <c r="HB18" i="7"/>
  <c r="EE18" i="7"/>
  <c r="EY18" i="7"/>
  <c r="FS18" i="7"/>
  <c r="GQ18" i="7"/>
  <c r="HK18" i="7"/>
  <c r="EJ18" i="7"/>
  <c r="FH18" i="7"/>
  <c r="GB18" i="7"/>
  <c r="GV18" i="7"/>
  <c r="EC18" i="7"/>
  <c r="HE18" i="7"/>
  <c r="GS18" i="7"/>
  <c r="GG18" i="7"/>
  <c r="FE18" i="7"/>
  <c r="O18" i="7"/>
  <c r="EL14" i="7"/>
  <c r="FF14" i="7"/>
  <c r="FZ14" i="7"/>
  <c r="GX14" i="7"/>
  <c r="DW14" i="7"/>
  <c r="EQ14" i="7"/>
  <c r="FO14" i="7"/>
  <c r="GI14" i="7"/>
  <c r="HC14" i="7"/>
  <c r="EF14" i="7"/>
  <c r="EZ14" i="7"/>
  <c r="FT14" i="7"/>
  <c r="GR14" i="7"/>
  <c r="HL14" i="7"/>
  <c r="GC14" i="7"/>
  <c r="FQ14" i="7"/>
  <c r="EO14" i="7"/>
  <c r="HQ14" i="7"/>
  <c r="HE14" i="7"/>
  <c r="DV14" i="7"/>
  <c r="EP14" i="7"/>
  <c r="FJ14" i="7"/>
  <c r="GH14" i="7"/>
  <c r="HB14" i="7"/>
  <c r="EA14" i="7"/>
  <c r="EY14" i="7"/>
  <c r="FS14" i="7"/>
  <c r="GM14" i="7"/>
  <c r="HK14" i="7"/>
  <c r="EJ14" i="7"/>
  <c r="FD14" i="7"/>
  <c r="GB14" i="7"/>
  <c r="GV14" i="7"/>
  <c r="HP14" i="7"/>
  <c r="HI14" i="7"/>
  <c r="GG14" i="7"/>
  <c r="FE14" i="7"/>
  <c r="FY14" i="7"/>
  <c r="O14" i="7"/>
  <c r="DZ14" i="7"/>
  <c r="ET14" i="7"/>
  <c r="FR14" i="7"/>
  <c r="GL14" i="7"/>
  <c r="HF14" i="7"/>
  <c r="EI14" i="7"/>
  <c r="FC14" i="7"/>
  <c r="FW14" i="7"/>
  <c r="GU14" i="7"/>
  <c r="HO14" i="7"/>
  <c r="EN14" i="7"/>
  <c r="FL14" i="7"/>
  <c r="GF14" i="7"/>
  <c r="GZ14" i="7"/>
  <c r="EW14" i="7"/>
  <c r="DU14" i="7"/>
  <c r="GW14" i="7"/>
  <c r="GK14" i="7"/>
  <c r="EC14" i="7"/>
  <c r="FB14" i="7"/>
  <c r="EM14" i="7"/>
  <c r="DX14" i="7"/>
  <c r="HH14" i="7"/>
  <c r="HA14" i="7"/>
  <c r="FV14" i="7"/>
  <c r="FG14" i="7"/>
  <c r="EV14" i="7"/>
  <c r="FM14" i="7"/>
  <c r="GO14" i="7"/>
  <c r="GP14" i="7"/>
  <c r="GE14" i="7"/>
  <c r="FP14" i="7"/>
  <c r="EK14" i="7"/>
  <c r="U9" i="7"/>
  <c r="P9" i="7"/>
  <c r="T9" i="7"/>
  <c r="HM82" i="7"/>
  <c r="HA82" i="7"/>
  <c r="FQ82" i="7"/>
  <c r="FE82" i="7"/>
  <c r="GC82" i="7"/>
  <c r="HE82" i="7"/>
  <c r="ES82" i="7"/>
  <c r="HH82" i="7"/>
  <c r="GR82" i="7"/>
  <c r="GB82" i="7"/>
  <c r="FL82" i="7"/>
  <c r="EV82" i="7"/>
  <c r="EF82" i="7"/>
  <c r="HK82" i="7"/>
  <c r="GU82" i="7"/>
  <c r="GE82" i="7"/>
  <c r="FO82" i="7"/>
  <c r="EY82" i="7"/>
  <c r="EE82" i="7"/>
  <c r="HB82" i="7"/>
  <c r="GH82" i="7"/>
  <c r="FN82" i="7"/>
  <c r="EP82" i="7"/>
  <c r="DV82" i="7"/>
  <c r="EC62" i="7"/>
  <c r="FU62" i="7"/>
  <c r="GW62" i="7"/>
  <c r="DU62" i="7"/>
  <c r="EG62" i="7"/>
  <c r="GZ62" i="7"/>
  <c r="GF62" i="7"/>
  <c r="FH62" i="7"/>
  <c r="EN62" i="7"/>
  <c r="HO62" i="7"/>
  <c r="GQ62" i="7"/>
  <c r="FW62" i="7"/>
  <c r="FC62" i="7"/>
  <c r="EE62" i="7"/>
  <c r="HF62" i="7"/>
  <c r="GL62" i="7"/>
  <c r="FN62" i="7"/>
  <c r="ET62" i="7"/>
  <c r="DZ62" i="7"/>
  <c r="GO78" i="7"/>
  <c r="FE78" i="7"/>
  <c r="HM78" i="7"/>
  <c r="DU78" i="7"/>
  <c r="EW78" i="7"/>
  <c r="HD78" i="7"/>
  <c r="GF78" i="7"/>
  <c r="FL78" i="7"/>
  <c r="ER78" i="7"/>
  <c r="HO78" i="7"/>
  <c r="GU78" i="7"/>
  <c r="GA78" i="7"/>
  <c r="FC78" i="7"/>
  <c r="EI78" i="7"/>
  <c r="HJ78" i="7"/>
  <c r="GL78" i="7"/>
  <c r="FR78" i="7"/>
  <c r="EX78" i="7"/>
  <c r="DZ78" i="7"/>
  <c r="FP42" i="7"/>
  <c r="HQ42" i="7"/>
  <c r="FE42" i="7"/>
  <c r="GR42" i="7"/>
  <c r="EF42" i="7"/>
  <c r="FQ42" i="7"/>
  <c r="HK42" i="7"/>
  <c r="GE42" i="7"/>
  <c r="EY42" i="7"/>
  <c r="HN42" i="7"/>
  <c r="GH42" i="7"/>
  <c r="FB42" i="7"/>
  <c r="DV42" i="7"/>
  <c r="GB38" i="7"/>
  <c r="DX38" i="7"/>
  <c r="FG38" i="7"/>
  <c r="GP38" i="7"/>
  <c r="ED38" i="7"/>
  <c r="FQ38" i="7"/>
  <c r="HH102" i="7"/>
  <c r="EV102" i="7"/>
  <c r="GE102" i="7"/>
  <c r="HN102" i="7"/>
  <c r="FB102" i="7"/>
  <c r="GO102" i="7"/>
  <c r="EC102" i="7"/>
  <c r="ER30" i="7"/>
  <c r="EV30" i="7"/>
  <c r="EM30" i="7"/>
  <c r="FB30" i="7"/>
  <c r="FU30" i="7"/>
  <c r="HN94" i="7"/>
  <c r="GQ94" i="7"/>
  <c r="FW94" i="7"/>
  <c r="FM94" i="7"/>
  <c r="GB94" i="7"/>
  <c r="EW50" i="7"/>
  <c r="FP50" i="7"/>
  <c r="GE50" i="7"/>
  <c r="GP50" i="7"/>
  <c r="HF90" i="7"/>
  <c r="EQ90" i="7"/>
  <c r="FK90" i="7"/>
  <c r="FI90" i="7"/>
  <c r="GB90" i="7"/>
  <c r="HA66" i="7"/>
  <c r="HL66" i="7"/>
  <c r="EF66" i="7"/>
  <c r="EQ66" i="7"/>
  <c r="FF66" i="7"/>
  <c r="DU18" i="7"/>
  <c r="GF18" i="7"/>
  <c r="GU18" i="7"/>
  <c r="HJ18" i="7"/>
  <c r="DZ18" i="7"/>
  <c r="EN22" i="7"/>
  <c r="GY22" i="7"/>
  <c r="FA86" i="7"/>
  <c r="GF86" i="7"/>
  <c r="FC86" i="7"/>
  <c r="DY14" i="7"/>
  <c r="ED14" i="7"/>
  <c r="GT58" i="7"/>
  <c r="GM70" i="7"/>
  <c r="HC74" i="7"/>
  <c r="GE34" i="7"/>
  <c r="GE21" i="15"/>
  <c r="B22" i="7"/>
  <c r="EH22" i="7"/>
  <c r="EX22" i="7"/>
  <c r="FN22" i="7"/>
  <c r="GD22" i="7"/>
  <c r="GT22" i="7"/>
  <c r="HJ22" i="7"/>
  <c r="EE22" i="7"/>
  <c r="EU22" i="7"/>
  <c r="FK22" i="7"/>
  <c r="GA22" i="7"/>
  <c r="GQ22" i="7"/>
  <c r="HG22" i="7"/>
  <c r="EB22" i="7"/>
  <c r="EZ22" i="7"/>
  <c r="GF22" i="7"/>
  <c r="HL22" i="7"/>
  <c r="FA22" i="7"/>
  <c r="GG22" i="7"/>
  <c r="HM22" i="7"/>
  <c r="FD22" i="7"/>
  <c r="GJ22" i="7"/>
  <c r="HP22" i="7"/>
  <c r="HQ22" i="7"/>
  <c r="DV22" i="7"/>
  <c r="EL22" i="7"/>
  <c r="FB22" i="7"/>
  <c r="FR22" i="7"/>
  <c r="GH22" i="7"/>
  <c r="GX22" i="7"/>
  <c r="HN22" i="7"/>
  <c r="EI22" i="7"/>
  <c r="EY22" i="7"/>
  <c r="FO22" i="7"/>
  <c r="GE22" i="7"/>
  <c r="GU22" i="7"/>
  <c r="HK22" i="7"/>
  <c r="DY22" i="7"/>
  <c r="FH22" i="7"/>
  <c r="GN22" i="7"/>
  <c r="EC22" i="7"/>
  <c r="FI22" i="7"/>
  <c r="GO22" i="7"/>
  <c r="EF22" i="7"/>
  <c r="FL22" i="7"/>
  <c r="GR22" i="7"/>
  <c r="DU22" i="7"/>
  <c r="EG22" i="7"/>
  <c r="FU22" i="7"/>
  <c r="EW22" i="7"/>
  <c r="ET22" i="7"/>
  <c r="FZ22" i="7"/>
  <c r="HF22" i="7"/>
  <c r="EQ22" i="7"/>
  <c r="FW22" i="7"/>
  <c r="HC22" i="7"/>
  <c r="ER22" i="7"/>
  <c r="HD22" i="7"/>
  <c r="FY22" i="7"/>
  <c r="EV22" i="7"/>
  <c r="HH22" i="7"/>
  <c r="GS22" i="7"/>
  <c r="HI22" i="7"/>
  <c r="DZ22" i="7"/>
  <c r="FF22" i="7"/>
  <c r="GL22" i="7"/>
  <c r="DW22" i="7"/>
  <c r="FC22" i="7"/>
  <c r="GI22" i="7"/>
  <c r="HO22" i="7"/>
  <c r="FP22" i="7"/>
  <c r="EK22" i="7"/>
  <c r="GW22" i="7"/>
  <c r="FT22" i="7"/>
  <c r="FE22" i="7"/>
  <c r="EO22" i="7"/>
  <c r="O22" i="7"/>
  <c r="ED22" i="7"/>
  <c r="FJ22" i="7"/>
  <c r="GP22" i="7"/>
  <c r="EA22" i="7"/>
  <c r="FG22" i="7"/>
  <c r="GM22" i="7"/>
  <c r="DX22" i="7"/>
  <c r="FX22" i="7"/>
  <c r="ES22" i="7"/>
  <c r="HE22" i="7"/>
  <c r="GB22" i="7"/>
  <c r="GK22" i="7"/>
  <c r="HA22" i="7"/>
  <c r="T11" i="7"/>
  <c r="Q11" i="7"/>
  <c r="R11" i="7"/>
  <c r="GG82" i="7"/>
  <c r="FU82" i="7"/>
  <c r="EK82" i="7"/>
  <c r="DY82" i="7"/>
  <c r="FM82" i="7"/>
  <c r="GO82" i="7"/>
  <c r="EC82" i="7"/>
  <c r="HD82" i="7"/>
  <c r="GN82" i="7"/>
  <c r="FX82" i="7"/>
  <c r="FH82" i="7"/>
  <c r="ER82" i="7"/>
  <c r="EB82" i="7"/>
  <c r="HG82" i="7"/>
  <c r="GQ82" i="7"/>
  <c r="GA82" i="7"/>
  <c r="FK82" i="7"/>
  <c r="EU82" i="7"/>
  <c r="DW82" i="7"/>
  <c r="GX82" i="7"/>
  <c r="GD82" i="7"/>
  <c r="FF82" i="7"/>
  <c r="EL82" i="7"/>
  <c r="O62" i="7"/>
  <c r="FI62" i="7"/>
  <c r="FE62" i="7"/>
  <c r="GG62" i="7"/>
  <c r="GS62" i="7"/>
  <c r="HP62" i="7"/>
  <c r="GV62" i="7"/>
  <c r="FX62" i="7"/>
  <c r="FD62" i="7"/>
  <c r="EJ62" i="7"/>
  <c r="HG62" i="7"/>
  <c r="GM62" i="7"/>
  <c r="FS62" i="7"/>
  <c r="EU62" i="7"/>
  <c r="EA62" i="7"/>
  <c r="HB62" i="7"/>
  <c r="GD62" i="7"/>
  <c r="FJ62" i="7"/>
  <c r="EP62" i="7"/>
  <c r="O78" i="7"/>
  <c r="FI78" i="7"/>
  <c r="DY78" i="7"/>
  <c r="GG78" i="7"/>
  <c r="HI78" i="7"/>
  <c r="EG78" i="7"/>
  <c r="GV78" i="7"/>
  <c r="GB78" i="7"/>
  <c r="FH78" i="7"/>
  <c r="EJ78" i="7"/>
  <c r="HK78" i="7"/>
  <c r="GQ78" i="7"/>
  <c r="FS78" i="7"/>
  <c r="EY78" i="7"/>
  <c r="EE78" i="7"/>
  <c r="HB78" i="7"/>
  <c r="GH78" i="7"/>
  <c r="FN78" i="7"/>
  <c r="EP78" i="7"/>
  <c r="DV78" i="7"/>
  <c r="O42" i="7"/>
  <c r="FH42" i="7"/>
  <c r="GS42" i="7"/>
  <c r="EG42" i="7"/>
  <c r="FT42" i="7"/>
  <c r="HE42" i="7"/>
  <c r="ES42" i="7"/>
  <c r="GY42" i="7"/>
  <c r="FS42" i="7"/>
  <c r="EM42" i="7"/>
  <c r="HB42" i="7"/>
  <c r="FV42" i="7"/>
  <c r="EP42" i="7"/>
  <c r="HD38" i="7"/>
  <c r="HC38" i="7"/>
  <c r="EQ38" i="7"/>
  <c r="FZ38" i="7"/>
  <c r="HM38" i="7"/>
  <c r="FA38" i="7"/>
  <c r="GR102" i="7"/>
  <c r="EF102" i="7"/>
  <c r="FO102" i="7"/>
  <c r="GX102" i="7"/>
  <c r="EL102" i="7"/>
  <c r="FY102" i="7"/>
  <c r="GZ30" i="7"/>
  <c r="GY30" i="7"/>
  <c r="HN30" i="7"/>
  <c r="EH30" i="7"/>
  <c r="EW30" i="7"/>
  <c r="GD94" i="7"/>
  <c r="FC94" i="7"/>
  <c r="EI94" i="7"/>
  <c r="EO94" i="7"/>
  <c r="FH94" i="7"/>
  <c r="GK50" i="7"/>
  <c r="FI50" i="7"/>
  <c r="EV50" i="7"/>
  <c r="FG50" i="7"/>
  <c r="FV50" i="7"/>
  <c r="FR90" i="7"/>
  <c r="GL90" i="7"/>
  <c r="DW90" i="7"/>
  <c r="EO90" i="7"/>
  <c r="FD90" i="7"/>
  <c r="FA66" i="7"/>
  <c r="GR66" i="7"/>
  <c r="HC66" i="7"/>
  <c r="DW66" i="7"/>
  <c r="EL66" i="7"/>
  <c r="EG18" i="7"/>
  <c r="FL18" i="7"/>
  <c r="GA18" i="7"/>
  <c r="GL18" i="7"/>
  <c r="GC22" i="7"/>
  <c r="FQ22" i="7"/>
  <c r="FS22" i="7"/>
  <c r="EP22" i="7"/>
  <c r="EK86" i="7"/>
  <c r="EZ86" i="7"/>
  <c r="DW86" i="7"/>
  <c r="GJ14" i="7"/>
  <c r="EO58" i="7"/>
  <c r="HB70" i="7"/>
  <c r="FT53" i="15"/>
  <c r="P11" i="7"/>
  <c r="S11" i="7"/>
  <c r="FA82" i="7"/>
  <c r="EO82" i="7"/>
  <c r="HQ82" i="7"/>
  <c r="HI82" i="7"/>
  <c r="EW82" i="7"/>
  <c r="FY82" i="7"/>
  <c r="HP82" i="7"/>
  <c r="GZ82" i="7"/>
  <c r="GJ82" i="7"/>
  <c r="FT82" i="7"/>
  <c r="FD82" i="7"/>
  <c r="EN82" i="7"/>
  <c r="DX82" i="7"/>
  <c r="HC82" i="7"/>
  <c r="GM82" i="7"/>
  <c r="FW82" i="7"/>
  <c r="FG82" i="7"/>
  <c r="EM82" i="7"/>
  <c r="HN82" i="7"/>
  <c r="GT82" i="7"/>
  <c r="FV82" i="7"/>
  <c r="FB82" i="7"/>
  <c r="EH82" i="7"/>
  <c r="ES62" i="7"/>
  <c r="HQ62" i="7"/>
  <c r="EO62" i="7"/>
  <c r="FA62" i="7"/>
  <c r="GC62" i="7"/>
  <c r="HL62" i="7"/>
  <c r="GN62" i="7"/>
  <c r="FT62" i="7"/>
  <c r="EZ62" i="7"/>
  <c r="EB62" i="7"/>
  <c r="HC62" i="7"/>
  <c r="GI62" i="7"/>
  <c r="FK62" i="7"/>
  <c r="EQ62" i="7"/>
  <c r="DW62" i="7"/>
  <c r="GT62" i="7"/>
  <c r="FZ62" i="7"/>
  <c r="FF62" i="7"/>
  <c r="EH62" i="7"/>
  <c r="HA78" i="7"/>
  <c r="EC78" i="7"/>
  <c r="FY78" i="7"/>
  <c r="FQ78" i="7"/>
  <c r="GS78" i="7"/>
  <c r="HL78" i="7"/>
  <c r="GR78" i="7"/>
  <c r="FX78" i="7"/>
  <c r="EZ78" i="7"/>
  <c r="EF78" i="7"/>
  <c r="HG78" i="7"/>
  <c r="GI78" i="7"/>
  <c r="FO78" i="7"/>
  <c r="EU78" i="7"/>
  <c r="DW78" i="7"/>
  <c r="GX78" i="7"/>
  <c r="GD78" i="7"/>
  <c r="FF78" i="7"/>
  <c r="EL78" i="7"/>
  <c r="HD42" i="7"/>
  <c r="EB42" i="7"/>
  <c r="GK42" i="7"/>
  <c r="DY42" i="7"/>
  <c r="FL42" i="7"/>
  <c r="GW42" i="7"/>
  <c r="EK42" i="7"/>
  <c r="GU42" i="7"/>
  <c r="FO42" i="7"/>
  <c r="EI42" i="7"/>
  <c r="GX42" i="7"/>
  <c r="FR42" i="7"/>
  <c r="EL42" i="7"/>
  <c r="GF38" i="7"/>
  <c r="ER38" i="7"/>
  <c r="GM38" i="7"/>
  <c r="EA38" i="7"/>
  <c r="FJ38" i="7"/>
  <c r="GW38" i="7"/>
  <c r="EK38" i="7"/>
  <c r="GB102" i="7"/>
  <c r="HK102" i="7"/>
  <c r="EY102" i="7"/>
  <c r="GH102" i="7"/>
  <c r="DV102" i="7"/>
  <c r="FI102" i="7"/>
  <c r="HL30" i="7"/>
  <c r="GE30" i="7"/>
  <c r="GT30" i="7"/>
  <c r="HI30" i="7"/>
  <c r="EC30" i="7"/>
  <c r="GL94" i="7"/>
  <c r="FJ94" i="7"/>
  <c r="HA94" i="7"/>
  <c r="DU94" i="7"/>
  <c r="EN94" i="7"/>
  <c r="HM50" i="7"/>
  <c r="HH50" i="7"/>
  <c r="DX50" i="7"/>
  <c r="EM50" i="7"/>
  <c r="FB50" i="7"/>
  <c r="DV90" i="7"/>
  <c r="EX90" i="7"/>
  <c r="HA90" i="7"/>
  <c r="HP90" i="7"/>
  <c r="EJ90" i="7"/>
  <c r="GC66" i="7"/>
  <c r="FT66" i="7"/>
  <c r="GI66" i="7"/>
  <c r="GX66" i="7"/>
  <c r="HQ18" i="7"/>
  <c r="ES18" i="7"/>
  <c r="ER18" i="7"/>
  <c r="FC18" i="7"/>
  <c r="FR18" i="7"/>
  <c r="FM22" i="7"/>
  <c r="GV22" i="7"/>
  <c r="EM22" i="7"/>
  <c r="HJ86" i="7"/>
  <c r="HO86" i="7"/>
  <c r="FZ86" i="7"/>
  <c r="GY14" i="7"/>
  <c r="FT58" i="7"/>
  <c r="FY70"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U4" i="7"/>
  <c r="T104" i="15"/>
  <c r="E27" i="7"/>
  <c r="W27" i="7"/>
  <c r="Q27" i="7"/>
  <c r="F27" i="7"/>
  <c r="L27" i="7"/>
  <c r="M27" i="7" s="1"/>
  <c r="P27" i="7"/>
  <c r="R27" i="7"/>
  <c r="S27" i="7"/>
  <c r="U27" i="7"/>
  <c r="T27" i="7"/>
  <c r="T39" i="7"/>
  <c r="E39" i="7"/>
  <c r="L39" i="7"/>
  <c r="M39" i="7" s="1"/>
  <c r="S39" i="7"/>
  <c r="U39" i="7"/>
  <c r="W39" i="7"/>
  <c r="P39" i="7"/>
  <c r="F39" i="7"/>
  <c r="Q39" i="7"/>
  <c r="R39" i="7"/>
  <c r="T59" i="7"/>
  <c r="F59" i="7"/>
  <c r="W59" i="7"/>
  <c r="Q59" i="7"/>
  <c r="L59" i="7"/>
  <c r="M59" i="7" s="1"/>
  <c r="S59" i="7"/>
  <c r="U59" i="7"/>
  <c r="E59" i="7"/>
  <c r="P59" i="7"/>
  <c r="R59" i="7"/>
  <c r="T75" i="7"/>
  <c r="E75" i="7"/>
  <c r="F75" i="7"/>
  <c r="W75" i="7"/>
  <c r="Q75" i="7"/>
  <c r="L75" i="7"/>
  <c r="M75" i="7" s="1"/>
  <c r="S75" i="7"/>
  <c r="U75" i="7"/>
  <c r="R75" i="7"/>
  <c r="P75" i="7"/>
  <c r="T91" i="7"/>
  <c r="L91" i="7"/>
  <c r="M91" i="7" s="1"/>
  <c r="E91" i="7"/>
  <c r="S91" i="7"/>
  <c r="U91" i="7"/>
  <c r="F91" i="7"/>
  <c r="R91" i="7"/>
  <c r="W91" i="7"/>
  <c r="P91" i="7"/>
  <c r="S17" i="7"/>
  <c r="U17" i="7"/>
  <c r="L17" i="7"/>
  <c r="M17" i="7" s="1"/>
  <c r="T17" i="7"/>
  <c r="F17" i="7"/>
  <c r="P17" i="7"/>
  <c r="E17" i="7"/>
  <c r="Q17" i="7"/>
  <c r="R17" i="7"/>
  <c r="W17" i="7"/>
  <c r="W25" i="7"/>
  <c r="Q25" i="7"/>
  <c r="L25" i="7"/>
  <c r="M25" i="7" s="1"/>
  <c r="P25" i="7"/>
  <c r="R25" i="7"/>
  <c r="F25" i="7"/>
  <c r="E25" i="7"/>
  <c r="S25" i="7"/>
  <c r="T25" i="7"/>
  <c r="U25" i="7"/>
  <c r="S33" i="7"/>
  <c r="U33" i="7"/>
  <c r="L33" i="7"/>
  <c r="M33" i="7" s="1"/>
  <c r="F33" i="7"/>
  <c r="T33" i="7"/>
  <c r="W33" i="7"/>
  <c r="E33" i="7"/>
  <c r="P33" i="7"/>
  <c r="Q33" i="7"/>
  <c r="E41" i="7"/>
  <c r="P41" i="7"/>
  <c r="R41" i="7"/>
  <c r="L41" i="7"/>
  <c r="M41" i="7" s="1"/>
  <c r="W41" i="7"/>
  <c r="Q41" i="7"/>
  <c r="U41" i="7"/>
  <c r="F41" i="7"/>
  <c r="S41" i="7"/>
  <c r="T41" i="7"/>
  <c r="W49" i="7"/>
  <c r="Q49" i="7"/>
  <c r="L49" i="7"/>
  <c r="M49" i="7" s="1"/>
  <c r="P49" i="7"/>
  <c r="R49" i="7"/>
  <c r="S49" i="7"/>
  <c r="E49" i="7"/>
  <c r="T49" i="7"/>
  <c r="F49" i="7"/>
  <c r="U49" i="7"/>
  <c r="W57" i="7"/>
  <c r="Q57" i="7"/>
  <c r="S57" i="7"/>
  <c r="U57" i="7"/>
  <c r="L57" i="7"/>
  <c r="M57" i="7" s="1"/>
  <c r="P57" i="7"/>
  <c r="R57" i="7"/>
  <c r="T57" i="7"/>
  <c r="F57" i="7"/>
  <c r="L65" i="7"/>
  <c r="M65" i="7" s="1"/>
  <c r="W65" i="7"/>
  <c r="Q65" i="7"/>
  <c r="F65" i="7"/>
  <c r="P65" i="7"/>
  <c r="R65" i="7"/>
  <c r="S65" i="7"/>
  <c r="U65" i="7"/>
  <c r="E65" i="7"/>
  <c r="T65" i="7"/>
  <c r="E73" i="7"/>
  <c r="P73" i="7"/>
  <c r="R73" i="7"/>
  <c r="L73" i="7"/>
  <c r="M73" i="7" s="1"/>
  <c r="T73" i="7"/>
  <c r="W73" i="7"/>
  <c r="Q73" i="7"/>
  <c r="S73" i="7"/>
  <c r="U73" i="7"/>
  <c r="F73" i="7"/>
  <c r="E81" i="7"/>
  <c r="W81" i="7"/>
  <c r="Q81" i="7"/>
  <c r="L81" i="7"/>
  <c r="M81" i="7" s="1"/>
  <c r="P81" i="7"/>
  <c r="R81" i="7"/>
  <c r="F81" i="7"/>
  <c r="S81" i="7"/>
  <c r="U81" i="7"/>
  <c r="T81" i="7"/>
  <c r="E89" i="7"/>
  <c r="P89" i="7"/>
  <c r="R89" i="7"/>
  <c r="L89" i="7"/>
  <c r="M89" i="7" s="1"/>
  <c r="W89" i="7"/>
  <c r="Q89" i="7"/>
  <c r="T89" i="7"/>
  <c r="F89" i="7"/>
  <c r="U89" i="7"/>
  <c r="S89" i="7"/>
  <c r="L97" i="7"/>
  <c r="M97" i="7" s="1"/>
  <c r="P97" i="7"/>
  <c r="R97" i="7"/>
  <c r="W97" i="7"/>
  <c r="Q97" i="7"/>
  <c r="T97" i="7"/>
  <c r="F97" i="7"/>
  <c r="E97" i="7"/>
  <c r="U97" i="7"/>
  <c r="S97" i="7"/>
  <c r="L11" i="7"/>
  <c r="M11" i="7" s="1"/>
  <c r="W11" i="7"/>
  <c r="E11" i="7"/>
  <c r="F11" i="7"/>
  <c r="L9" i="7"/>
  <c r="M9" i="7" s="1"/>
  <c r="W9" i="7"/>
  <c r="E9" i="7"/>
  <c r="F9" i="7"/>
  <c r="D4" i="7"/>
  <c r="G104" i="7"/>
  <c r="B88" i="7"/>
  <c r="D88" i="7"/>
  <c r="D72" i="7"/>
  <c r="B72" i="7"/>
  <c r="B56" i="7"/>
  <c r="D56" i="7"/>
  <c r="B40" i="7"/>
  <c r="D40" i="7"/>
  <c r="B24" i="7"/>
  <c r="D24" i="7"/>
  <c r="B8" i="7"/>
  <c r="O8" i="7"/>
  <c r="B4" i="19"/>
  <c r="B5" i="19" s="1"/>
  <c r="G5"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X77" i="7"/>
  <c r="AM77" i="7"/>
  <c r="BC77" i="7"/>
  <c r="BS77" i="7"/>
  <c r="CI77" i="7"/>
  <c r="CY77" i="7"/>
  <c r="DO77" i="7"/>
  <c r="AJ77" i="7"/>
  <c r="AZ77" i="7"/>
  <c r="BP77" i="7"/>
  <c r="CF77" i="7"/>
  <c r="CV77" i="7"/>
  <c r="DL77" i="7"/>
  <c r="AC77" i="7"/>
  <c r="AS77" i="7"/>
  <c r="BI77" i="7"/>
  <c r="BY77" i="7"/>
  <c r="CO77" i="7"/>
  <c r="DE77" i="7"/>
  <c r="AD77" i="7"/>
  <c r="CP77" i="7"/>
  <c r="BN77" i="7"/>
  <c r="AL77" i="7"/>
  <c r="CX77" i="7"/>
  <c r="CL77" i="7"/>
  <c r="BF77" i="7"/>
  <c r="AA71" i="7"/>
  <c r="AQ71" i="7"/>
  <c r="BG71" i="7"/>
  <c r="BW71" i="7"/>
  <c r="CM71" i="7"/>
  <c r="DC71" i="7"/>
  <c r="DS71" i="7"/>
  <c r="AN71" i="7"/>
  <c r="BD71" i="7"/>
  <c r="BT71" i="7"/>
  <c r="CJ71" i="7"/>
  <c r="CZ71" i="7"/>
  <c r="DP71" i="7"/>
  <c r="AG71" i="7"/>
  <c r="AW71" i="7"/>
  <c r="BM71" i="7"/>
  <c r="CC71" i="7"/>
  <c r="CS71" i="7"/>
  <c r="DI71" i="7"/>
  <c r="BB71" i="7"/>
  <c r="DN71" i="7"/>
  <c r="BV71" i="7"/>
  <c r="AD71" i="7"/>
  <c r="CP71" i="7"/>
  <c r="AX71" i="7"/>
  <c r="AE71" i="7"/>
  <c r="AU71" i="7"/>
  <c r="BK71" i="7"/>
  <c r="CA71" i="7"/>
  <c r="CQ71" i="7"/>
  <c r="DG71" i="7"/>
  <c r="AB71" i="7"/>
  <c r="AR71" i="7"/>
  <c r="BH71" i="7"/>
  <c r="BX71" i="7"/>
  <c r="CN71" i="7"/>
  <c r="DD71" i="7"/>
  <c r="DT71" i="7"/>
  <c r="AK71" i="7"/>
  <c r="BA71" i="7"/>
  <c r="BQ71" i="7"/>
  <c r="CG71" i="7"/>
  <c r="CW71" i="7"/>
  <c r="DM71" i="7"/>
  <c r="BR71" i="7"/>
  <c r="Z71" i="7"/>
  <c r="CL71" i="7"/>
  <c r="AT71" i="7"/>
  <c r="DF71" i="7"/>
  <c r="DJ71" i="7"/>
  <c r="AA37" i="7"/>
  <c r="AQ37" i="7"/>
  <c r="BG37" i="7"/>
  <c r="BW37" i="7"/>
  <c r="CM37" i="7"/>
  <c r="DC37" i="7"/>
  <c r="AJ37" i="7"/>
  <c r="AZ37" i="7"/>
  <c r="BP37" i="7"/>
  <c r="CF37" i="7"/>
  <c r="CV37" i="7"/>
  <c r="AC37" i="7"/>
  <c r="AS37" i="7"/>
  <c r="BI37" i="7"/>
  <c r="BY37" i="7"/>
  <c r="CO37" i="7"/>
  <c r="DE37" i="7"/>
  <c r="Z37" i="7"/>
  <c r="CL37" i="7"/>
  <c r="AD37" i="7"/>
  <c r="CP37" i="7"/>
  <c r="AH37" i="7"/>
  <c r="CT37" i="7"/>
  <c r="CH37" i="7"/>
  <c r="BB37" i="7"/>
  <c r="AE37" i="7"/>
  <c r="AU37" i="7"/>
  <c r="BK37" i="7"/>
  <c r="CA37" i="7"/>
  <c r="CQ37" i="7"/>
  <c r="DG37" i="7"/>
  <c r="AN37" i="7"/>
  <c r="BD37" i="7"/>
  <c r="BT37" i="7"/>
  <c r="CJ37" i="7"/>
  <c r="CZ37" i="7"/>
  <c r="AG37" i="7"/>
  <c r="AW37" i="7"/>
  <c r="BM37" i="7"/>
  <c r="CC37" i="7"/>
  <c r="CS37" i="7"/>
  <c r="DI37" i="7"/>
  <c r="AP37" i="7"/>
  <c r="DB37" i="7"/>
  <c r="AT37" i="7"/>
  <c r="DF37" i="7"/>
  <c r="AX37" i="7"/>
  <c r="DH37" i="7"/>
  <c r="DT37" i="7"/>
  <c r="DJ37" i="7"/>
  <c r="U104" i="15"/>
  <c r="Y7" i="7"/>
  <c r="DV7" i="7" s="1"/>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Y13" i="7"/>
  <c r="DV13" i="7" s="1"/>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F4" i="7"/>
  <c r="AF11" i="14"/>
  <c r="ED11" i="14"/>
  <c r="AK9" i="14"/>
  <c r="EU4" i="14"/>
  <c r="AY4" i="14"/>
  <c r="ET10" i="14"/>
  <c r="AX10" i="14"/>
  <c r="AN13" i="15"/>
  <c r="EL13" i="15"/>
  <c r="AJ10" i="14"/>
  <c r="EH10" i="14"/>
  <c r="AF8" i="15"/>
  <c r="AL9" i="15"/>
  <c r="EM13" i="15"/>
  <c r="BA12" i="15"/>
  <c r="ET4" i="14"/>
  <c r="AO10" i="15"/>
  <c r="EL8" i="15"/>
  <c r="AX9" i="14"/>
  <c r="ES4" i="14"/>
  <c r="BA8" i="15"/>
  <c r="EN8" i="15"/>
  <c r="ET11" i="15"/>
  <c r="C54" i="18"/>
  <c r="B53" i="18"/>
  <c r="B63" i="18"/>
  <c r="C62" i="18"/>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P30" i="16"/>
  <c r="O30" i="16"/>
  <c r="R10" i="14"/>
  <c r="T10" i="14"/>
  <c r="S12" i="14"/>
  <c r="R30" i="16"/>
  <c r="S30" i="16"/>
  <c r="Q30"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B84" i="16"/>
  <c r="B85" i="16"/>
  <c r="O15" i="15"/>
  <c r="C15" i="23"/>
  <c r="D15" i="23"/>
  <c r="F6" i="25"/>
  <c r="G5" i="25"/>
  <c r="I6" i="25" a="1"/>
  <c r="I6" i="25" s="1"/>
  <c r="H6" i="25" a="1"/>
  <c r="H6" i="25" s="1"/>
  <c r="B28" i="7"/>
  <c r="B44" i="7"/>
  <c r="B60" i="7"/>
  <c r="B76" i="7"/>
  <c r="B92" i="7"/>
  <c r="D4" i="19"/>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L6" i="7" s="1"/>
  <c r="M6" i="7" s="1"/>
  <c r="B20" i="7"/>
  <c r="B36" i="7"/>
  <c r="B52" i="7"/>
  <c r="D68" i="7"/>
  <c r="B84" i="7"/>
  <c r="B100" i="7"/>
  <c r="B42" i="7"/>
  <c r="B74" i="7"/>
  <c r="B30" i="7"/>
  <c r="B62" i="7"/>
  <c r="B94" i="7"/>
  <c r="D12" i="7"/>
  <c r="W4" i="19" l="1"/>
  <c r="Z7" i="7"/>
  <c r="AE87" i="7"/>
  <c r="AU87" i="7"/>
  <c r="BK87" i="7"/>
  <c r="CA87" i="7"/>
  <c r="CQ87" i="7"/>
  <c r="DG87" i="7"/>
  <c r="AB87" i="7"/>
  <c r="AR87" i="7"/>
  <c r="BH87" i="7"/>
  <c r="BX87" i="7"/>
  <c r="CN87" i="7"/>
  <c r="DD87" i="7"/>
  <c r="DT87" i="7"/>
  <c r="AK87" i="7"/>
  <c r="BA87" i="7"/>
  <c r="BQ87" i="7"/>
  <c r="CG87" i="7"/>
  <c r="CW87" i="7"/>
  <c r="DM87" i="7"/>
  <c r="BR87" i="7"/>
  <c r="Z87" i="7"/>
  <c r="CL87" i="7"/>
  <c r="AT87" i="7"/>
  <c r="DF87" i="7"/>
  <c r="DJ87" i="7"/>
  <c r="AI87" i="7"/>
  <c r="AY87" i="7"/>
  <c r="BO87" i="7"/>
  <c r="CE87" i="7"/>
  <c r="CU87" i="7"/>
  <c r="DK87" i="7"/>
  <c r="AF87" i="7"/>
  <c r="AV87" i="7"/>
  <c r="BL87" i="7"/>
  <c r="CB87" i="7"/>
  <c r="CR87" i="7"/>
  <c r="DH87" i="7"/>
  <c r="Y87" i="7"/>
  <c r="AO87" i="7"/>
  <c r="BE87" i="7"/>
  <c r="BU87" i="7"/>
  <c r="CK87" i="7"/>
  <c r="DA87" i="7"/>
  <c r="DQ87" i="7"/>
  <c r="CH87" i="7"/>
  <c r="AP87" i="7"/>
  <c r="DB87" i="7"/>
  <c r="BJ87" i="7"/>
  <c r="AH87" i="7"/>
  <c r="BN87" i="7"/>
  <c r="AA87" i="7"/>
  <c r="BG87" i="7"/>
  <c r="CM87" i="7"/>
  <c r="DS87" i="7"/>
  <c r="BD87" i="7"/>
  <c r="CJ87" i="7"/>
  <c r="DP87" i="7"/>
  <c r="AW87" i="7"/>
  <c r="CC87" i="7"/>
  <c r="DI87" i="7"/>
  <c r="DN87" i="7"/>
  <c r="AD87" i="7"/>
  <c r="AX87" i="7"/>
  <c r="AM87" i="7"/>
  <c r="BS87" i="7"/>
  <c r="CY87" i="7"/>
  <c r="AJ87" i="7"/>
  <c r="BP87" i="7"/>
  <c r="CV87" i="7"/>
  <c r="AC87" i="7"/>
  <c r="BI87" i="7"/>
  <c r="CO87" i="7"/>
  <c r="AL87" i="7"/>
  <c r="BF87" i="7"/>
  <c r="BZ87" i="7"/>
  <c r="CD87" i="7"/>
  <c r="BC87" i="7"/>
  <c r="CI87" i="7"/>
  <c r="AZ87" i="7"/>
  <c r="DL87" i="7"/>
  <c r="BY87" i="7"/>
  <c r="CX87" i="7"/>
  <c r="CT87" i="7"/>
  <c r="AQ87" i="7"/>
  <c r="BW87" i="7"/>
  <c r="DC87" i="7"/>
  <c r="AN87" i="7"/>
  <c r="BT87" i="7"/>
  <c r="CZ87" i="7"/>
  <c r="AG87" i="7"/>
  <c r="BM87" i="7"/>
  <c r="CS87" i="7"/>
  <c r="BB87" i="7"/>
  <c r="BV87" i="7"/>
  <c r="CP87" i="7"/>
  <c r="X87" i="7"/>
  <c r="DO87" i="7"/>
  <c r="CF87" i="7"/>
  <c r="AS87" i="7"/>
  <c r="DE87" i="7"/>
  <c r="DR87" i="7"/>
  <c r="AJ23" i="7"/>
  <c r="AZ23" i="7"/>
  <c r="BP23" i="7"/>
  <c r="CF23" i="7"/>
  <c r="CV23" i="7"/>
  <c r="AB23" i="7"/>
  <c r="X23" i="7"/>
  <c r="AV23" i="7"/>
  <c r="BT23" i="7"/>
  <c r="CN23" i="7"/>
  <c r="DH23" i="7"/>
  <c r="Y23" i="7"/>
  <c r="AO23" i="7"/>
  <c r="BE23" i="7"/>
  <c r="BU23" i="7"/>
  <c r="CK23" i="7"/>
  <c r="DA23" i="7"/>
  <c r="DQ23" i="7"/>
  <c r="AL23" i="7"/>
  <c r="BB23" i="7"/>
  <c r="BR23" i="7"/>
  <c r="CH23" i="7"/>
  <c r="CX23" i="7"/>
  <c r="DN23" i="7"/>
  <c r="BO23" i="7"/>
  <c r="AM23" i="7"/>
  <c r="CY23" i="7"/>
  <c r="BG23" i="7"/>
  <c r="DS23" i="7"/>
  <c r="AU23" i="7"/>
  <c r="AF23" i="7"/>
  <c r="BD23" i="7"/>
  <c r="BX23" i="7"/>
  <c r="CR23" i="7"/>
  <c r="DL23" i="7"/>
  <c r="AC23" i="7"/>
  <c r="AS23" i="7"/>
  <c r="BI23" i="7"/>
  <c r="BY23" i="7"/>
  <c r="CO23" i="7"/>
  <c r="DE23" i="7"/>
  <c r="Z23" i="7"/>
  <c r="AP23" i="7"/>
  <c r="BF23" i="7"/>
  <c r="BV23" i="7"/>
  <c r="CL23" i="7"/>
  <c r="DB23" i="7"/>
  <c r="DR23" i="7"/>
  <c r="CE23" i="7"/>
  <c r="BC23" i="7"/>
  <c r="DO23" i="7"/>
  <c r="BW23" i="7"/>
  <c r="CA23" i="7"/>
  <c r="DG23" i="7"/>
  <c r="AN23" i="7"/>
  <c r="BH23" i="7"/>
  <c r="CB23" i="7"/>
  <c r="CZ23" i="7"/>
  <c r="DP23" i="7"/>
  <c r="AG23" i="7"/>
  <c r="AW23" i="7"/>
  <c r="BM23" i="7"/>
  <c r="CC23" i="7"/>
  <c r="CS23" i="7"/>
  <c r="DI23" i="7"/>
  <c r="AD23" i="7"/>
  <c r="AT23" i="7"/>
  <c r="BJ23" i="7"/>
  <c r="BZ23" i="7"/>
  <c r="CP23" i="7"/>
  <c r="DF23" i="7"/>
  <c r="AI23" i="7"/>
  <c r="CU23" i="7"/>
  <c r="BS23" i="7"/>
  <c r="AA23" i="7"/>
  <c r="CM23" i="7"/>
  <c r="AE23" i="7"/>
  <c r="BK23" i="7"/>
  <c r="BL23" i="7"/>
  <c r="AK23" i="7"/>
  <c r="CW23" i="7"/>
  <c r="BN23" i="7"/>
  <c r="AY23" i="7"/>
  <c r="DC23" i="7"/>
  <c r="CJ23" i="7"/>
  <c r="BA23" i="7"/>
  <c r="DM23" i="7"/>
  <c r="CD23" i="7"/>
  <c r="DK23" i="7"/>
  <c r="CQ23" i="7"/>
  <c r="DD23" i="7"/>
  <c r="BQ23" i="7"/>
  <c r="AH23" i="7"/>
  <c r="CT23" i="7"/>
  <c r="CI23" i="7"/>
  <c r="CG23" i="7"/>
  <c r="AX23" i="7"/>
  <c r="AR23" i="7"/>
  <c r="DJ23" i="7"/>
  <c r="DT23" i="7"/>
  <c r="AQ23" i="7"/>
  <c r="X43" i="7"/>
  <c r="AM43" i="7"/>
  <c r="BC43" i="7"/>
  <c r="BS43" i="7"/>
  <c r="CI43" i="7"/>
  <c r="CY43" i="7"/>
  <c r="DO43" i="7"/>
  <c r="AJ43" i="7"/>
  <c r="AZ43" i="7"/>
  <c r="BP43" i="7"/>
  <c r="CF43" i="7"/>
  <c r="CV43" i="7"/>
  <c r="DL43" i="7"/>
  <c r="AC43" i="7"/>
  <c r="AS43" i="7"/>
  <c r="BI43" i="7"/>
  <c r="BY43" i="7"/>
  <c r="CO43" i="7"/>
  <c r="DE43" i="7"/>
  <c r="AL43" i="7"/>
  <c r="CX43" i="7"/>
  <c r="BF43" i="7"/>
  <c r="DR43" i="7"/>
  <c r="BZ43" i="7"/>
  <c r="CD43" i="7"/>
  <c r="DJ43" i="7"/>
  <c r="AA43" i="7"/>
  <c r="AQ43" i="7"/>
  <c r="BG43" i="7"/>
  <c r="BW43" i="7"/>
  <c r="CM43" i="7"/>
  <c r="DC43" i="7"/>
  <c r="DS43" i="7"/>
  <c r="AN43" i="7"/>
  <c r="BD43" i="7"/>
  <c r="BT43" i="7"/>
  <c r="CJ43" i="7"/>
  <c r="CZ43" i="7"/>
  <c r="DP43" i="7"/>
  <c r="AG43" i="7"/>
  <c r="AW43" i="7"/>
  <c r="BM43" i="7"/>
  <c r="CC43" i="7"/>
  <c r="CS43" i="7"/>
  <c r="DI43" i="7"/>
  <c r="BB43" i="7"/>
  <c r="DN43" i="7"/>
  <c r="BV43" i="7"/>
  <c r="AD43" i="7"/>
  <c r="CP43" i="7"/>
  <c r="AH43" i="7"/>
  <c r="AE43" i="7"/>
  <c r="AU43" i="7"/>
  <c r="BK43" i="7"/>
  <c r="CA43" i="7"/>
  <c r="CQ43" i="7"/>
  <c r="DG43" i="7"/>
  <c r="AB43" i="7"/>
  <c r="AR43" i="7"/>
  <c r="BH43" i="7"/>
  <c r="BX43" i="7"/>
  <c r="CN43" i="7"/>
  <c r="DD43" i="7"/>
  <c r="DT43" i="7"/>
  <c r="AK43" i="7"/>
  <c r="BA43" i="7"/>
  <c r="BQ43" i="7"/>
  <c r="CG43" i="7"/>
  <c r="CW43" i="7"/>
  <c r="DM43" i="7"/>
  <c r="BR43" i="7"/>
  <c r="Z43" i="7"/>
  <c r="CL43" i="7"/>
  <c r="AT43" i="7"/>
  <c r="DF43" i="7"/>
  <c r="CT43" i="7"/>
  <c r="BO43" i="7"/>
  <c r="AF43" i="7"/>
  <c r="CR43" i="7"/>
  <c r="BE43" i="7"/>
  <c r="DQ43" i="7"/>
  <c r="BJ43" i="7"/>
  <c r="CE43" i="7"/>
  <c r="AV43" i="7"/>
  <c r="DH43" i="7"/>
  <c r="BU43" i="7"/>
  <c r="CH43" i="7"/>
  <c r="BN43" i="7"/>
  <c r="AI43" i="7"/>
  <c r="CU43" i="7"/>
  <c r="BL43" i="7"/>
  <c r="Y43" i="7"/>
  <c r="CK43" i="7"/>
  <c r="AP43" i="7"/>
  <c r="AX43" i="7"/>
  <c r="DK43" i="7"/>
  <c r="DB43" i="7"/>
  <c r="CB43" i="7"/>
  <c r="AO43" i="7"/>
  <c r="DA43" i="7"/>
  <c r="AY43" i="7"/>
  <c r="Z13" i="7"/>
  <c r="DW13" i="7" s="1"/>
  <c r="AM71" i="7"/>
  <c r="BS71" i="7"/>
  <c r="CY71" i="7"/>
  <c r="AJ71" i="7"/>
  <c r="BP71" i="7"/>
  <c r="CV71" i="7"/>
  <c r="AC71" i="7"/>
  <c r="BI71" i="7"/>
  <c r="CO71" i="7"/>
  <c r="AL71" i="7"/>
  <c r="BF71" i="7"/>
  <c r="BZ71" i="7"/>
  <c r="CD71" i="7"/>
  <c r="AY71" i="7"/>
  <c r="CE71" i="7"/>
  <c r="DK71" i="7"/>
  <c r="AV71" i="7"/>
  <c r="CB71" i="7"/>
  <c r="DH71" i="7"/>
  <c r="AO71" i="7"/>
  <c r="BU71" i="7"/>
  <c r="DA71" i="7"/>
  <c r="CH71" i="7"/>
  <c r="DB71" i="7"/>
  <c r="AH71" i="7"/>
  <c r="X71" i="7"/>
  <c r="BC71" i="7"/>
  <c r="CI71" i="7"/>
  <c r="DO71" i="7"/>
  <c r="AZ71" i="7"/>
  <c r="CF71" i="7"/>
  <c r="DL71" i="7"/>
  <c r="AS71" i="7"/>
  <c r="BY71" i="7"/>
  <c r="DE71" i="7"/>
  <c r="CX71" i="7"/>
  <c r="DR71" i="7"/>
  <c r="CT71" i="7"/>
  <c r="CU71" i="7"/>
  <c r="Y71" i="7"/>
  <c r="AP71" i="7"/>
  <c r="AF71" i="7"/>
  <c r="BE71" i="7"/>
  <c r="BJ71" i="7"/>
  <c r="AI71" i="7"/>
  <c r="BL71" i="7"/>
  <c r="CK71" i="7"/>
  <c r="BN71" i="7"/>
  <c r="BO71" i="7"/>
  <c r="CR71" i="7"/>
  <c r="DQ71" i="7"/>
  <c r="AD55" i="7"/>
  <c r="AT55" i="7"/>
  <c r="BJ55" i="7"/>
  <c r="BZ55" i="7"/>
  <c r="CP55" i="7"/>
  <c r="DF55" i="7"/>
  <c r="AA55" i="7"/>
  <c r="AQ55" i="7"/>
  <c r="BG55" i="7"/>
  <c r="BW55" i="7"/>
  <c r="CM55" i="7"/>
  <c r="DC55" i="7"/>
  <c r="DS55" i="7"/>
  <c r="AN55" i="7"/>
  <c r="BD55" i="7"/>
  <c r="BT55" i="7"/>
  <c r="CJ55" i="7"/>
  <c r="CZ55" i="7"/>
  <c r="DP55" i="7"/>
  <c r="BE55" i="7"/>
  <c r="DQ55" i="7"/>
  <c r="BY55" i="7"/>
  <c r="AW55" i="7"/>
  <c r="DI55" i="7"/>
  <c r="CW55" i="7"/>
  <c r="AH55" i="7"/>
  <c r="AX55" i="7"/>
  <c r="BN55" i="7"/>
  <c r="CD55" i="7"/>
  <c r="CT55" i="7"/>
  <c r="DJ55" i="7"/>
  <c r="AE55" i="7"/>
  <c r="AU55" i="7"/>
  <c r="BK55" i="7"/>
  <c r="CA55" i="7"/>
  <c r="CQ55" i="7"/>
  <c r="DG55" i="7"/>
  <c r="AB55" i="7"/>
  <c r="AR55" i="7"/>
  <c r="BH55" i="7"/>
  <c r="BX55" i="7"/>
  <c r="CN55" i="7"/>
  <c r="DD55" i="7"/>
  <c r="DT55" i="7"/>
  <c r="BU55" i="7"/>
  <c r="AC55" i="7"/>
  <c r="CO55" i="7"/>
  <c r="BM55" i="7"/>
  <c r="BQ55" i="7"/>
  <c r="BA55" i="7"/>
  <c r="Z55" i="7"/>
  <c r="BF55" i="7"/>
  <c r="CL55" i="7"/>
  <c r="DR55" i="7"/>
  <c r="BC55" i="7"/>
  <c r="CI55" i="7"/>
  <c r="DO55" i="7"/>
  <c r="AZ55" i="7"/>
  <c r="CF55" i="7"/>
  <c r="DL55" i="7"/>
  <c r="DA55" i="7"/>
  <c r="AG55" i="7"/>
  <c r="AK55" i="7"/>
  <c r="AL55" i="7"/>
  <c r="BR55" i="7"/>
  <c r="CX55" i="7"/>
  <c r="AI55" i="7"/>
  <c r="BO55" i="7"/>
  <c r="CU55" i="7"/>
  <c r="AF55" i="7"/>
  <c r="BL55" i="7"/>
  <c r="CR55" i="7"/>
  <c r="Y55" i="7"/>
  <c r="AS55" i="7"/>
  <c r="CC55" i="7"/>
  <c r="DM55" i="7"/>
  <c r="AP55" i="7"/>
  <c r="BV55" i="7"/>
  <c r="DB55" i="7"/>
  <c r="AM55" i="7"/>
  <c r="BS55" i="7"/>
  <c r="CY55" i="7"/>
  <c r="AJ55" i="7"/>
  <c r="BP55" i="7"/>
  <c r="CV55" i="7"/>
  <c r="AO55" i="7"/>
  <c r="BI55" i="7"/>
  <c r="CS55" i="7"/>
  <c r="X55" i="7"/>
  <c r="AY55" i="7"/>
  <c r="CB55" i="7"/>
  <c r="CG55" i="7"/>
  <c r="BB55" i="7"/>
  <c r="CE55" i="7"/>
  <c r="DH55" i="7"/>
  <c r="DN55" i="7"/>
  <c r="DE55" i="7"/>
  <c r="CH55" i="7"/>
  <c r="DK55" i="7"/>
  <c r="CK55" i="7"/>
  <c r="AV55" i="7"/>
  <c r="U88" i="7"/>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Y9" i="7"/>
  <c r="DV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Z57" i="7"/>
  <c r="AP57" i="7"/>
  <c r="BF57" i="7"/>
  <c r="BV57" i="7"/>
  <c r="CL57" i="7"/>
  <c r="DB57" i="7"/>
  <c r="DR57" i="7"/>
  <c r="AM57" i="7"/>
  <c r="BC57" i="7"/>
  <c r="BS57" i="7"/>
  <c r="CI57" i="7"/>
  <c r="CY57" i="7"/>
  <c r="DO57" i="7"/>
  <c r="AJ57" i="7"/>
  <c r="AZ57" i="7"/>
  <c r="BP57" i="7"/>
  <c r="CF57" i="7"/>
  <c r="CV57" i="7"/>
  <c r="DL57" i="7"/>
  <c r="AW57" i="7"/>
  <c r="DI57" i="7"/>
  <c r="CG57" i="7"/>
  <c r="AO57" i="7"/>
  <c r="DA57" i="7"/>
  <c r="AC57" i="7"/>
  <c r="X57" i="7"/>
  <c r="AD57" i="7"/>
  <c r="AT57" i="7"/>
  <c r="BJ57" i="7"/>
  <c r="BZ57" i="7"/>
  <c r="CP57" i="7"/>
  <c r="DF57" i="7"/>
  <c r="AA57" i="7"/>
  <c r="AQ57" i="7"/>
  <c r="BG57" i="7"/>
  <c r="BW57" i="7"/>
  <c r="CM57" i="7"/>
  <c r="DC57" i="7"/>
  <c r="DS57" i="7"/>
  <c r="AN57" i="7"/>
  <c r="BD57" i="7"/>
  <c r="BT57" i="7"/>
  <c r="CJ57" i="7"/>
  <c r="CZ57" i="7"/>
  <c r="DP57" i="7"/>
  <c r="BM57" i="7"/>
  <c r="AK57" i="7"/>
  <c r="CW57" i="7"/>
  <c r="BE57" i="7"/>
  <c r="DQ57" i="7"/>
  <c r="CO57" i="7"/>
  <c r="BB57" i="7"/>
  <c r="CH57" i="7"/>
  <c r="DN57" i="7"/>
  <c r="AY57" i="7"/>
  <c r="CE57" i="7"/>
  <c r="DK57" i="7"/>
  <c r="AV57" i="7"/>
  <c r="CB57" i="7"/>
  <c r="DH57" i="7"/>
  <c r="CS57" i="7"/>
  <c r="Y57" i="7"/>
  <c r="BY57" i="7"/>
  <c r="AH57" i="7"/>
  <c r="BN57" i="7"/>
  <c r="CT57" i="7"/>
  <c r="AE57" i="7"/>
  <c r="BK57" i="7"/>
  <c r="CQ57" i="7"/>
  <c r="AB57" i="7"/>
  <c r="BH57" i="7"/>
  <c r="CN57" i="7"/>
  <c r="DT57" i="7"/>
  <c r="BA57" i="7"/>
  <c r="BU57" i="7"/>
  <c r="AS57" i="7"/>
  <c r="AL57" i="7"/>
  <c r="CX57" i="7"/>
  <c r="BO57" i="7"/>
  <c r="AF57" i="7"/>
  <c r="CR57" i="7"/>
  <c r="BQ57" i="7"/>
  <c r="DE57" i="7"/>
  <c r="CD57" i="7"/>
  <c r="CA57" i="7"/>
  <c r="BL57" i="7"/>
  <c r="CC57" i="7"/>
  <c r="DJ57" i="7"/>
  <c r="CU57" i="7"/>
  <c r="BX57" i="7"/>
  <c r="DM57" i="7"/>
  <c r="AX57" i="7"/>
  <c r="DG57" i="7"/>
  <c r="CK57" i="7"/>
  <c r="BR57" i="7"/>
  <c r="AR57" i="7"/>
  <c r="BI57" i="7"/>
  <c r="AU57" i="7"/>
  <c r="AG57" i="7"/>
  <c r="A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X4" i="19"/>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C84" i="16"/>
  <c r="B83" i="16"/>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B52" i="18"/>
  <c r="C53" i="18"/>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AA7" i="7"/>
  <c r="DW7" i="7"/>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C85" i="16"/>
  <c r="B86" i="16"/>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C63" i="18"/>
  <c r="B64" i="18"/>
  <c r="AY9" i="14"/>
  <c r="EU9" i="14"/>
  <c r="BB12" i="15"/>
  <c r="EX12" i="15"/>
  <c r="AY10" i="14"/>
  <c r="EU10" i="14"/>
  <c r="ET9" i="14"/>
  <c r="EC11" i="14"/>
  <c r="AE11" i="14"/>
  <c r="AA13" i="7"/>
  <c r="L4" i="25"/>
  <c r="L8" i="25" s="1"/>
  <c r="L9" i="25" s="1"/>
  <c r="L10" i="25" s="1"/>
  <c r="L11" i="25" s="1"/>
  <c r="L12" i="25" s="1"/>
  <c r="M4" i="25"/>
  <c r="M8" i="25" s="1"/>
  <c r="M9" i="25" s="1"/>
  <c r="M10" i="25" s="1"/>
  <c r="M11" i="25" s="1"/>
  <c r="M12" i="25" s="1"/>
  <c r="AF24" i="7" l="1"/>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P106" i="7"/>
  <c r="D115" i="7"/>
  <c r="D116" i="7"/>
  <c r="D110" i="7"/>
  <c r="R106" i="7"/>
  <c r="O104" i="7"/>
  <c r="D109" i="7"/>
  <c r="Q106" i="7"/>
  <c r="T106" i="7"/>
  <c r="S106" i="7"/>
  <c r="D114" i="7"/>
  <c r="O106" i="7"/>
  <c r="U106" i="7"/>
  <c r="ET4" i="15"/>
  <c r="AX4" i="15"/>
  <c r="AB13" i="7"/>
  <c r="DX13" i="7"/>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W104" i="7"/>
  <c r="Q104" i="7"/>
  <c r="BC8" i="15"/>
  <c r="EY8" i="15"/>
  <c r="DU9" i="19"/>
  <c r="DU10" i="19"/>
  <c r="DU4" i="19"/>
  <c r="DU8" i="19" s="1"/>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C64" i="18"/>
  <c r="B65" i="18"/>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AB7" i="7"/>
  <c r="DX7"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C86" i="16"/>
  <c r="B87" i="16"/>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C52" i="18"/>
  <c r="B51" i="18"/>
  <c r="C83" i="16"/>
  <c r="B82" i="16"/>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c r="Y10" i="7" l="1"/>
  <c r="DV10" i="7" s="1"/>
  <c r="DW9" i="7"/>
  <c r="AA9" i="7"/>
  <c r="Z11" i="7"/>
  <c r="DV11" i="7"/>
  <c r="Y8" i="7"/>
  <c r="DV8" i="7" s="1"/>
  <c r="Y12" i="7"/>
  <c r="DV12" i="7" s="1"/>
  <c r="Z10" i="7"/>
  <c r="DU11" i="19"/>
  <c r="Y4" i="7"/>
  <c r="DV4" i="19"/>
  <c r="DV8" i="19" s="1"/>
  <c r="DV10" i="19"/>
  <c r="DV9" i="19"/>
  <c r="Z4" i="19"/>
  <c r="AG10" i="14"/>
  <c r="EE10" i="14"/>
  <c r="B50" i="18"/>
  <c r="C51" i="18"/>
  <c r="BB10" i="15"/>
  <c r="EX10" i="15"/>
  <c r="Z8" i="7"/>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Z12" i="7"/>
  <c r="AV12" i="14"/>
  <c r="ER12" i="14"/>
  <c r="EX4" i="14"/>
  <c r="BB4" i="14"/>
  <c r="DS104" i="14"/>
  <c r="W104" i="14" s="1"/>
  <c r="AY5" i="15"/>
  <c r="EU5" i="15"/>
  <c r="EM7" i="14"/>
  <c r="AO7" i="14"/>
  <c r="EN4" i="15"/>
  <c r="AP4" i="15"/>
  <c r="EX9" i="15"/>
  <c r="BB9" i="15"/>
  <c r="AK13" i="15"/>
  <c r="EI13" i="15"/>
  <c r="EW9" i="14"/>
  <c r="BA9" i="14"/>
  <c r="EA11" i="14"/>
  <c r="AC11" i="14"/>
  <c r="AC13" i="7"/>
  <c r="DY13" i="7"/>
  <c r="C82" i="16"/>
  <c r="B81" i="16"/>
  <c r="F9" i="25"/>
  <c r="H9" i="25" a="1"/>
  <c r="H9" i="25" s="1"/>
  <c r="I9" i="25" a="1"/>
  <c r="I9" i="25" s="1"/>
  <c r="G8" i="25"/>
  <c r="AN7" i="15"/>
  <c r="EL7" i="15"/>
  <c r="B88" i="16"/>
  <c r="C87" i="16"/>
  <c r="BB11" i="15"/>
  <c r="EX11" i="15"/>
  <c r="AT8" i="14"/>
  <c r="EP8" i="14"/>
  <c r="DY7" i="7"/>
  <c r="AC7" i="7"/>
  <c r="EX7" i="15"/>
  <c r="BB7" i="15"/>
  <c r="EK11" i="15"/>
  <c r="AM11" i="15"/>
  <c r="AI9" i="15"/>
  <c r="EG9" i="15"/>
  <c r="AN8" i="14"/>
  <c r="EL8" i="14"/>
  <c r="BC13" i="15"/>
  <c r="EY13" i="15"/>
  <c r="B66" i="18"/>
  <c r="C65" i="18"/>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X104" i="14" l="1"/>
  <c r="DT104" i="14"/>
  <c r="DW10" i="7"/>
  <c r="AA10" i="7"/>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B49" i="18"/>
  <c r="C50" i="18"/>
  <c r="EJ12" i="14"/>
  <c r="AL12" i="14"/>
  <c r="AB8" i="15"/>
  <c r="DZ8" i="15"/>
  <c r="BE8" i="15"/>
  <c r="FA8" i="15"/>
  <c r="EZ13" i="15"/>
  <c r="BD13" i="15"/>
  <c r="DZ7" i="7"/>
  <c r="AD7" i="7"/>
  <c r="EK7" i="15"/>
  <c r="AM7" i="15"/>
  <c r="I10" i="25" a="1"/>
  <c r="I10" i="25" s="1"/>
  <c r="F10" i="25"/>
  <c r="H10" i="25" a="1"/>
  <c r="H10" i="25" s="1"/>
  <c r="G9" i="25"/>
  <c r="DZ13" i="7"/>
  <c r="AD13" i="7"/>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BC11" i="15"/>
  <c r="EY11" i="15"/>
  <c r="B80" i="16"/>
  <c r="C81" i="16"/>
  <c r="AB11" i="14"/>
  <c r="DZ11" i="14"/>
  <c r="EM4" i="15"/>
  <c r="AO4" i="15"/>
  <c r="EY4" i="14"/>
  <c r="BC4" i="14"/>
  <c r="DU107" i="7"/>
  <c r="DU108" i="7"/>
  <c r="DU104" i="7"/>
  <c r="DU106" i="7" s="1"/>
  <c r="DU109" i="7" s="1"/>
  <c r="Y104" i="7"/>
  <c r="ER6" i="14"/>
  <c r="AV6" i="14"/>
  <c r="DV6" i="7"/>
  <c r="Z6" i="7"/>
  <c r="ED10" i="14"/>
  <c r="AF10" i="14"/>
  <c r="EY6" i="15"/>
  <c r="BC6" i="15"/>
  <c r="EL6" i="15"/>
  <c r="AN6" i="15"/>
  <c r="AG9" i="14"/>
  <c r="EE9" i="14"/>
  <c r="B67" i="18"/>
  <c r="C66" i="18"/>
  <c r="EK8" i="14"/>
  <c r="AM8" i="14"/>
  <c r="C88" i="16"/>
  <c r="B89" i="16"/>
  <c r="AJ13" i="15"/>
  <c r="EH13" i="15"/>
  <c r="EV5" i="15"/>
  <c r="AZ5" i="15"/>
  <c r="DU107" i="14"/>
  <c r="DU108" i="14"/>
  <c r="DW12" i="7"/>
  <c r="AA12" i="7"/>
  <c r="HQ108" i="7"/>
  <c r="HQ107" i="7"/>
  <c r="HQ106" i="7"/>
  <c r="HQ104" i="7"/>
  <c r="BE12" i="15"/>
  <c r="FA12" i="15"/>
  <c r="BA11" i="14"/>
  <c r="EW11" i="14"/>
  <c r="EY10" i="15"/>
  <c r="BC10" i="15"/>
  <c r="DW4" i="19"/>
  <c r="DW8" i="19" s="1"/>
  <c r="DW9" i="19"/>
  <c r="DW10" i="19"/>
  <c r="AA4" i="19"/>
  <c r="DW11" i="19" l="1"/>
  <c r="DW4" i="7"/>
  <c r="AA4" i="7"/>
  <c r="DY9" i="7"/>
  <c r="AC9" i="7"/>
  <c r="AB11" i="7"/>
  <c r="DX11" i="7"/>
  <c r="DT109" i="14"/>
  <c r="DX10" i="7"/>
  <c r="AB10" i="7"/>
  <c r="Y104" i="14"/>
  <c r="DU104" i="14"/>
  <c r="DU106" i="14" s="1"/>
  <c r="BD6" i="15"/>
  <c r="EZ6" i="15"/>
  <c r="BF12" i="15"/>
  <c r="FB12" i="15"/>
  <c r="DX9" i="19"/>
  <c r="DX4" i="19"/>
  <c r="DX8" i="19" s="1"/>
  <c r="DX10" i="19"/>
  <c r="AB4" i="19"/>
  <c r="EX11" i="14"/>
  <c r="BB11" i="14"/>
  <c r="HQ109" i="7"/>
  <c r="EW5" i="15"/>
  <c r="BA5" i="15"/>
  <c r="C89" i="16"/>
  <c r="B90" i="16"/>
  <c r="AL8" i="14"/>
  <c r="EJ8" i="14"/>
  <c r="B79" i="16"/>
  <c r="C80" i="16"/>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B68" i="18"/>
  <c r="C67" i="18"/>
  <c r="AM6" i="15"/>
  <c r="EK6" i="15"/>
  <c r="EC10" i="14"/>
  <c r="AE10" i="14"/>
  <c r="DW6" i="7"/>
  <c r="AA6" i="7"/>
  <c r="DV108" i="7"/>
  <c r="DV107" i="7"/>
  <c r="DV104" i="7"/>
  <c r="DV106" i="7" s="1"/>
  <c r="Z104" i="7"/>
  <c r="AN4" i="15"/>
  <c r="EL4" i="15"/>
  <c r="AG9" i="15"/>
  <c r="EE9" i="15"/>
  <c r="EI6" i="14"/>
  <c r="AK6" i="14"/>
  <c r="AB104" i="15"/>
  <c r="EA13" i="7"/>
  <c r="AE13" i="7"/>
  <c r="I11" i="25" a="1"/>
  <c r="I11" i="25" s="1"/>
  <c r="F11" i="25"/>
  <c r="H11" i="25" a="1"/>
  <c r="H11" i="25" s="1"/>
  <c r="G10" i="25"/>
  <c r="AE7" i="7"/>
  <c r="EA7" i="7"/>
  <c r="C49" i="18"/>
  <c r="B48" i="18"/>
  <c r="BD9" i="15"/>
  <c r="EZ9" i="15"/>
  <c r="ER8" i="14"/>
  <c r="AV8" i="14"/>
  <c r="DX11" i="19" l="1"/>
  <c r="AD9" i="7"/>
  <c r="DZ9" i="7"/>
  <c r="DX109" i="15"/>
  <c r="DV104" i="14"/>
  <c r="Z104" i="14"/>
  <c r="DV108" i="14"/>
  <c r="DV107" i="14"/>
  <c r="DV106" i="14"/>
  <c r="AB4" i="7"/>
  <c r="DX4" i="7"/>
  <c r="DV109" i="7"/>
  <c r="DY10" i="7"/>
  <c r="AC10" i="7"/>
  <c r="AC11" i="7"/>
  <c r="DY11" i="7"/>
  <c r="C48" i="18"/>
  <c r="B47" i="18"/>
  <c r="AF7" i="7"/>
  <c r="EB7" i="7"/>
  <c r="DW107" i="7"/>
  <c r="DW108" i="7"/>
  <c r="DW104" i="7"/>
  <c r="DW106" i="7" s="1"/>
  <c r="AA104" i="7"/>
  <c r="B69" i="18"/>
  <c r="C68" i="18"/>
  <c r="DY12" i="7"/>
  <c r="AC12" i="7"/>
  <c r="AM5" i="15"/>
  <c r="EK5" i="15"/>
  <c r="AF4" i="14"/>
  <c r="ED4" i="14"/>
  <c r="BG8" i="15"/>
  <c r="FC8" i="15"/>
  <c r="FA7" i="15"/>
  <c r="BE7" i="15"/>
  <c r="B78" i="16"/>
  <c r="C79" i="16"/>
  <c r="EY11" i="14"/>
  <c r="BC11" i="14"/>
  <c r="BG12" i="15"/>
  <c r="FC12" i="15"/>
  <c r="BE9" i="15"/>
  <c r="FA9" i="15"/>
  <c r="EB13" i="7"/>
  <c r="AF13" i="7"/>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DY4" i="19"/>
  <c r="DY8" i="19" s="1"/>
  <c r="DY10" i="19"/>
  <c r="DY9"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C90" i="16"/>
  <c r="B91" i="16"/>
  <c r="DY11" i="19" l="1"/>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T8" i="14"/>
  <c r="AX8" i="14"/>
  <c r="AZ12" i="14"/>
  <c r="EV12" i="14"/>
  <c r="AC10" i="14"/>
  <c r="EA10" i="14"/>
  <c r="I13" i="25" a="1"/>
  <c r="I13" i="25" s="1"/>
  <c r="H13" i="25" a="1"/>
  <c r="H13" i="25" s="1"/>
  <c r="G12" i="25"/>
  <c r="ES7" i="14"/>
  <c r="AW7" i="14"/>
  <c r="EG6" i="14"/>
  <c r="AI6" i="14"/>
  <c r="EG12" i="14"/>
  <c r="AI12" i="14"/>
  <c r="EU6" i="14"/>
  <c r="AY6" i="14"/>
  <c r="EG11" i="15"/>
  <c r="AI11" i="15"/>
  <c r="DY6" i="7"/>
  <c r="AC6" i="7"/>
  <c r="DZ106" i="15"/>
  <c r="DZ107" i="15"/>
  <c r="DZ108" i="15"/>
  <c r="DZ104" i="15"/>
  <c r="AD104" i="15"/>
  <c r="H14" i="25" a="1"/>
  <c r="H14" i="25" s="1"/>
  <c r="BH12" i="15"/>
  <c r="FD12" i="15"/>
  <c r="B77" i="16"/>
  <c r="C78" i="16"/>
  <c r="EC7" i="7"/>
  <c r="AG7" i="7"/>
  <c r="FB4" i="14"/>
  <c r="BF4" i="14"/>
  <c r="BE10" i="14"/>
  <c r="FA10" i="14"/>
  <c r="EY5" i="15"/>
  <c r="BC5" i="15"/>
  <c r="AG13" i="7"/>
  <c r="EC13" i="7"/>
  <c r="I19" i="25" a="1"/>
  <c r="I19" i="25" s="1"/>
  <c r="BD11" i="14"/>
  <c r="EZ11" i="14"/>
  <c r="FD8" i="15"/>
  <c r="BH8" i="15"/>
  <c r="EJ5" i="15"/>
  <c r="AL5" i="15"/>
  <c r="C69" i="18"/>
  <c r="B70" i="18"/>
  <c r="B46" i="18"/>
  <c r="C47" i="18"/>
  <c r="B92" i="16"/>
  <c r="C91" i="16"/>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DZ11" i="19" l="1"/>
  <c r="DZ4" i="7"/>
  <c r="AD4" i="7"/>
  <c r="EB9" i="7"/>
  <c r="AF9" i="7"/>
  <c r="AE11" i="7"/>
  <c r="EA11" i="7"/>
  <c r="DX107" i="14"/>
  <c r="AB104" i="14"/>
  <c r="DX104" i="14"/>
  <c r="DX106" i="14" s="1"/>
  <c r="DX108" i="14"/>
  <c r="EA10" i="7"/>
  <c r="AE10" i="7"/>
  <c r="AC9" i="14"/>
  <c r="EA9" i="14"/>
  <c r="BG6" i="15"/>
  <c r="FC6" i="15"/>
  <c r="EG7" i="15"/>
  <c r="AI7" i="15"/>
  <c r="BF9" i="14"/>
  <c r="FB9" i="14"/>
  <c r="B93" i="16"/>
  <c r="C92" i="16"/>
  <c r="C46" i="18"/>
  <c r="B45" i="18"/>
  <c r="BE11" i="14"/>
  <c r="FA11" i="14"/>
  <c r="BD5" i="15"/>
  <c r="EZ5" i="15"/>
  <c r="FC4" i="14"/>
  <c r="BG4" i="14"/>
  <c r="EF11" i="15"/>
  <c r="AH11" i="15"/>
  <c r="EW12" i="14"/>
  <c r="BA12" i="14"/>
  <c r="EA9" i="19"/>
  <c r="EA4" i="19"/>
  <c r="EA8" i="19" s="1"/>
  <c r="EA10" i="19"/>
  <c r="AE4" i="19"/>
  <c r="EA8" i="7"/>
  <c r="AE8" i="7"/>
  <c r="DX109" i="7"/>
  <c r="FC10" i="15"/>
  <c r="BG10" i="15"/>
  <c r="C70" i="18"/>
  <c r="B71" i="18"/>
  <c r="FE8" i="15"/>
  <c r="BI8" i="15"/>
  <c r="B76" i="16"/>
  <c r="C77" i="16"/>
  <c r="EA107" i="15"/>
  <c r="EA106" i="15"/>
  <c r="EA108" i="15"/>
  <c r="EA104" i="15"/>
  <c r="AE104" i="15"/>
  <c r="DZ109" i="15"/>
  <c r="AH12" i="14"/>
  <c r="EF12" i="14"/>
  <c r="ET7" i="14"/>
  <c r="AX7" i="14"/>
  <c r="AY8" i="14"/>
  <c r="EU8" i="14"/>
  <c r="EH7" i="14"/>
  <c r="AJ7" i="14"/>
  <c r="BG11" i="15"/>
  <c r="FC11" i="15"/>
  <c r="AD4" i="14"/>
  <c r="EB4" i="14"/>
  <c r="AJ6" i="15"/>
  <c r="EH6" i="15"/>
  <c r="DY108" i="7"/>
  <c r="DY107" i="7"/>
  <c r="DY106" i="7"/>
  <c r="DY109" i="7" s="1"/>
  <c r="DY104" i="7"/>
  <c r="AC104" i="7"/>
  <c r="FC7" i="15"/>
  <c r="BG7" i="15"/>
  <c r="AG10" i="15"/>
  <c r="EE10" i="15"/>
  <c r="EA12" i="7"/>
  <c r="AE12" i="7"/>
  <c r="FC9" i="15"/>
  <c r="BG9" i="15"/>
  <c r="EZ4" i="15"/>
  <c r="BD4" i="15"/>
  <c r="BH13" i="15"/>
  <c r="FD13" i="15"/>
  <c r="AF13" i="15"/>
  <c r="ED13" i="15"/>
  <c r="EG8" i="14"/>
  <c r="AI8" i="14"/>
  <c r="X11" i="14"/>
  <c r="DV11" i="14"/>
  <c r="ED7" i="7"/>
  <c r="AH7" i="7"/>
  <c r="DZ6" i="7"/>
  <c r="AD6" i="7"/>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ED13" i="7"/>
  <c r="AH13" i="7"/>
  <c r="BF10" i="14"/>
  <c r="FB10" i="14"/>
  <c r="BI12" i="15"/>
  <c r="FE12" i="15"/>
  <c r="EF6" i="14"/>
  <c r="AH6" i="14"/>
  <c r="DX109" i="14" l="1"/>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DZ109" i="7" s="1"/>
  <c r="AD104" i="7"/>
  <c r="AC4" i="14"/>
  <c r="EA4" i="14"/>
  <c r="EV8" i="14"/>
  <c r="AZ8" i="14"/>
  <c r="EA109" i="15"/>
  <c r="BJ8" i="15"/>
  <c r="FF8" i="15"/>
  <c r="FD10" i="15"/>
  <c r="BH10" i="15"/>
  <c r="EA11" i="19"/>
  <c r="AG11" i="15"/>
  <c r="EE11" i="15"/>
  <c r="C45" i="18"/>
  <c r="B44" i="18"/>
  <c r="EE6" i="14"/>
  <c r="AG6" i="14"/>
  <c r="AJ5" i="15"/>
  <c r="EH5" i="15"/>
  <c r="DY10" i="14"/>
  <c r="AA10" i="14"/>
  <c r="K12" i="25"/>
  <c r="J13" i="25"/>
  <c r="BI13" i="15"/>
  <c r="FE13" i="15"/>
  <c r="AF10" i="15"/>
  <c r="ED10" i="15"/>
  <c r="EG7" i="14"/>
  <c r="AI7" i="14"/>
  <c r="EB108" i="15"/>
  <c r="EB107" i="15"/>
  <c r="EB104" i="15"/>
  <c r="EB106" i="15" s="1"/>
  <c r="AF104" i="15"/>
  <c r="EB4" i="19"/>
  <c r="EB8" i="19" s="1"/>
  <c r="EB10" i="19"/>
  <c r="EB9" i="19"/>
  <c r="AF4" i="19"/>
  <c r="BE5" i="15"/>
  <c r="FA5" i="15"/>
  <c r="FC9" i="14"/>
  <c r="BG9" i="14"/>
  <c r="BH6" i="15"/>
  <c r="FD6" i="15"/>
  <c r="EW6" i="14"/>
  <c r="BA6" i="14"/>
  <c r="AI7" i="7"/>
  <c r="EE7" i="7"/>
  <c r="FA4" i="15"/>
  <c r="BE4" i="15"/>
  <c r="EB12" i="7"/>
  <c r="AF12" i="7"/>
  <c r="BH7" i="15"/>
  <c r="FD7" i="15"/>
  <c r="AI6" i="15"/>
  <c r="EG6" i="15"/>
  <c r="BH11" i="15"/>
  <c r="FD11" i="15"/>
  <c r="AG12" i="14"/>
  <c r="EE12" i="14"/>
  <c r="B72" i="18"/>
  <c r="C71" i="18"/>
  <c r="EX12" i="14"/>
  <c r="BB12" i="14"/>
  <c r="BH4" i="14"/>
  <c r="FD4" i="14"/>
  <c r="EF7" i="15"/>
  <c r="AH7" i="15"/>
  <c r="AI13" i="7"/>
  <c r="EE13" i="7"/>
  <c r="EH4" i="15"/>
  <c r="AJ4" i="15"/>
  <c r="DU11" i="14"/>
  <c r="W11" i="14"/>
  <c r="DT11" i="14" s="1"/>
  <c r="AE13" i="15"/>
  <c r="EC13" i="15"/>
  <c r="EU7" i="14"/>
  <c r="AY7" i="14"/>
  <c r="B75" i="16"/>
  <c r="C76" i="16"/>
  <c r="EB8" i="7"/>
  <c r="AF8" i="7"/>
  <c r="BF11" i="14"/>
  <c r="FB11" i="14"/>
  <c r="B94" i="16"/>
  <c r="C93" i="16"/>
  <c r="AB9" i="14"/>
  <c r="DZ9" i="14"/>
  <c r="AH9" i="7" l="1"/>
  <c r="ED9" i="7"/>
  <c r="EC10" i="7"/>
  <c r="AG10" i="7"/>
  <c r="EB109" i="15"/>
  <c r="AG11" i="7"/>
  <c r="EC11" i="7"/>
  <c r="EB4" i="7"/>
  <c r="AF4" i="7"/>
  <c r="DZ107" i="14"/>
  <c r="AD104" i="14"/>
  <c r="DZ108" i="14"/>
  <c r="DZ104" i="14"/>
  <c r="DZ106" i="14" s="1"/>
  <c r="DZ109" i="14" s="1"/>
  <c r="C94" i="16"/>
  <c r="B95" i="16"/>
  <c r="EC8" i="7"/>
  <c r="AG8" i="7"/>
  <c r="EV7" i="14"/>
  <c r="AZ7" i="14"/>
  <c r="EF13" i="7"/>
  <c r="AJ13" i="7"/>
  <c r="BI4" i="14"/>
  <c r="FE4" i="14"/>
  <c r="C72" i="18"/>
  <c r="B73" i="18"/>
  <c r="BI11" i="15"/>
  <c r="FE11" i="15"/>
  <c r="BI7" i="15"/>
  <c r="FE7" i="15"/>
  <c r="EB11" i="19"/>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AE104" i="7"/>
  <c r="EE8" i="14"/>
  <c r="AG8" i="14"/>
  <c r="DZ9" i="15"/>
  <c r="AB9" i="15"/>
  <c r="AF12" i="14"/>
  <c r="ED12" i="14"/>
  <c r="AH6" i="15"/>
  <c r="EF6" i="15"/>
  <c r="AJ7" i="7"/>
  <c r="EF7" i="7"/>
  <c r="BI6" i="15"/>
  <c r="FE6" i="15"/>
  <c r="BF5" i="15"/>
  <c r="FB5" i="15"/>
  <c r="EC10" i="15"/>
  <c r="AE10" i="15"/>
  <c r="J14" i="25"/>
  <c r="K13" i="25"/>
  <c r="B43" i="18"/>
  <c r="C44" i="18"/>
  <c r="BK8" i="15"/>
  <c r="FG8" i="15"/>
  <c r="BI9" i="15"/>
  <c r="FE9" i="15"/>
  <c r="BH10" i="14"/>
  <c r="FD10" i="14"/>
  <c r="EB13" i="15"/>
  <c r="AD13" i="15"/>
  <c r="AA9" i="14"/>
  <c r="DY9" i="14"/>
  <c r="FC11" i="14"/>
  <c r="BG11" i="14"/>
  <c r="C75" i="16"/>
  <c r="B74" i="16"/>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EA109" i="7" l="1"/>
  <c r="EC11" i="19"/>
  <c r="ED10" i="7"/>
  <c r="AH10" i="7"/>
  <c r="AH11" i="7"/>
  <c r="ED11" i="7"/>
  <c r="AG4" i="7"/>
  <c r="EC4" i="7"/>
  <c r="EA108" i="14"/>
  <c r="EA104" i="14"/>
  <c r="EA107" i="14"/>
  <c r="EA106" i="14"/>
  <c r="EA109" i="14" s="1"/>
  <c r="AE104" i="14"/>
  <c r="AI9" i="7"/>
  <c r="EE9" i="7"/>
  <c r="EE7" i="14"/>
  <c r="AG7" i="14"/>
  <c r="BI9" i="14"/>
  <c r="FE9" i="14"/>
  <c r="BH11" i="14"/>
  <c r="FD11" i="14"/>
  <c r="FH12" i="15"/>
  <c r="BL12" i="15"/>
  <c r="EY6" i="14"/>
  <c r="BC6" i="14"/>
  <c r="FE10" i="14"/>
  <c r="BI10" i="14"/>
  <c r="BJ9" i="15"/>
  <c r="FF9" i="15"/>
  <c r="B42" i="18"/>
  <c r="C43" i="18"/>
  <c r="AD10" i="15"/>
  <c r="EB10" i="15"/>
  <c r="AF8" i="14"/>
  <c r="ED8" i="14"/>
  <c r="ED12" i="7"/>
  <c r="AH12" i="7"/>
  <c r="ED7" i="15"/>
  <c r="AF7" i="15"/>
  <c r="EC6" i="7"/>
  <c r="AG6" i="7"/>
  <c r="EC6" i="14"/>
  <c r="AE6" i="14"/>
  <c r="C73" i="18"/>
  <c r="B74" i="18"/>
  <c r="EG13" i="7"/>
  <c r="AK13" i="7"/>
  <c r="ED8" i="7"/>
  <c r="AH8" i="7"/>
  <c r="AH5" i="15"/>
  <c r="EF5" i="15"/>
  <c r="FF10" i="15"/>
  <c r="BJ10" i="15"/>
  <c r="ED10" i="19"/>
  <c r="ED9" i="19"/>
  <c r="ED4" i="19"/>
  <c r="ED8" i="19" s="1"/>
  <c r="AH4" i="19"/>
  <c r="B73" i="16"/>
  <c r="C74" i="16"/>
  <c r="AC13" i="15"/>
  <c r="EA13" i="15"/>
  <c r="BG5" i="15"/>
  <c r="FC5" i="15"/>
  <c r="EG7" i="7"/>
  <c r="AK7" i="7"/>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96" i="16"/>
  <c r="C95" i="16"/>
  <c r="BJ6" i="15"/>
  <c r="FF6" i="15"/>
  <c r="AG6" i="15"/>
  <c r="EE6" i="15"/>
  <c r="BB8" i="14"/>
  <c r="EX8" i="14"/>
  <c r="EC11" i="15"/>
  <c r="AE11" i="15"/>
  <c r="EZ12" i="14"/>
  <c r="BD12" i="14"/>
  <c r="DY4" i="14"/>
  <c r="AA4" i="14"/>
  <c r="BJ11" i="15"/>
  <c r="FF11" i="15"/>
  <c r="BJ4" i="14"/>
  <c r="FF4" i="14"/>
  <c r="ED11" i="19" l="1"/>
  <c r="EB108" i="14"/>
  <c r="EB107" i="14"/>
  <c r="EB104" i="14"/>
  <c r="EB106" i="14" s="1"/>
  <c r="AF104" i="14"/>
  <c r="AI11" i="7"/>
  <c r="EE11" i="7"/>
  <c r="AH4" i="7"/>
  <c r="ED4" i="7"/>
  <c r="AI10" i="7"/>
  <c r="EE10" i="7"/>
  <c r="AJ9" i="7"/>
  <c r="EF9" i="7"/>
  <c r="FA12" i="14"/>
  <c r="BE12" i="14"/>
  <c r="EE4" i="15"/>
  <c r="AG4" i="15"/>
  <c r="BL13" i="15"/>
  <c r="FH13" i="15"/>
  <c r="EH7" i="7"/>
  <c r="AL7" i="7"/>
  <c r="AC10" i="15"/>
  <c r="EA10" i="15"/>
  <c r="BK9" i="15"/>
  <c r="FG9" i="15"/>
  <c r="EZ6" i="14"/>
  <c r="BD6" i="14"/>
  <c r="BC8" i="14"/>
  <c r="EY8" i="14"/>
  <c r="FG6" i="15"/>
  <c r="BK6" i="15"/>
  <c r="EE107" i="15"/>
  <c r="EE106" i="15"/>
  <c r="EE108" i="15"/>
  <c r="EE104" i="15"/>
  <c r="AI104" i="15"/>
  <c r="BK7" i="15"/>
  <c r="FG7" i="15"/>
  <c r="C73" i="16"/>
  <c r="B72" i="16"/>
  <c r="EH13" i="7"/>
  <c r="AL13" i="7"/>
  <c r="EB6" i="14"/>
  <c r="AD6" i="14"/>
  <c r="EC7" i="15"/>
  <c r="AE7" i="15"/>
  <c r="FF10" i="14"/>
  <c r="BJ10" i="14"/>
  <c r="BJ9" i="14"/>
  <c r="FF9" i="14"/>
  <c r="BK11" i="15"/>
  <c r="FG11" i="15"/>
  <c r="DX4" i="14"/>
  <c r="Z4" i="14"/>
  <c r="B97" i="16"/>
  <c r="C96" i="16"/>
  <c r="EC107" i="7"/>
  <c r="EC108" i="7"/>
  <c r="EC104" i="7"/>
  <c r="EC106" i="7" s="1"/>
  <c r="EC109" i="7" s="1"/>
  <c r="AG104" i="7"/>
  <c r="EB109" i="7"/>
  <c r="J16" i="25"/>
  <c r="K15" i="25"/>
  <c r="Y9" i="14"/>
  <c r="DW9" i="14"/>
  <c r="EE10" i="19"/>
  <c r="EE4" i="19"/>
  <c r="EE8" i="19" s="1"/>
  <c r="EE9" i="19"/>
  <c r="AI4" i="19"/>
  <c r="EE5" i="15"/>
  <c r="AG5" i="15"/>
  <c r="AE8" i="14"/>
  <c r="EC8" i="14"/>
  <c r="B41" i="18"/>
  <c r="C42" i="18"/>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B75" i="18"/>
  <c r="C74" i="18"/>
  <c r="ED6" i="7"/>
  <c r="AH6" i="7"/>
  <c r="EE12" i="7"/>
  <c r="AI12" i="7"/>
  <c r="FE11" i="14"/>
  <c r="BI11" i="14"/>
  <c r="EG9" i="7" l="1"/>
  <c r="AK9" i="7"/>
  <c r="EE4" i="7"/>
  <c r="AI4" i="7"/>
  <c r="EB109" i="14"/>
  <c r="EF10" i="7"/>
  <c r="AJ10" i="7"/>
  <c r="AJ11" i="7"/>
  <c r="EF11" i="7"/>
  <c r="EC107" i="14"/>
  <c r="AG104" i="14"/>
  <c r="EC104" i="14"/>
  <c r="EC106" i="14" s="1"/>
  <c r="EC108" i="14"/>
  <c r="BJ11" i="14"/>
  <c r="FF11" i="14"/>
  <c r="EE6" i="7"/>
  <c r="AI6" i="7"/>
  <c r="EF8" i="7"/>
  <c r="AJ8" i="7"/>
  <c r="EY7" i="14"/>
  <c r="BC7" i="14"/>
  <c r="EF4" i="19"/>
  <c r="EF8" i="19" s="1"/>
  <c r="EF10" i="19"/>
  <c r="EF9" i="19"/>
  <c r="AJ4" i="19"/>
  <c r="FG9" i="14"/>
  <c r="BK9" i="14"/>
  <c r="FH7" i="15"/>
  <c r="BL7" i="15"/>
  <c r="EE109" i="15"/>
  <c r="FA6" i="14"/>
  <c r="BE6" i="14"/>
  <c r="AM7" i="7"/>
  <c r="EI7" i="7"/>
  <c r="ED4" i="15"/>
  <c r="AF4" i="15"/>
  <c r="AC12" i="14"/>
  <c r="EA12" i="14"/>
  <c r="BN8" i="15"/>
  <c r="FJ8" i="15"/>
  <c r="AE6" i="15"/>
  <c r="EC6" i="15"/>
  <c r="EA11" i="15"/>
  <c r="AC11" i="15"/>
  <c r="FJ12" i="15"/>
  <c r="BN12" i="15"/>
  <c r="EB8" i="14"/>
  <c r="AD8" i="14"/>
  <c r="J17" i="25"/>
  <c r="K16" i="25"/>
  <c r="C97" i="16"/>
  <c r="B98" i="16"/>
  <c r="FG10" i="14"/>
  <c r="BK10" i="14"/>
  <c r="EA6" i="14"/>
  <c r="AC6" i="14"/>
  <c r="B71" i="16"/>
  <c r="C72" i="16"/>
  <c r="EF108" i="15"/>
  <c r="EF107" i="15"/>
  <c r="EF104" i="15"/>
  <c r="EF106" i="15" s="1"/>
  <c r="EF109" i="15" s="1"/>
  <c r="AJ104" i="15"/>
  <c r="EZ8" i="14"/>
  <c r="BD8" i="14"/>
  <c r="AB10" i="15"/>
  <c r="DZ10" i="15"/>
  <c r="AA13" i="15"/>
  <c r="DX13" i="15" s="1"/>
  <c r="DY13" i="15"/>
  <c r="EF12" i="7"/>
  <c r="AJ12" i="7"/>
  <c r="FE4" i="15"/>
  <c r="BI4" i="15"/>
  <c r="W10" i="14"/>
  <c r="DT10" i="14" s="1"/>
  <c r="DU10" i="14"/>
  <c r="FH4" i="14"/>
  <c r="BL4" i="14"/>
  <c r="EC7" i="14"/>
  <c r="AE7" i="14"/>
  <c r="AF5" i="15"/>
  <c r="ED5" i="15"/>
  <c r="FH11" i="15"/>
  <c r="BL11" i="15"/>
  <c r="BL6" i="15"/>
  <c r="FH6" i="15"/>
  <c r="BF12" i="14"/>
  <c r="FB12" i="14"/>
  <c r="B76" i="18"/>
  <c r="C75" i="18"/>
  <c r="FH10" i="15"/>
  <c r="BL10" i="15"/>
  <c r="FE5" i="15"/>
  <c r="BI5" i="15"/>
  <c r="C41" i="18"/>
  <c r="B40" i="18"/>
  <c r="EE11" i="19"/>
  <c r="DV9" i="14"/>
  <c r="X9" i="14"/>
  <c r="ED108" i="7"/>
  <c r="ED107" i="7"/>
  <c r="ED104" i="7"/>
  <c r="ED106" i="7" s="1"/>
  <c r="AH104" i="7"/>
  <c r="DW4" i="14"/>
  <c r="Y4" i="14"/>
  <c r="EB7" i="15"/>
  <c r="AD7" i="15"/>
  <c r="AM13" i="7"/>
  <c r="EI13" i="7"/>
  <c r="BL9" i="15"/>
  <c r="FH9" i="15"/>
  <c r="FI13" i="15"/>
  <c r="BM13" i="15"/>
  <c r="EC109" i="14" l="1"/>
  <c r="AK11" i="7"/>
  <c r="EG11" i="7"/>
  <c r="EF4" i="7"/>
  <c r="AJ4" i="7"/>
  <c r="ED108" i="14"/>
  <c r="ED107" i="14"/>
  <c r="ED104" i="14"/>
  <c r="ED106" i="14" s="1"/>
  <c r="ED109" i="14" s="1"/>
  <c r="AH104" i="14"/>
  <c r="EG10" i="7"/>
  <c r="AK10" i="7"/>
  <c r="ED109" i="7"/>
  <c r="EF11" i="19"/>
  <c r="EH9" i="7"/>
  <c r="AL9" i="7"/>
  <c r="EE108" i="7"/>
  <c r="EE107" i="7"/>
  <c r="EE104" i="7"/>
  <c r="EE106" i="7" s="1"/>
  <c r="AI104" i="7"/>
  <c r="FJ13" i="15"/>
  <c r="BN13" i="15"/>
  <c r="W9" i="14"/>
  <c r="DT9" i="14" s="1"/>
  <c r="DU9" i="14"/>
  <c r="AN13" i="7"/>
  <c r="EJ13" i="7"/>
  <c r="AC7" i="15"/>
  <c r="EA7" i="15"/>
  <c r="BG12" i="14"/>
  <c r="FC12" i="14"/>
  <c r="EG107" i="15"/>
  <c r="EG108" i="15"/>
  <c r="EG104" i="15"/>
  <c r="EG106" i="15" s="1"/>
  <c r="AK104" i="15"/>
  <c r="EA8" i="14"/>
  <c r="AC8" i="14"/>
  <c r="DZ11" i="15"/>
  <c r="AB11" i="15"/>
  <c r="AE4" i="15"/>
  <c r="EC4" i="15"/>
  <c r="FB6" i="14"/>
  <c r="BF6" i="14"/>
  <c r="EZ7" i="14"/>
  <c r="BD7" i="14"/>
  <c r="EF6" i="7"/>
  <c r="AJ6" i="7"/>
  <c r="BM9" i="15"/>
  <c r="FI9" i="15"/>
  <c r="B39" i="18"/>
  <c r="C40" i="18"/>
  <c r="FF5" i="15"/>
  <c r="BJ5" i="15"/>
  <c r="BM4" i="14"/>
  <c r="FI4" i="14"/>
  <c r="FF4" i="15"/>
  <c r="BJ4" i="15"/>
  <c r="AA10" i="15"/>
  <c r="DX10" i="15" s="1"/>
  <c r="DY10" i="15"/>
  <c r="FH10" i="14"/>
  <c r="BL10" i="14"/>
  <c r="FK8" i="15"/>
  <c r="BO8" i="15"/>
  <c r="FH9" i="14"/>
  <c r="BL9" i="14"/>
  <c r="B77" i="18"/>
  <c r="C76" i="18"/>
  <c r="BM6" i="15"/>
  <c r="FI6" i="15"/>
  <c r="AE5" i="15"/>
  <c r="EC5" i="15"/>
  <c r="BE8" i="14"/>
  <c r="FA8" i="14"/>
  <c r="C71" i="16"/>
  <c r="B70" i="16"/>
  <c r="J18" i="25"/>
  <c r="K17" i="25"/>
  <c r="BO12" i="15"/>
  <c r="FK12" i="15"/>
  <c r="EG8" i="7"/>
  <c r="AK8" i="7"/>
  <c r="X4" i="14"/>
  <c r="DV4" i="14"/>
  <c r="FI10" i="15"/>
  <c r="BM10" i="15"/>
  <c r="FI11" i="15"/>
  <c r="BM11" i="15"/>
  <c r="EB7" i="14"/>
  <c r="AD7" i="14"/>
  <c r="EG12" i="7"/>
  <c r="AK12" i="7"/>
  <c r="DZ6" i="14"/>
  <c r="AB6" i="14"/>
  <c r="C98" i="16"/>
  <c r="B99" i="16"/>
  <c r="AD6" i="15"/>
  <c r="EB6" i="15"/>
  <c r="DZ12" i="14"/>
  <c r="AB12" i="14"/>
  <c r="AN7" i="7"/>
  <c r="EJ7" i="7"/>
  <c r="BM7" i="15"/>
  <c r="FI7" i="15"/>
  <c r="EG9" i="19"/>
  <c r="EG4" i="19"/>
  <c r="EG8" i="19" s="1"/>
  <c r="EG10" i="19"/>
  <c r="AK4" i="19"/>
  <c r="BK11" i="14"/>
  <c r="FG11" i="14"/>
  <c r="EE109" i="7" l="1"/>
  <c r="EG11" i="19"/>
  <c r="EI9" i="7"/>
  <c r="AM9" i="7"/>
  <c r="EH10" i="7"/>
  <c r="AL10" i="7"/>
  <c r="EE108" i="14"/>
  <c r="EE104" i="14"/>
  <c r="EE106" i="14"/>
  <c r="EE107" i="14"/>
  <c r="AI104" i="14"/>
  <c r="AL11" i="7"/>
  <c r="EH11" i="7"/>
  <c r="EG109" i="15"/>
  <c r="EG4" i="7"/>
  <c r="AK4" i="7"/>
  <c r="B100" i="16"/>
  <c r="C99" i="16"/>
  <c r="W4" i="14"/>
  <c r="DT4" i="14" s="1"/>
  <c r="DU4" i="14"/>
  <c r="FL12" i="15"/>
  <c r="BP12" i="15"/>
  <c r="DY6" i="14"/>
  <c r="AA6" i="14"/>
  <c r="EH9" i="19"/>
  <c r="EH10" i="19"/>
  <c r="EH4" i="19"/>
  <c r="EH8" i="19" s="1"/>
  <c r="AL4" i="19"/>
  <c r="EK7" i="7"/>
  <c r="AO7" i="7"/>
  <c r="EA6" i="15"/>
  <c r="AC6" i="15"/>
  <c r="EA7" i="14"/>
  <c r="AC7" i="14"/>
  <c r="C70" i="16"/>
  <c r="B69" i="16"/>
  <c r="FJ6" i="15"/>
  <c r="BN6" i="15"/>
  <c r="C77" i="18"/>
  <c r="B78" i="18"/>
  <c r="BP8" i="15"/>
  <c r="FL8" i="15"/>
  <c r="EG6" i="7"/>
  <c r="AK6" i="7"/>
  <c r="FC6" i="14"/>
  <c r="BG6" i="14"/>
  <c r="DY11" i="15"/>
  <c r="AA11" i="15"/>
  <c r="DX11" i="15" s="1"/>
  <c r="DZ7" i="15"/>
  <c r="AB7" i="15"/>
  <c r="FJ4" i="14"/>
  <c r="BN4" i="14"/>
  <c r="C39" i="18"/>
  <c r="B38" i="18"/>
  <c r="C38" i="18" s="1"/>
  <c r="EH107" i="15"/>
  <c r="EH108" i="15"/>
  <c r="EH104" i="15"/>
  <c r="EH106" i="15" s="1"/>
  <c r="EH109" i="15" s="1"/>
  <c r="AL104" i="15"/>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EK13" i="7"/>
  <c r="AO13" i="7"/>
  <c r="BL11" i="14"/>
  <c r="FH11" i="14"/>
  <c r="J19" i="25"/>
  <c r="K18" i="25"/>
  <c r="FB8" i="14"/>
  <c r="BF8" i="14"/>
  <c r="BN9" i="15"/>
  <c r="FJ9" i="15"/>
  <c r="AD4" i="15"/>
  <c r="EB4" i="15"/>
  <c r="FD12" i="14"/>
  <c r="BH12" i="14"/>
  <c r="EF107" i="7"/>
  <c r="EF108" i="7"/>
  <c r="EF106" i="7"/>
  <c r="EF109" i="7" s="1"/>
  <c r="EF104" i="7"/>
  <c r="AJ104" i="7"/>
  <c r="EE109" i="14" l="1"/>
  <c r="EH4" i="7"/>
  <c r="AL4" i="7"/>
  <c r="AM11" i="7"/>
  <c r="EI11" i="7"/>
  <c r="EH11" i="19"/>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EI8" i="7"/>
  <c r="AM8" i="7"/>
  <c r="FK4" i="14"/>
  <c r="BO4" i="14"/>
  <c r="BQ8" i="15"/>
  <c r="FM8" i="15"/>
  <c r="DX6" i="14"/>
  <c r="Z6" i="14"/>
  <c r="EH6" i="7"/>
  <c r="AL6" i="7"/>
  <c r="C78" i="18"/>
  <c r="B79" i="18"/>
  <c r="C69" i="16"/>
  <c r="B68" i="16"/>
  <c r="DZ7" i="14"/>
  <c r="AB7" i="14"/>
  <c r="EL7" i="7"/>
  <c r="AP7" i="7"/>
  <c r="FK9" i="15"/>
  <c r="BO9" i="15"/>
  <c r="EL13" i="7"/>
  <c r="AP13" i="7"/>
  <c r="BP13" i="15"/>
  <c r="FL13" i="15"/>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C100" i="16"/>
  <c r="B101" i="16"/>
  <c r="EI11" i="19" l="1"/>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EM13" i="7"/>
  <c r="AQ13" i="7"/>
  <c r="AQ7" i="7"/>
  <c r="EM7" i="7"/>
  <c r="C68" i="16"/>
  <c r="B67" i="16"/>
  <c r="EI6" i="7"/>
  <c r="AM6" i="7"/>
  <c r="BO9" i="14"/>
  <c r="FK9" i="14"/>
  <c r="FD8" i="14"/>
  <c r="BH8" i="14"/>
  <c r="BP10" i="15"/>
  <c r="FL10" i="15"/>
  <c r="EJ12" i="7"/>
  <c r="AN12" i="7"/>
  <c r="EJ107" i="15"/>
  <c r="EJ108" i="15"/>
  <c r="EJ104" i="15"/>
  <c r="EJ106" i="15" s="1"/>
  <c r="EJ109" i="15" s="1"/>
  <c r="AN104" i="15"/>
  <c r="EJ8" i="7"/>
  <c r="AN8" i="7"/>
  <c r="FK10" i="14"/>
  <c r="BO10" i="14"/>
  <c r="DX8" i="14"/>
  <c r="Z8" i="14"/>
  <c r="B102" i="16"/>
  <c r="C101" i="16"/>
  <c r="FE6" i="14"/>
  <c r="BI6" i="14"/>
  <c r="FI4" i="15"/>
  <c r="BM4" i="15"/>
  <c r="DZ4" i="15"/>
  <c r="AB4" i="15"/>
  <c r="FL9" i="15"/>
  <c r="BP9" i="15"/>
  <c r="DY7" i="14"/>
  <c r="AA7" i="14"/>
  <c r="B80" i="18"/>
  <c r="C79" i="18"/>
  <c r="FN8" i="15"/>
  <c r="BR8" i="15"/>
  <c r="FF12" i="14"/>
  <c r="BJ12" i="14"/>
  <c r="FC7" i="14"/>
  <c r="BG7" i="14"/>
  <c r="BP11" i="15"/>
  <c r="FL11" i="15"/>
  <c r="FL7" i="15"/>
  <c r="BP7" i="15"/>
  <c r="FM13" i="15"/>
  <c r="BQ13" i="15"/>
  <c r="DW6" i="14"/>
  <c r="Y6" i="14"/>
  <c r="BP4" i="14"/>
  <c r="FL4" i="14"/>
  <c r="BM5" i="15"/>
  <c r="FI5" i="15"/>
  <c r="EJ8" i="19" l="1"/>
  <c r="EJ11" i="19" s="1"/>
  <c r="AP9" i="7"/>
  <c r="EL9" i="7"/>
  <c r="AN4" i="7"/>
  <c r="EJ4" i="7"/>
  <c r="AO11" i="7"/>
  <c r="EK11" i="7"/>
  <c r="AO10" i="7"/>
  <c r="EK10" i="7"/>
  <c r="EH108" i="14"/>
  <c r="AL104" i="14"/>
  <c r="EH107" i="14"/>
  <c r="EH104" i="14"/>
  <c r="EH106" i="14" s="1"/>
  <c r="EH109" i="14" s="1"/>
  <c r="BR13" i="15"/>
  <c r="FN13" i="15"/>
  <c r="FG12" i="14"/>
  <c r="BK12" i="14"/>
  <c r="BQ9" i="15"/>
  <c r="FM9" i="15"/>
  <c r="EK8" i="7"/>
  <c r="AO8" i="7"/>
  <c r="BQ6" i="15"/>
  <c r="FM6" i="15"/>
  <c r="FM4" i="14"/>
  <c r="BQ4" i="14"/>
  <c r="FM11" i="15"/>
  <c r="BQ11" i="15"/>
  <c r="B81" i="18"/>
  <c r="C80" i="18"/>
  <c r="FJ4" i="15"/>
  <c r="BN4" i="15"/>
  <c r="FL10" i="14"/>
  <c r="BP10" i="14"/>
  <c r="EJ6" i="7"/>
  <c r="AN6" i="7"/>
  <c r="AA5" i="15"/>
  <c r="DX5" i="15" s="1"/>
  <c r="DY5" i="15"/>
  <c r="EK8" i="19"/>
  <c r="EK10" i="19"/>
  <c r="EK4" i="19"/>
  <c r="EK9" i="19" s="1"/>
  <c r="AO4" i="19"/>
  <c r="DV6" i="14"/>
  <c r="X6" i="14"/>
  <c r="BQ7" i="15"/>
  <c r="FM7" i="15"/>
  <c r="FD7" i="14"/>
  <c r="BH7" i="14"/>
  <c r="BS8" i="15"/>
  <c r="FO8" i="15"/>
  <c r="DX7" i="14"/>
  <c r="Z7" i="14"/>
  <c r="B103" i="16"/>
  <c r="C102" i="16"/>
  <c r="EK107" i="15"/>
  <c r="EK106" i="15"/>
  <c r="EK109" i="15" s="1"/>
  <c r="EK108" i="15"/>
  <c r="EK104" i="15"/>
  <c r="AO104" i="15"/>
  <c r="BQ10" i="15"/>
  <c r="FM10" i="15"/>
  <c r="FL9" i="14"/>
  <c r="BP9" i="14"/>
  <c r="AR7" i="7"/>
  <c r="EN7" i="7"/>
  <c r="EI106" i="7"/>
  <c r="EI108" i="7"/>
  <c r="EI107" i="7"/>
  <c r="EI104" i="7"/>
  <c r="AM104" i="7"/>
  <c r="EH109" i="7"/>
  <c r="BN5" i="15"/>
  <c r="FJ5" i="15"/>
  <c r="AA4" i="15"/>
  <c r="DX4" i="15" s="1"/>
  <c r="DY4" i="15"/>
  <c r="FF6" i="14"/>
  <c r="BJ6" i="14"/>
  <c r="Y8" i="14"/>
  <c r="DW8" i="14"/>
  <c r="EK12" i="7"/>
  <c r="AO12" i="7"/>
  <c r="FE8" i="14"/>
  <c r="BI8" i="14"/>
  <c r="C67" i="16"/>
  <c r="B66" i="16"/>
  <c r="AR13" i="7"/>
  <c r="EN13" i="7"/>
  <c r="FO12" i="15"/>
  <c r="BS12" i="15"/>
  <c r="X12" i="14"/>
  <c r="DV12" i="14"/>
  <c r="BO11" i="14"/>
  <c r="FK11" i="14"/>
  <c r="EL10" i="7" l="1"/>
  <c r="AP10" i="7"/>
  <c r="EK4" i="7"/>
  <c r="AO4" i="7"/>
  <c r="EI107" i="14"/>
  <c r="EI108" i="14"/>
  <c r="EI104" i="14"/>
  <c r="EI106" i="14" s="1"/>
  <c r="EI109" i="14" s="1"/>
  <c r="AM104" i="14"/>
  <c r="AP11" i="7"/>
  <c r="EL11" i="7"/>
  <c r="AQ9" i="7"/>
  <c r="EM9" i="7"/>
  <c r="BT12" i="15"/>
  <c r="FP12" i="15"/>
  <c r="AS13" i="7"/>
  <c r="EO13" i="7"/>
  <c r="EO7" i="7"/>
  <c r="AS7" i="7"/>
  <c r="FN10" i="15"/>
  <c r="BR10" i="15"/>
  <c r="DW7" i="14"/>
  <c r="Y7" i="14"/>
  <c r="BP11" i="14"/>
  <c r="FL11" i="14"/>
  <c r="C66" i="16"/>
  <c r="B65" i="16"/>
  <c r="BJ8" i="14"/>
  <c r="FF8" i="14"/>
  <c r="FM9" i="14"/>
  <c r="BQ9" i="14"/>
  <c r="EL106" i="15"/>
  <c r="EL107" i="15"/>
  <c r="EL108" i="15"/>
  <c r="EL104" i="15"/>
  <c r="AP104" i="15"/>
  <c r="EK11" i="19"/>
  <c r="EK6" i="7"/>
  <c r="AO6" i="7"/>
  <c r="BR4" i="14"/>
  <c r="FN4" i="14"/>
  <c r="EJ107" i="7"/>
  <c r="EJ108" i="7"/>
  <c r="EJ104" i="7"/>
  <c r="EJ106" i="7" s="1"/>
  <c r="EJ109" i="7" s="1"/>
  <c r="AN104" i="7"/>
  <c r="EL4" i="19"/>
  <c r="EL9" i="19" s="1"/>
  <c r="EL10" i="19"/>
  <c r="AP4" i="19"/>
  <c r="C81" i="18"/>
  <c r="B82" i="18"/>
  <c r="EL8" i="7"/>
  <c r="AP8" i="7"/>
  <c r="BO5" i="15"/>
  <c r="FK5" i="15"/>
  <c r="DV8" i="14"/>
  <c r="X8" i="14"/>
  <c r="EI109" i="7"/>
  <c r="W12" i="14"/>
  <c r="DT12" i="14" s="1"/>
  <c r="DU12" i="14"/>
  <c r="EL12" i="7"/>
  <c r="AP12" i="7"/>
  <c r="FG6" i="14"/>
  <c r="BK6" i="14"/>
  <c r="C103" i="16"/>
  <c r="B104" i="16"/>
  <c r="FP8" i="15"/>
  <c r="BT8" i="15"/>
  <c r="BR7" i="15"/>
  <c r="FN7" i="15"/>
  <c r="BQ10" i="14"/>
  <c r="FM10" i="14"/>
  <c r="BO4" i="15"/>
  <c r="FK4" i="15"/>
  <c r="BR11" i="15"/>
  <c r="FN11" i="15"/>
  <c r="BR9" i="15"/>
  <c r="FN9" i="15"/>
  <c r="BS13" i="15"/>
  <c r="FO13" i="15"/>
  <c r="FE7" i="14"/>
  <c r="BI7" i="14"/>
  <c r="DU6" i="14"/>
  <c r="W6" i="14"/>
  <c r="DT6" i="14" s="1"/>
  <c r="FN6" i="15"/>
  <c r="BR6" i="15"/>
  <c r="BL12" i="14"/>
  <c r="FH12" i="14"/>
  <c r="EL8" i="19" l="1"/>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O11" i="15"/>
  <c r="BS11" i="15"/>
  <c r="FN10" i="14"/>
  <c r="BR10" i="14"/>
  <c r="W8" i="14"/>
  <c r="DT8" i="14" s="1"/>
  <c r="DU8" i="14"/>
  <c r="EM8" i="7"/>
  <c r="AQ8" i="7"/>
  <c r="EM8" i="19"/>
  <c r="EM4" i="19"/>
  <c r="EM9" i="19" s="1"/>
  <c r="EM10" i="19"/>
  <c r="AQ4" i="19"/>
  <c r="EM107" i="15"/>
  <c r="EM106" i="15"/>
  <c r="EM109" i="15" s="1"/>
  <c r="EM108" i="15"/>
  <c r="EM104" i="15"/>
  <c r="AQ104" i="15"/>
  <c r="BK8" i="14"/>
  <c r="FG8" i="14"/>
  <c r="BQ11" i="14"/>
  <c r="FM11" i="14"/>
  <c r="EP13" i="7"/>
  <c r="AT13" i="7"/>
  <c r="FF7" i="14"/>
  <c r="BJ7" i="14"/>
  <c r="BS9" i="15"/>
  <c r="FO9" i="15"/>
  <c r="B105" i="16"/>
  <c r="C104" i="16"/>
  <c r="EM12" i="7"/>
  <c r="AQ12" i="7"/>
  <c r="EL11" i="19"/>
  <c r="EK106" i="7"/>
  <c r="EK108" i="7"/>
  <c r="EK107" i="7"/>
  <c r="EK104" i="7"/>
  <c r="AO104" i="7"/>
  <c r="EL6" i="7"/>
  <c r="AP6" i="7"/>
  <c r="FN9" i="14"/>
  <c r="BR9" i="14"/>
  <c r="C65" i="16"/>
  <c r="B64" i="16"/>
  <c r="C64" i="16" s="1"/>
  <c r="DV7" i="14"/>
  <c r="X7" i="14"/>
  <c r="EP7" i="7"/>
  <c r="AT7" i="7"/>
  <c r="FL4" i="15"/>
  <c r="BP4" i="15"/>
  <c r="BS7" i="15"/>
  <c r="FO7" i="15"/>
  <c r="C82" i="18"/>
  <c r="B83" i="18"/>
  <c r="FO4" i="14"/>
  <c r="BS4" i="14"/>
  <c r="BU12" i="15"/>
  <c r="FQ12" i="15"/>
  <c r="EK109" i="7" l="1"/>
  <c r="AQ4" i="7"/>
  <c r="EM4" i="7"/>
  <c r="AO104" i="14"/>
  <c r="EK108" i="14"/>
  <c r="EK107" i="14"/>
  <c r="EK104" i="14"/>
  <c r="EK106" i="14" s="1"/>
  <c r="EN10" i="7"/>
  <c r="AR10" i="7"/>
  <c r="AR11" i="7"/>
  <c r="EN11" i="7"/>
  <c r="EO9" i="7"/>
  <c r="AS9" i="7"/>
  <c r="FP4" i="14"/>
  <c r="BT4" i="14"/>
  <c r="BQ4" i="15"/>
  <c r="FM4" i="15"/>
  <c r="BV12" i="15"/>
  <c r="FR12" i="15"/>
  <c r="FP7" i="15"/>
  <c r="BT7" i="15"/>
  <c r="AU7" i="7"/>
  <c r="EQ7" i="7"/>
  <c r="EM6" i="7"/>
  <c r="AQ6" i="7"/>
  <c r="EN12" i="7"/>
  <c r="AR12" i="7"/>
  <c r="BR11" i="14"/>
  <c r="FN11" i="14"/>
  <c r="EN10" i="19"/>
  <c r="EN4" i="19"/>
  <c r="EN9" i="19" s="1"/>
  <c r="EN8" i="19"/>
  <c r="AR4" i="19"/>
  <c r="EM11" i="19"/>
  <c r="FI6" i="14"/>
  <c r="BM6" i="14"/>
  <c r="BT9" i="15"/>
  <c r="FP9" i="15"/>
  <c r="EQ13" i="7"/>
  <c r="AU13" i="7"/>
  <c r="EN8" i="7"/>
  <c r="AR8" i="7"/>
  <c r="BS10" i="14"/>
  <c r="FO10" i="14"/>
  <c r="FP10" i="15"/>
  <c r="BT10" i="15"/>
  <c r="BQ5" i="15"/>
  <c r="FM5" i="15"/>
  <c r="BU13" i="15"/>
  <c r="FQ13" i="15"/>
  <c r="FO9" i="14"/>
  <c r="BS9" i="14"/>
  <c r="BL8" i="14"/>
  <c r="FH8" i="14"/>
  <c r="BT6" i="15"/>
  <c r="FP6" i="15"/>
  <c r="FR8" i="15"/>
  <c r="BV8" i="15"/>
  <c r="FJ12" i="14"/>
  <c r="BN12" i="14"/>
  <c r="C83" i="18"/>
  <c r="B84" i="18"/>
  <c r="DU7" i="14"/>
  <c r="W7" i="14"/>
  <c r="DT7" i="14" s="1"/>
  <c r="EL107" i="7"/>
  <c r="EL108" i="7"/>
  <c r="EL104" i="7"/>
  <c r="EL106" i="7" s="1"/>
  <c r="AP104" i="7"/>
  <c r="B106" i="16"/>
  <c r="C105" i="16"/>
  <c r="FG7" i="14"/>
  <c r="BK7" i="14"/>
  <c r="EN107" i="15"/>
  <c r="EN108" i="15"/>
  <c r="EN104" i="15"/>
  <c r="EN106" i="15" s="1"/>
  <c r="AR104" i="15"/>
  <c r="FP11" i="15"/>
  <c r="BT11" i="15"/>
  <c r="EN109" i="15" l="1"/>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EO10" i="19"/>
  <c r="EO8" i="19"/>
  <c r="AS4" i="19"/>
  <c r="AV7" i="7"/>
  <c r="ER7" i="7"/>
  <c r="EO108" i="15"/>
  <c r="EO107" i="15"/>
  <c r="EO104" i="15"/>
  <c r="EO106" i="15" s="1"/>
  <c r="EO109" i="15" s="1"/>
  <c r="AS104" i="15"/>
  <c r="C106" i="16"/>
  <c r="B107" i="16"/>
  <c r="BU6" i="15"/>
  <c r="FQ6" i="15"/>
  <c r="BT9" i="14"/>
  <c r="FP9" i="14"/>
  <c r="ER13" i="7"/>
  <c r="AV13" i="7"/>
  <c r="FJ6" i="14"/>
  <c r="BN6" i="14"/>
  <c r="EN11" i="19"/>
  <c r="EN6" i="7"/>
  <c r="AR6" i="7"/>
  <c r="FN4" i="15"/>
  <c r="BR4" i="15"/>
  <c r="B85" i="18"/>
  <c r="C84" i="18"/>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BW12" i="15"/>
  <c r="FS12" i="15"/>
  <c r="EO11" i="19" l="1"/>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AR104" i="7"/>
  <c r="BV4" i="14"/>
  <c r="FR4" i="14"/>
  <c r="FP11" i="14"/>
  <c r="BT11" i="14"/>
  <c r="BS5" i="15"/>
  <c r="FO5" i="15"/>
  <c r="FT8" i="15"/>
  <c r="BX8" i="15"/>
  <c r="EO6" i="7"/>
  <c r="AS6" i="7"/>
  <c r="FQ9" i="14"/>
  <c r="BU9" i="14"/>
  <c r="EP107" i="15"/>
  <c r="EP108" i="15"/>
  <c r="EP104" i="15"/>
  <c r="EP106" i="15" s="1"/>
  <c r="AT104" i="15"/>
  <c r="BV9" i="15"/>
  <c r="FR9" i="15"/>
  <c r="AW13" i="7"/>
  <c r="ES13" i="7"/>
  <c r="BP12" i="14"/>
  <c r="FL12" i="14"/>
  <c r="FT12" i="15"/>
  <c r="BX12" i="15"/>
  <c r="FJ8" i="14"/>
  <c r="BN8" i="14"/>
  <c r="BV11" i="15"/>
  <c r="FR11" i="15"/>
  <c r="BV7" i="15"/>
  <c r="FR7" i="15"/>
  <c r="BU10" i="14"/>
  <c r="FQ10" i="14"/>
  <c r="C85" i="18"/>
  <c r="B86" i="18"/>
  <c r="B108" i="16"/>
  <c r="C107" i="16"/>
  <c r="ES7" i="7"/>
  <c r="AW7" i="7"/>
  <c r="BW13" i="15"/>
  <c r="FS13" i="15"/>
  <c r="FI7" i="14"/>
  <c r="BM7" i="14"/>
  <c r="EP8" i="7"/>
  <c r="AT8" i="7"/>
  <c r="FO4" i="15"/>
  <c r="BS4" i="15"/>
  <c r="FK6" i="14"/>
  <c r="BO6" i="14"/>
  <c r="BV6" i="15"/>
  <c r="FR6" i="15"/>
  <c r="EP4" i="19"/>
  <c r="EP9" i="19" s="1"/>
  <c r="EP8" i="19"/>
  <c r="EP10" i="19"/>
  <c r="AT4" i="19"/>
  <c r="EN109" i="7" l="1"/>
  <c r="AU11" i="7"/>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87" i="18"/>
  <c r="C86" i="18"/>
  <c r="BO8" i="14"/>
  <c r="FK8" i="14"/>
  <c r="ET13" i="7"/>
  <c r="AX13" i="7"/>
  <c r="EQ8" i="19"/>
  <c r="EQ4" i="19"/>
  <c r="EQ9" i="19" s="1"/>
  <c r="EQ10" i="19"/>
  <c r="AU4" i="19"/>
  <c r="C108" i="16"/>
  <c r="B109" i="16"/>
  <c r="BW7" i="15"/>
  <c r="FS7" i="15"/>
  <c r="FM12" i="14"/>
  <c r="BQ12" i="14"/>
  <c r="FS9" i="15"/>
  <c r="BW9" i="15"/>
  <c r="EP109" i="15"/>
  <c r="BV9" i="14"/>
  <c r="FR9" i="14"/>
  <c r="FP5" i="15"/>
  <c r="BT5" i="15"/>
  <c r="FS4" i="14"/>
  <c r="BW4" i="14"/>
  <c r="EQ12" i="7"/>
  <c r="AU12" i="7"/>
  <c r="EP11" i="19"/>
  <c r="BX13" i="15"/>
  <c r="FT13" i="15"/>
  <c r="FP4" i="15"/>
  <c r="BT4" i="15"/>
  <c r="FJ7" i="14"/>
  <c r="BN7" i="14"/>
  <c r="ET7" i="7"/>
  <c r="AX7" i="7"/>
  <c r="FU12" i="15"/>
  <c r="BY12" i="15"/>
  <c r="EQ108" i="15"/>
  <c r="EQ107" i="15"/>
  <c r="EQ104" i="15"/>
  <c r="EQ106" i="15" s="1"/>
  <c r="AU104" i="15"/>
  <c r="FU8" i="15"/>
  <c r="BY8" i="15"/>
  <c r="BU11" i="14"/>
  <c r="FQ11" i="14"/>
  <c r="EO108" i="7"/>
  <c r="EO107" i="7"/>
  <c r="EO104" i="7"/>
  <c r="EO106" i="7" s="1"/>
  <c r="AS104" i="7"/>
  <c r="EQ109" i="15" l="1"/>
  <c r="AU4" i="7"/>
  <c r="EQ4" i="7"/>
  <c r="EO109" i="7"/>
  <c r="AV10" i="7"/>
  <c r="ER10" i="7"/>
  <c r="EO108" i="14"/>
  <c r="AS104" i="14"/>
  <c r="EO107" i="14"/>
  <c r="EO104" i="14"/>
  <c r="EO106" i="14" s="1"/>
  <c r="EO109" i="14" s="1"/>
  <c r="AW9" i="7"/>
  <c r="ES9" i="7"/>
  <c r="AV11" i="7"/>
  <c r="ER11" i="7"/>
  <c r="FU13" i="15"/>
  <c r="BY13" i="15"/>
  <c r="BX4" i="14"/>
  <c r="FT4" i="14"/>
  <c r="FT9" i="15"/>
  <c r="BX9" i="15"/>
  <c r="ER8" i="7"/>
  <c r="AV8" i="7"/>
  <c r="EQ6" i="7"/>
  <c r="AU6" i="7"/>
  <c r="BX6" i="15"/>
  <c r="FT6" i="15"/>
  <c r="BV11" i="14"/>
  <c r="FR11" i="14"/>
  <c r="ER106" i="15"/>
  <c r="ER108" i="15"/>
  <c r="ER107" i="15"/>
  <c r="ER104" i="15"/>
  <c r="AV104" i="15"/>
  <c r="BZ12" i="15"/>
  <c r="FV12" i="15"/>
  <c r="AY7" i="7"/>
  <c r="EU7" i="7"/>
  <c r="FQ4" i="15"/>
  <c r="BU4" i="15"/>
  <c r="ER4" i="19"/>
  <c r="ER9" i="19" s="1"/>
  <c r="ER10" i="19"/>
  <c r="ER8" i="19"/>
  <c r="AV4" i="19"/>
  <c r="EQ11" i="19"/>
  <c r="FL8" i="14"/>
  <c r="BP8" i="14"/>
  <c r="BX11" i="15"/>
  <c r="FT11" i="15"/>
  <c r="EP107" i="7"/>
  <c r="EP108" i="7"/>
  <c r="EP104" i="7"/>
  <c r="EP106" i="7" s="1"/>
  <c r="AT104" i="7"/>
  <c r="BZ8" i="15"/>
  <c r="FV8" i="15"/>
  <c r="ER12" i="7"/>
  <c r="AV12" i="7"/>
  <c r="BU5" i="15"/>
  <c r="FQ5" i="15"/>
  <c r="FS9" i="14"/>
  <c r="BW9" i="14"/>
  <c r="BX7" i="15"/>
  <c r="FT7" i="15"/>
  <c r="AY13" i="7"/>
  <c r="EU13" i="7"/>
  <c r="BW10" i="14"/>
  <c r="FS10" i="14"/>
  <c r="FM6" i="14"/>
  <c r="BQ6" i="14"/>
  <c r="FK7" i="14"/>
  <c r="BO7" i="14"/>
  <c r="BR12" i="14"/>
  <c r="FN12" i="14"/>
  <c r="C109" i="16"/>
  <c r="B110" i="16"/>
  <c r="C87" i="18"/>
  <c r="B88" i="18"/>
  <c r="FT10" i="15"/>
  <c r="BX10" i="15"/>
  <c r="ER109" i="15" l="1"/>
  <c r="ES10" i="7"/>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7" i="7"/>
  <c r="EQ104" i="7"/>
  <c r="AU104" i="7"/>
  <c r="CA12" i="15"/>
  <c r="FW12" i="15"/>
  <c r="ER6" i="7"/>
  <c r="AV6" i="7"/>
  <c r="FU9" i="15"/>
  <c r="BY9" i="15"/>
  <c r="BZ13" i="15"/>
  <c r="FV13" i="15"/>
  <c r="ES12" i="7"/>
  <c r="AW12" i="7"/>
  <c r="BW11" i="14"/>
  <c r="FS11" i="14"/>
  <c r="C110" i="16"/>
  <c r="B111" i="16"/>
  <c r="BX10" i="14"/>
  <c r="FT10" i="14"/>
  <c r="FU11" i="15"/>
  <c r="BY11" i="15"/>
  <c r="AZ7" i="7"/>
  <c r="EV7" i="7"/>
  <c r="ES107" i="15"/>
  <c r="ES108" i="15"/>
  <c r="ES104" i="15"/>
  <c r="ES106" i="15" s="1"/>
  <c r="AW104" i="15"/>
  <c r="ES8" i="7"/>
  <c r="AW8" i="7"/>
  <c r="EV13" i="7"/>
  <c r="AZ13" i="7"/>
  <c r="ES8" i="19"/>
  <c r="ES4" i="19"/>
  <c r="ES9" i="19" s="1"/>
  <c r="ES10" i="19"/>
  <c r="AW4" i="19"/>
  <c r="C88" i="18"/>
  <c r="B89" i="18"/>
  <c r="FN6" i="14"/>
  <c r="BR6" i="14"/>
  <c r="FW8" i="15"/>
  <c r="CA8" i="15"/>
  <c r="FM8" i="14"/>
  <c r="BQ8" i="14"/>
  <c r="ER11" i="19"/>
  <c r="FR4" i="15"/>
  <c r="BV4" i="15"/>
  <c r="BY6" i="15"/>
  <c r="FU6" i="15"/>
  <c r="FU4" i="14"/>
  <c r="BY4" i="14"/>
  <c r="EQ107" i="14" l="1"/>
  <c r="EQ104" i="14"/>
  <c r="EQ106" i="14" s="1"/>
  <c r="EQ108" i="14"/>
  <c r="AU104" i="14"/>
  <c r="AY9" i="7"/>
  <c r="EU9" i="7"/>
  <c r="ES11" i="19"/>
  <c r="ES109" i="15"/>
  <c r="AX11" i="7"/>
  <c r="ET11" i="7"/>
  <c r="AX10" i="7"/>
  <c r="ET10" i="7"/>
  <c r="AW4" i="7"/>
  <c r="ES4" i="7"/>
  <c r="FV4" i="14"/>
  <c r="BZ4" i="14"/>
  <c r="BZ6" i="15"/>
  <c r="FV6" i="15"/>
  <c r="ET108" i="15"/>
  <c r="ET107" i="15"/>
  <c r="ET104" i="15"/>
  <c r="ET106" i="15" s="1"/>
  <c r="ET109" i="15" s="1"/>
  <c r="AX104" i="15"/>
  <c r="FV11" i="15"/>
  <c r="BZ11" i="15"/>
  <c r="C111" i="16"/>
  <c r="B112" i="16"/>
  <c r="ET12" i="7"/>
  <c r="AX12" i="7"/>
  <c r="BZ9" i="15"/>
  <c r="FV9" i="15"/>
  <c r="FM7" i="14"/>
  <c r="BQ7" i="14"/>
  <c r="BR8" i="14"/>
  <c r="FN8" i="14"/>
  <c r="FO6" i="14"/>
  <c r="BS6" i="14"/>
  <c r="ET8" i="19"/>
  <c r="ET4" i="19"/>
  <c r="ET9" i="19" s="1"/>
  <c r="ET10" i="19"/>
  <c r="AX4" i="19"/>
  <c r="BW5" i="15"/>
  <c r="FS5" i="15"/>
  <c r="FP12" i="14"/>
  <c r="BT12" i="14"/>
  <c r="EW13" i="7"/>
  <c r="BA13" i="7"/>
  <c r="ET8" i="7"/>
  <c r="AX8" i="7"/>
  <c r="ES6" i="7"/>
  <c r="AW6" i="7"/>
  <c r="FX12" i="15"/>
  <c r="CB12" i="15"/>
  <c r="FS4" i="15"/>
  <c r="BW4" i="15"/>
  <c r="FX8" i="15"/>
  <c r="CB8" i="15"/>
  <c r="C89" i="18"/>
  <c r="B90" i="18"/>
  <c r="EW7" i="7"/>
  <c r="BA7" i="7"/>
  <c r="FU10" i="14"/>
  <c r="BY10" i="14"/>
  <c r="BX11" i="14"/>
  <c r="FT11" i="14"/>
  <c r="CA13" i="15"/>
  <c r="FW13" i="15"/>
  <c r="ER106" i="7"/>
  <c r="ER108" i="7"/>
  <c r="ER104" i="7"/>
  <c r="ER107" i="7" s="1"/>
  <c r="AV104" i="7"/>
  <c r="EQ109" i="7"/>
  <c r="BZ7" i="15"/>
  <c r="FV7" i="15"/>
  <c r="FU9" i="14"/>
  <c r="BY9" i="14"/>
  <c r="BZ10" i="15"/>
  <c r="FV10" i="15"/>
  <c r="ET11" i="19" l="1"/>
  <c r="ER107" i="14"/>
  <c r="ER108" i="14"/>
  <c r="ER104" i="14"/>
  <c r="ER106" i="14" s="1"/>
  <c r="ER109" i="14" s="1"/>
  <c r="AV104" i="14"/>
  <c r="EU10" i="7"/>
  <c r="AY10" i="7"/>
  <c r="EQ109" i="14"/>
  <c r="ET4" i="7"/>
  <c r="AX4" i="7"/>
  <c r="AY11" i="7"/>
  <c r="EU11" i="7"/>
  <c r="EV9" i="7"/>
  <c r="AZ9" i="7"/>
  <c r="FU11" i="14"/>
  <c r="BY11" i="14"/>
  <c r="FT4" i="15"/>
  <c r="BX4" i="15"/>
  <c r="ET6" i="7"/>
  <c r="AX6" i="7"/>
  <c r="EX13" i="7"/>
  <c r="BB13" i="7"/>
  <c r="FN7" i="14"/>
  <c r="BR7" i="14"/>
  <c r="EU12" i="7"/>
  <c r="AY12" i="7"/>
  <c r="CA11" i="15"/>
  <c r="FW11" i="15"/>
  <c r="C90" i="18"/>
  <c r="B91" i="18"/>
  <c r="BX5" i="15"/>
  <c r="FT5" i="15"/>
  <c r="EU8" i="19"/>
  <c r="EU10" i="19"/>
  <c r="EU4" i="19"/>
  <c r="EU9" i="19" s="1"/>
  <c r="AY4" i="19"/>
  <c r="CA6" i="15"/>
  <c r="FW6" i="15"/>
  <c r="ES108" i="7"/>
  <c r="ES106" i="7"/>
  <c r="ES107" i="7"/>
  <c r="ES104" i="7"/>
  <c r="AW104" i="7"/>
  <c r="BZ10" i="14"/>
  <c r="FV10" i="14"/>
  <c r="FY8" i="15"/>
  <c r="CC8" i="15"/>
  <c r="FW10" i="15"/>
  <c r="CA10" i="15"/>
  <c r="FW7" i="15"/>
  <c r="CA7" i="15"/>
  <c r="CB13" i="15"/>
  <c r="FX13" i="15"/>
  <c r="FY12" i="15"/>
  <c r="CC12" i="15"/>
  <c r="EU8" i="7"/>
  <c r="AY8" i="7"/>
  <c r="FQ12" i="14"/>
  <c r="BU12" i="14"/>
  <c r="FP6" i="14"/>
  <c r="BT6" i="14"/>
  <c r="C112" i="16"/>
  <c r="B113" i="16"/>
  <c r="EU106" i="15"/>
  <c r="EU109" i="15" s="1"/>
  <c r="EU107" i="15"/>
  <c r="EU108" i="15"/>
  <c r="EU104" i="15"/>
  <c r="AY104" i="15"/>
  <c r="FW4" i="14"/>
  <c r="CA4" i="14"/>
  <c r="FV9" i="14"/>
  <c r="BZ9" i="14"/>
  <c r="ER109" i="7"/>
  <c r="EX7" i="7"/>
  <c r="BB7" i="7"/>
  <c r="BS8" i="14"/>
  <c r="FO8" i="14"/>
  <c r="FW9" i="15"/>
  <c r="CA9" i="15"/>
  <c r="ES109" i="7" l="1"/>
  <c r="ES107" i="14"/>
  <c r="AW104" i="14"/>
  <c r="ES104" i="14"/>
  <c r="ES106" i="14" s="1"/>
  <c r="ES108" i="14"/>
  <c r="AZ11" i="7"/>
  <c r="EV11" i="7"/>
  <c r="EV10" i="7"/>
  <c r="AZ10" i="7"/>
  <c r="BA9" i="7"/>
  <c r="EW9" i="7"/>
  <c r="EU4" i="7"/>
  <c r="AY4" i="7"/>
  <c r="FP8" i="14"/>
  <c r="BT8" i="14"/>
  <c r="BC7" i="7"/>
  <c r="EY7" i="7"/>
  <c r="FQ6" i="14"/>
  <c r="BU6" i="14"/>
  <c r="EV8" i="7"/>
  <c r="AZ8" i="7"/>
  <c r="CB10" i="15"/>
  <c r="FX10" i="15"/>
  <c r="CB6" i="15"/>
  <c r="FX6" i="15"/>
  <c r="C91" i="18"/>
  <c r="B92" i="18"/>
  <c r="EV12" i="7"/>
  <c r="AZ12" i="7"/>
  <c r="BC13" i="7"/>
  <c r="EY13" i="7"/>
  <c r="BY4" i="15"/>
  <c r="FU4" i="15"/>
  <c r="EV107" i="15"/>
  <c r="EV108" i="15"/>
  <c r="EV104" i="15"/>
  <c r="EV106" i="15" s="1"/>
  <c r="EV109" i="15" s="1"/>
  <c r="AZ104" i="15"/>
  <c r="FY13" i="15"/>
  <c r="CC13" i="15"/>
  <c r="CA10" i="14"/>
  <c r="FW10" i="14"/>
  <c r="EV4" i="19"/>
  <c r="EV9" i="19" s="1"/>
  <c r="EV8" i="19"/>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C113" i="16"/>
  <c r="B114" i="16"/>
  <c r="FX9" i="15"/>
  <c r="CB9" i="15"/>
  <c r="CB4" i="14"/>
  <c r="FX4" i="14"/>
  <c r="BY5" i="15"/>
  <c r="FU5" i="15"/>
  <c r="CB11" i="15"/>
  <c r="FX11" i="15"/>
  <c r="ES109" i="14" l="1"/>
  <c r="BB9" i="7"/>
  <c r="EX9" i="7"/>
  <c r="BA11" i="7"/>
  <c r="EW11" i="7"/>
  <c r="ET108" i="14"/>
  <c r="ET107" i="14"/>
  <c r="AX104" i="14"/>
  <c r="ET104" i="14"/>
  <c r="ET106" i="14" s="1"/>
  <c r="ET109" i="14" s="1"/>
  <c r="EV4" i="7"/>
  <c r="AZ4" i="7"/>
  <c r="BA10" i="7"/>
  <c r="EW10" i="7"/>
  <c r="C114" i="16"/>
  <c r="B115" i="16"/>
  <c r="EV6" i="7"/>
  <c r="AZ6" i="7"/>
  <c r="EU108" i="7"/>
  <c r="EU106" i="7"/>
  <c r="EU104" i="7"/>
  <c r="EU107" i="7" s="1"/>
  <c r="AY104" i="7"/>
  <c r="CC7" i="15"/>
  <c r="FY7" i="15"/>
  <c r="BW12" i="14"/>
  <c r="FS12" i="14"/>
  <c r="EW10" i="19"/>
  <c r="EW8" i="19"/>
  <c r="EW4" i="19"/>
  <c r="EW9" i="19" s="1"/>
  <c r="BA4" i="19"/>
  <c r="EW12" i="7"/>
  <c r="BA12" i="7"/>
  <c r="EW8" i="7"/>
  <c r="BA8" i="7"/>
  <c r="FY4" i="14"/>
  <c r="CC4" i="14"/>
  <c r="GA8" i="15"/>
  <c r="CE8" i="15"/>
  <c r="EW107" i="15"/>
  <c r="EW108" i="15"/>
  <c r="EW104" i="15"/>
  <c r="EW106" i="15" s="1"/>
  <c r="BA104" i="15"/>
  <c r="BD13" i="7"/>
  <c r="EZ13" i="7"/>
  <c r="CC6" i="15"/>
  <c r="FY6" i="15"/>
  <c r="BD7" i="7"/>
  <c r="EZ7" i="7"/>
  <c r="FY9" i="15"/>
  <c r="CC9" i="15"/>
  <c r="CE12" i="15"/>
  <c r="GA12" i="15"/>
  <c r="FX9" i="14"/>
  <c r="CB9" i="14"/>
  <c r="CB10" i="14"/>
  <c r="FX10" i="14"/>
  <c r="B93" i="18"/>
  <c r="C92" i="18"/>
  <c r="FR6" i="14"/>
  <c r="BV6" i="14"/>
  <c r="BU8" i="14"/>
  <c r="FQ8" i="14"/>
  <c r="FY11" i="15"/>
  <c r="CC11" i="15"/>
  <c r="CA11" i="14"/>
  <c r="FW11" i="14"/>
  <c r="FP7" i="14"/>
  <c r="BT7" i="14"/>
  <c r="BZ5" i="15"/>
  <c r="FV5" i="15"/>
  <c r="ET109" i="7"/>
  <c r="EV11" i="19"/>
  <c r="CD13" i="15"/>
  <c r="FZ13" i="15"/>
  <c r="FV4" i="15"/>
  <c r="BZ4" i="15"/>
  <c r="CC10" i="15"/>
  <c r="FY10" i="15"/>
  <c r="EW11" i="19" l="1"/>
  <c r="EX10" i="7"/>
  <c r="BB10" i="7"/>
  <c r="AY104" i="14"/>
  <c r="EU104" i="14"/>
  <c r="EU106" i="14" s="1"/>
  <c r="EU109" i="14" s="1"/>
  <c r="EU108" i="14"/>
  <c r="EU107" i="14"/>
  <c r="BA4" i="7"/>
  <c r="EW4" i="7"/>
  <c r="BB11" i="7"/>
  <c r="EX11" i="7"/>
  <c r="EW109" i="15"/>
  <c r="BC9" i="7"/>
  <c r="EY9" i="7"/>
  <c r="FW4" i="15"/>
  <c r="CA4" i="15"/>
  <c r="FA13" i="7"/>
  <c r="BE13" i="7"/>
  <c r="CD4" i="14"/>
  <c r="FZ4" i="14"/>
  <c r="EX12" i="7"/>
  <c r="BB12" i="7"/>
  <c r="FT12" i="14"/>
  <c r="BX12" i="14"/>
  <c r="EW6" i="7"/>
  <c r="BA6" i="7"/>
  <c r="FX11" i="14"/>
  <c r="CB11" i="14"/>
  <c r="FR8" i="14"/>
  <c r="BV8" i="14"/>
  <c r="C93" i="18"/>
  <c r="B94" i="18"/>
  <c r="FY10" i="14"/>
  <c r="CC10" i="14"/>
  <c r="CF12" i="15"/>
  <c r="GB12" i="15"/>
  <c r="FA7" i="7"/>
  <c r="BE7" i="7"/>
  <c r="EX107" i="15"/>
  <c r="EX108" i="15"/>
  <c r="EX106" i="15"/>
  <c r="EX104" i="15"/>
  <c r="BB104" i="15"/>
  <c r="FQ7" i="14"/>
  <c r="BU7" i="14"/>
  <c r="CD11" i="15"/>
  <c r="FZ11" i="15"/>
  <c r="FS6" i="14"/>
  <c r="BW6" i="14"/>
  <c r="FY9" i="14"/>
  <c r="CC9" i="14"/>
  <c r="FZ9" i="15"/>
  <c r="CD9" i="15"/>
  <c r="FZ6" i="15"/>
  <c r="CD6" i="15"/>
  <c r="GB8" i="15"/>
  <c r="CF8" i="15"/>
  <c r="EX8" i="7"/>
  <c r="BB8" i="7"/>
  <c r="EX8" i="19"/>
  <c r="EX10" i="19"/>
  <c r="EX4" i="19"/>
  <c r="EX9" i="19" s="1"/>
  <c r="BB4" i="19"/>
  <c r="CD7" i="15"/>
  <c r="FZ7" i="15"/>
  <c r="EU109" i="7"/>
  <c r="B116" i="16"/>
  <c r="C115" i="16"/>
  <c r="FZ10" i="15"/>
  <c r="CD10" i="15"/>
  <c r="CE13" i="15"/>
  <c r="GA13" i="15"/>
  <c r="CA5" i="15"/>
  <c r="FW5" i="15"/>
  <c r="EV106" i="7"/>
  <c r="EV108" i="7"/>
  <c r="EV104" i="7"/>
  <c r="EV107" i="7" s="1"/>
  <c r="AZ104" i="7"/>
  <c r="EX4" i="7" l="1"/>
  <c r="BB4" i="7"/>
  <c r="AZ104" i="14"/>
  <c r="EV107" i="14"/>
  <c r="EV108" i="14"/>
  <c r="EV104" i="14"/>
  <c r="EV106" i="14" s="1"/>
  <c r="EY10" i="7"/>
  <c r="BC10" i="7"/>
  <c r="EZ9" i="7"/>
  <c r="BD9" i="7"/>
  <c r="BC11" i="7"/>
  <c r="EY11" i="7"/>
  <c r="EV109" i="7"/>
  <c r="GB13" i="15"/>
  <c r="CF13" i="15"/>
  <c r="C116" i="16"/>
  <c r="B117" i="16"/>
  <c r="EY4" i="19"/>
  <c r="EY9" i="19" s="1"/>
  <c r="EY10" i="19"/>
  <c r="EY8" i="19"/>
  <c r="BC4" i="19"/>
  <c r="EX11" i="19"/>
  <c r="CE11" i="15"/>
  <c r="GA11" i="15"/>
  <c r="CG12" i="15"/>
  <c r="GC12" i="15"/>
  <c r="EX6" i="7"/>
  <c r="BB6" i="7"/>
  <c r="EY12" i="7"/>
  <c r="BC12" i="7"/>
  <c r="FB13" i="7"/>
  <c r="BF13" i="7"/>
  <c r="EY8" i="7"/>
  <c r="BC8" i="7"/>
  <c r="GA6" i="15"/>
  <c r="CE6" i="15"/>
  <c r="FZ9" i="14"/>
  <c r="CD9" i="14"/>
  <c r="FT6" i="14"/>
  <c r="BX6" i="14"/>
  <c r="FR7" i="14"/>
  <c r="BV7" i="14"/>
  <c r="EX109" i="15"/>
  <c r="FB7" i="7"/>
  <c r="BF7" i="7"/>
  <c r="FZ10" i="14"/>
  <c r="CD10" i="14"/>
  <c r="FS8" i="14"/>
  <c r="BW8" i="14"/>
  <c r="CE10" i="15"/>
  <c r="GA10" i="15"/>
  <c r="CB5" i="15"/>
  <c r="FX5" i="15"/>
  <c r="BY12" i="14"/>
  <c r="FU12" i="14"/>
  <c r="FX4" i="15"/>
  <c r="CB4" i="15"/>
  <c r="EW107" i="7"/>
  <c r="EW106" i="7"/>
  <c r="EW108" i="7"/>
  <c r="EW104" i="7"/>
  <c r="BA104" i="7"/>
  <c r="CE7" i="15"/>
  <c r="GA7" i="15"/>
  <c r="GC8" i="15"/>
  <c r="CG8" i="15"/>
  <c r="CE9" i="15"/>
  <c r="GA9" i="15"/>
  <c r="EY107" i="15"/>
  <c r="EY108" i="15"/>
  <c r="EY104" i="15"/>
  <c r="EY106" i="15" s="1"/>
  <c r="BC104" i="15"/>
  <c r="C94" i="18"/>
  <c r="B95" i="18"/>
  <c r="CC11" i="14"/>
  <c r="FY11" i="14"/>
  <c r="GA4" i="14"/>
  <c r="CE4" i="14"/>
  <c r="EY109" i="15" l="1"/>
  <c r="EZ10" i="7"/>
  <c r="BD10" i="7"/>
  <c r="BD11" i="7"/>
  <c r="EZ11" i="7"/>
  <c r="EW106" i="14"/>
  <c r="EW108" i="14"/>
  <c r="EW104" i="14"/>
  <c r="EW107" i="14"/>
  <c r="BA104" i="14"/>
  <c r="EY11" i="19"/>
  <c r="BE9" i="7"/>
  <c r="FA9" i="7"/>
  <c r="EV109" i="14"/>
  <c r="EY4" i="7"/>
  <c r="BC4" i="7"/>
  <c r="FY5" i="15"/>
  <c r="CC5" i="15"/>
  <c r="CH12" i="15"/>
  <c r="GD12" i="15"/>
  <c r="EZ8" i="19"/>
  <c r="EZ4" i="19"/>
  <c r="EZ9" i="19" s="1"/>
  <c r="EZ10" i="19"/>
  <c r="BD4" i="19"/>
  <c r="CF9" i="15"/>
  <c r="GB9" i="15"/>
  <c r="GB7" i="15"/>
  <c r="CF7" i="15"/>
  <c r="EW109" i="7"/>
  <c r="GA10" i="14"/>
  <c r="CE10" i="14"/>
  <c r="FU6" i="14"/>
  <c r="BY6" i="14"/>
  <c r="CF6" i="15"/>
  <c r="GB6" i="15"/>
  <c r="FC13" i="7"/>
  <c r="BG13" i="7"/>
  <c r="EY6" i="7"/>
  <c r="BC6" i="7"/>
  <c r="C117" i="16"/>
  <c r="B118" i="16"/>
  <c r="EZ108" i="15"/>
  <c r="EZ107" i="15"/>
  <c r="EZ104" i="15"/>
  <c r="EZ106" i="15" s="1"/>
  <c r="BD104" i="15"/>
  <c r="GB4" i="14"/>
  <c r="CF4" i="14"/>
  <c r="GD8" i="15"/>
  <c r="CH8" i="15"/>
  <c r="EX106" i="7"/>
  <c r="EX108" i="7"/>
  <c r="EX104" i="7"/>
  <c r="EX107" i="7" s="1"/>
  <c r="BB104" i="7"/>
  <c r="FV12" i="14"/>
  <c r="BZ12" i="14"/>
  <c r="CF10" i="15"/>
  <c r="GB10" i="15"/>
  <c r="CF11" i="15"/>
  <c r="GB11" i="15"/>
  <c r="FZ11" i="14"/>
  <c r="CD11" i="14"/>
  <c r="B96" i="18"/>
  <c r="C95" i="18"/>
  <c r="FY4" i="15"/>
  <c r="CC4" i="15"/>
  <c r="FT8" i="14"/>
  <c r="BX8" i="14"/>
  <c r="BG7" i="7"/>
  <c r="FC7" i="7"/>
  <c r="FS7" i="14"/>
  <c r="BW7" i="14"/>
  <c r="CE9" i="14"/>
  <c r="GA9" i="14"/>
  <c r="EZ8" i="7"/>
  <c r="BD8" i="7"/>
  <c r="EZ12" i="7"/>
  <c r="BD12" i="7"/>
  <c r="CG13" i="15"/>
  <c r="GC13" i="15"/>
  <c r="EZ109" i="15" l="1"/>
  <c r="BD4" i="7"/>
  <c r="EZ4" i="7"/>
  <c r="BF9" i="7"/>
  <c r="FB9" i="7"/>
  <c r="BE11" i="7"/>
  <c r="FA11" i="7"/>
  <c r="BE10" i="7"/>
  <c r="FA10" i="7"/>
  <c r="EZ11" i="19"/>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FA8" i="7"/>
  <c r="BE8" i="7"/>
  <c r="BH7" i="7"/>
  <c r="FD7" i="7"/>
  <c r="CG11" i="15"/>
  <c r="GC11" i="15"/>
  <c r="FW12" i="14"/>
  <c r="CA12" i="14"/>
  <c r="EZ6" i="7"/>
  <c r="BD6" i="7"/>
  <c r="GB10" i="14"/>
  <c r="CF10" i="14"/>
  <c r="CG9" i="15"/>
  <c r="GC9" i="15"/>
  <c r="CD5" i="15"/>
  <c r="FZ5" i="15"/>
  <c r="GA11" i="14"/>
  <c r="CE11" i="14"/>
  <c r="EX109" i="7"/>
  <c r="CG4" i="14"/>
  <c r="GC4" i="14"/>
  <c r="GC6" i="15"/>
  <c r="CG6" i="15"/>
  <c r="CG7" i="15"/>
  <c r="GC7" i="15"/>
  <c r="FA10" i="19"/>
  <c r="FA4" i="19"/>
  <c r="FA9" i="19" s="1"/>
  <c r="FA8" i="19"/>
  <c r="BE4" i="19"/>
  <c r="FT7" i="14"/>
  <c r="BX7" i="14"/>
  <c r="FU8" i="14"/>
  <c r="BY8" i="14"/>
  <c r="FA12" i="7"/>
  <c r="BE12" i="7"/>
  <c r="B97" i="18"/>
  <c r="C96" i="18"/>
  <c r="EY108" i="7"/>
  <c r="EY106" i="7"/>
  <c r="EY104" i="7"/>
  <c r="EY107" i="7" s="1"/>
  <c r="BC104" i="7"/>
  <c r="B119" i="16"/>
  <c r="C118" i="16"/>
  <c r="BH13" i="7"/>
  <c r="FD13" i="7"/>
  <c r="FV6" i="14"/>
  <c r="BZ6" i="14"/>
  <c r="FA109" i="15" l="1"/>
  <c r="EY108" i="14"/>
  <c r="EY107" i="14"/>
  <c r="BC104" i="14"/>
  <c r="EY104" i="14"/>
  <c r="EY106" i="14" s="1"/>
  <c r="EX109" i="14"/>
  <c r="BF10" i="7"/>
  <c r="FB10" i="7"/>
  <c r="BG9" i="7"/>
  <c r="FC9" i="7"/>
  <c r="BF11" i="7"/>
  <c r="FB11" i="7"/>
  <c r="BE4" i="7"/>
  <c r="FA4" i="7"/>
  <c r="C119" i="16"/>
  <c r="B120" i="16"/>
  <c r="FV8" i="14"/>
  <c r="BZ8" i="14"/>
  <c r="FB4" i="19"/>
  <c r="FB9" i="19" s="1"/>
  <c r="FB8" i="19"/>
  <c r="FB10" i="19"/>
  <c r="BF4" i="19"/>
  <c r="CH4" i="14"/>
  <c r="GD4" i="14"/>
  <c r="GC10" i="14"/>
  <c r="CG10" i="14"/>
  <c r="CB12" i="14"/>
  <c r="FX12" i="14"/>
  <c r="GF8" i="15"/>
  <c r="CJ8" i="15"/>
  <c r="EZ108" i="7"/>
  <c r="EZ106" i="7"/>
  <c r="EZ104" i="7"/>
  <c r="EZ107" i="7" s="1"/>
  <c r="BD104" i="7"/>
  <c r="FA11" i="19"/>
  <c r="CE5" i="15"/>
  <c r="GA5" i="15"/>
  <c r="FE7" i="7"/>
  <c r="BI7" i="7"/>
  <c r="CG9" i="14"/>
  <c r="GC9" i="14"/>
  <c r="BI13" i="7"/>
  <c r="FE13" i="7"/>
  <c r="FB12" i="7"/>
  <c r="BF12" i="7"/>
  <c r="FU7" i="14"/>
  <c r="BY7" i="14"/>
  <c r="GD7" i="15"/>
  <c r="CH7" i="15"/>
  <c r="CF11" i="14"/>
  <c r="GB11" i="14"/>
  <c r="FA6" i="7"/>
  <c r="BE6" i="7"/>
  <c r="FB8" i="7"/>
  <c r="BF8" i="7"/>
  <c r="CJ12" i="15"/>
  <c r="GF12" i="15"/>
  <c r="GA4" i="15"/>
  <c r="CE4" i="15"/>
  <c r="CI13" i="15"/>
  <c r="GE13" i="15"/>
  <c r="FW6" i="14"/>
  <c r="CA6" i="14"/>
  <c r="EY109" i="7"/>
  <c r="B98" i="18"/>
  <c r="C97" i="18"/>
  <c r="GD6" i="15"/>
  <c r="CH6" i="15"/>
  <c r="CH9" i="15"/>
  <c r="GD9" i="15"/>
  <c r="GD11" i="15"/>
  <c r="CH11" i="15"/>
  <c r="FB108" i="15"/>
  <c r="FB107" i="15"/>
  <c r="FB104" i="15"/>
  <c r="FB106" i="15" s="1"/>
  <c r="BF104" i="15"/>
  <c r="CH10" i="15"/>
  <c r="GD10" i="15"/>
  <c r="BF4" i="7" l="1"/>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FB11" i="19"/>
  <c r="GE10" i="15"/>
  <c r="CI10" i="15"/>
  <c r="CG11" i="14"/>
  <c r="GC11" i="14"/>
  <c r="FF13" i="7"/>
  <c r="BJ13" i="7"/>
  <c r="CH9" i="14"/>
  <c r="GD9" i="14"/>
  <c r="GG8" i="15"/>
  <c r="CK8" i="15"/>
  <c r="GD10" i="14"/>
  <c r="CH10" i="14"/>
  <c r="FC10" i="19"/>
  <c r="FC8" i="19"/>
  <c r="FC4" i="19"/>
  <c r="FC9" i="19" s="1"/>
  <c r="BG4" i="19"/>
  <c r="FC108" i="15"/>
  <c r="FC107" i="15"/>
  <c r="FC104" i="15"/>
  <c r="FC106" i="15" s="1"/>
  <c r="BG104" i="15"/>
  <c r="GE9" i="15"/>
  <c r="CI9" i="15"/>
  <c r="C98" i="18"/>
  <c r="B99" i="18"/>
  <c r="FB6" i="7"/>
  <c r="BF6" i="7"/>
  <c r="CI7" i="15"/>
  <c r="GE7" i="15"/>
  <c r="FC12" i="7"/>
  <c r="BG12" i="7"/>
  <c r="GB5" i="15"/>
  <c r="CF5" i="15"/>
  <c r="FA106" i="7"/>
  <c r="FA108" i="7"/>
  <c r="FA104" i="7"/>
  <c r="FA107" i="7" s="1"/>
  <c r="BE104" i="7"/>
  <c r="CA8" i="14"/>
  <c r="FW8" i="14"/>
  <c r="C120" i="16"/>
  <c r="B121" i="16"/>
  <c r="CI11" i="15"/>
  <c r="GE11" i="15"/>
  <c r="GE6" i="15"/>
  <c r="CI6" i="15"/>
  <c r="GF13" i="15"/>
  <c r="CJ13" i="15"/>
  <c r="CK12" i="15"/>
  <c r="GG12" i="15"/>
  <c r="FF7" i="7"/>
  <c r="BJ7" i="7"/>
  <c r="FC109" i="15" l="1"/>
  <c r="FA108" i="14"/>
  <c r="FA107" i="14"/>
  <c r="FA104" i="14"/>
  <c r="FA106" i="14" s="1"/>
  <c r="FA109" i="14" s="1"/>
  <c r="BE104" i="14"/>
  <c r="BH11" i="7"/>
  <c r="FD11" i="7"/>
  <c r="BI9" i="7"/>
  <c r="FE9" i="7"/>
  <c r="BH10" i="7"/>
  <c r="FD10" i="7"/>
  <c r="FC4" i="7"/>
  <c r="BG4" i="7"/>
  <c r="CK13" i="15"/>
  <c r="GG13" i="15"/>
  <c r="CG5" i="15"/>
  <c r="GC5" i="15"/>
  <c r="GE10" i="14"/>
  <c r="CI10" i="14"/>
  <c r="FZ12" i="14"/>
  <c r="CD12" i="14"/>
  <c r="FW7" i="14"/>
  <c r="CA7" i="14"/>
  <c r="GC4" i="15"/>
  <c r="CG4" i="15"/>
  <c r="B100" i="18"/>
  <c r="C99" i="18"/>
  <c r="FD106" i="15"/>
  <c r="FD109" i="15" s="1"/>
  <c r="FD108" i="15"/>
  <c r="FD107" i="15"/>
  <c r="FD104" i="15"/>
  <c r="BH104" i="15"/>
  <c r="CI9" i="14"/>
  <c r="GE9" i="14"/>
  <c r="CH11" i="14"/>
  <c r="GD11" i="14"/>
  <c r="CJ4" i="14"/>
  <c r="GF4" i="14"/>
  <c r="BK7" i="7"/>
  <c r="FG7" i="7"/>
  <c r="FX8" i="14"/>
  <c r="CB8" i="14"/>
  <c r="CJ7" i="15"/>
  <c r="GF7" i="15"/>
  <c r="FC11" i="19"/>
  <c r="CL8" i="15"/>
  <c r="GH8" i="15"/>
  <c r="FG13" i="7"/>
  <c r="BK13" i="7"/>
  <c r="CJ10" i="15"/>
  <c r="GF10" i="15"/>
  <c r="FD8" i="7"/>
  <c r="BH8" i="7"/>
  <c r="FY6" i="14"/>
  <c r="CC6" i="14"/>
  <c r="GF11" i="15"/>
  <c r="CJ11" i="15"/>
  <c r="CJ6" i="15"/>
  <c r="GF6" i="15"/>
  <c r="C121" i="16"/>
  <c r="B122" i="16"/>
  <c r="CL12" i="15"/>
  <c r="GH12" i="15"/>
  <c r="FB108" i="7"/>
  <c r="FB106" i="7"/>
  <c r="FB104" i="7"/>
  <c r="FB107" i="7" s="1"/>
  <c r="BF104" i="7"/>
  <c r="FA109" i="7"/>
  <c r="FD12" i="7"/>
  <c r="BH12" i="7"/>
  <c r="FC6" i="7"/>
  <c r="BG6" i="7"/>
  <c r="GF9" i="15"/>
  <c r="CJ9" i="15"/>
  <c r="FD8" i="19"/>
  <c r="FD10" i="19"/>
  <c r="FD4" i="19"/>
  <c r="FD9" i="19" s="1"/>
  <c r="BH4" i="19"/>
  <c r="BJ9" i="7" l="1"/>
  <c r="FF9" i="7"/>
  <c r="FE10" i="7"/>
  <c r="BI10" i="7"/>
  <c r="BI11" i="7"/>
  <c r="FE11" i="7"/>
  <c r="BH4" i="7"/>
  <c r="FD4" i="7"/>
  <c r="FB106" i="14"/>
  <c r="FB104" i="14"/>
  <c r="FB107" i="14"/>
  <c r="BF104" i="14"/>
  <c r="FB108" i="14"/>
  <c r="FE4" i="19"/>
  <c r="FE10" i="19"/>
  <c r="FE9" i="19"/>
  <c r="FE8" i="19"/>
  <c r="BI4" i="19"/>
  <c r="FD11"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BI104" i="15"/>
  <c r="GH13" i="15"/>
  <c r="CL13" i="15"/>
  <c r="FE12" i="7"/>
  <c r="BI12" i="7"/>
  <c r="FB109" i="7"/>
  <c r="GG10" i="15"/>
  <c r="CK10" i="15"/>
  <c r="CM8" i="15"/>
  <c r="GI8" i="15"/>
  <c r="BL7" i="7"/>
  <c r="FH7" i="7"/>
  <c r="CI11" i="14"/>
  <c r="GE11" i="14"/>
  <c r="FX7" i="14"/>
  <c r="CB7" i="14"/>
  <c r="CJ10" i="14"/>
  <c r="GF10" i="14"/>
  <c r="CH5" i="15"/>
  <c r="GD5" i="15"/>
  <c r="CM12" i="15"/>
  <c r="GI12" i="15"/>
  <c r="GG6" i="15"/>
  <c r="CK6" i="15"/>
  <c r="FD6" i="7"/>
  <c r="BH6" i="7"/>
  <c r="C122" i="16"/>
  <c r="B123" i="16"/>
  <c r="CK11" i="15"/>
  <c r="GG11" i="15"/>
  <c r="FZ6" i="14"/>
  <c r="CD6" i="14"/>
  <c r="FH13" i="7"/>
  <c r="BL13" i="7"/>
  <c r="FY8" i="14"/>
  <c r="CC8" i="14"/>
  <c r="C100" i="18"/>
  <c r="B101" i="18"/>
  <c r="FE109" i="15" l="1"/>
  <c r="BG104" i="14"/>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11" i="19"/>
  <c r="FE6" i="7"/>
  <c r="BI6" i="7"/>
  <c r="FY7" i="14"/>
  <c r="CC7" i="14"/>
  <c r="CL10" i="15"/>
  <c r="GH10" i="15"/>
  <c r="GB12" i="14"/>
  <c r="CF12" i="14"/>
  <c r="GG9" i="14"/>
  <c r="CK9" i="14"/>
  <c r="FD108" i="7"/>
  <c r="FD106" i="7"/>
  <c r="FD104" i="7"/>
  <c r="FD107" i="7" s="1"/>
  <c r="BH104" i="7"/>
  <c r="FC109" i="7"/>
  <c r="GH11" i="15"/>
  <c r="CL11" i="15"/>
  <c r="CN12" i="15"/>
  <c r="GJ12" i="15"/>
  <c r="GE5" i="15"/>
  <c r="CI5" i="15"/>
  <c r="FI7" i="7"/>
  <c r="BM7" i="7"/>
  <c r="CM13" i="15"/>
  <c r="GI13" i="15"/>
  <c r="CL7" i="15"/>
  <c r="GH7" i="15"/>
  <c r="B102" i="18"/>
  <c r="C101" i="18"/>
  <c r="BM13" i="7"/>
  <c r="FI13" i="7"/>
  <c r="GA6" i="14"/>
  <c r="CE6" i="14"/>
  <c r="B124" i="16"/>
  <c r="C123" i="16"/>
  <c r="GH6" i="15"/>
  <c r="CL6" i="15"/>
  <c r="FF8" i="7"/>
  <c r="BJ8" i="7"/>
  <c r="GH9" i="15"/>
  <c r="CL9" i="15"/>
  <c r="GE4" i="15"/>
  <c r="CI4" i="15"/>
  <c r="FF4" i="19"/>
  <c r="FF9" i="19" s="1"/>
  <c r="FF8" i="19"/>
  <c r="FF10" i="19"/>
  <c r="BJ4" i="19"/>
  <c r="BK11" i="7" l="1"/>
  <c r="FG11" i="7"/>
  <c r="FG10" i="7"/>
  <c r="BK10" i="7"/>
  <c r="FH9" i="7"/>
  <c r="BL9" i="7"/>
  <c r="BJ4" i="7"/>
  <c r="FF4" i="7"/>
  <c r="FD106" i="14"/>
  <c r="FD109" i="14" s="1"/>
  <c r="FD104" i="14"/>
  <c r="FD108" i="14"/>
  <c r="FD107" i="14"/>
  <c r="BH104" i="14"/>
  <c r="GI9" i="15"/>
  <c r="CM9" i="15"/>
  <c r="GF4" i="15"/>
  <c r="CJ4" i="15"/>
  <c r="FG8" i="7"/>
  <c r="BK8" i="7"/>
  <c r="GI6" i="15"/>
  <c r="CM6" i="15"/>
  <c r="GB6" i="14"/>
  <c r="CF6" i="14"/>
  <c r="GI7" i="15"/>
  <c r="CM7" i="15"/>
  <c r="CO12" i="15"/>
  <c r="GK12" i="15"/>
  <c r="GH9" i="14"/>
  <c r="CL9" i="14"/>
  <c r="FF6" i="7"/>
  <c r="BJ6" i="7"/>
  <c r="GK8" i="15"/>
  <c r="CO8" i="15"/>
  <c r="CL10" i="14"/>
  <c r="GH10" i="14"/>
  <c r="GF5" i="15"/>
  <c r="CJ5" i="15"/>
  <c r="CM11" i="15"/>
  <c r="GI11" i="15"/>
  <c r="FD109" i="7"/>
  <c r="CM10" i="15"/>
  <c r="GI10" i="15"/>
  <c r="FG108" i="15"/>
  <c r="FG107" i="15"/>
  <c r="FG104" i="15"/>
  <c r="FG106" i="15" s="1"/>
  <c r="BK104" i="15"/>
  <c r="FF11" i="19"/>
  <c r="C102" i="18"/>
  <c r="B103" i="18"/>
  <c r="GJ13" i="15"/>
  <c r="CN13" i="15"/>
  <c r="GC12" i="14"/>
  <c r="CG12" i="14"/>
  <c r="FZ7" i="14"/>
  <c r="CD7" i="14"/>
  <c r="FG12" i="7"/>
  <c r="BK12" i="7"/>
  <c r="FG10" i="19"/>
  <c r="FG4" i="19"/>
  <c r="FG9" i="19" s="1"/>
  <c r="FG8" i="19"/>
  <c r="BK4" i="19"/>
  <c r="C124" i="16"/>
  <c r="B125" i="16"/>
  <c r="FJ13" i="7"/>
  <c r="BN13" i="7"/>
  <c r="FJ7" i="7"/>
  <c r="BN7" i="7"/>
  <c r="FE108" i="7"/>
  <c r="FE106" i="7"/>
  <c r="FE104" i="7"/>
  <c r="FE107" i="7" s="1"/>
  <c r="BI104" i="7"/>
  <c r="GI4" i="14"/>
  <c r="CM4" i="14"/>
  <c r="CK11" i="14"/>
  <c r="GG11" i="14"/>
  <c r="CE8" i="14"/>
  <c r="GA8" i="14"/>
  <c r="FG109" i="15" l="1"/>
  <c r="FH10" i="7"/>
  <c r="BL10" i="7"/>
  <c r="FG11" i="19"/>
  <c r="FG4" i="7"/>
  <c r="BK4" i="7"/>
  <c r="FI9" i="7"/>
  <c r="BM9" i="7"/>
  <c r="BI104" i="14"/>
  <c r="FE104" i="14"/>
  <c r="FE106" i="14" s="1"/>
  <c r="FE107" i="14"/>
  <c r="FE108" i="14"/>
  <c r="BL11" i="7"/>
  <c r="FH11" i="7"/>
  <c r="GJ4" i="14"/>
  <c r="CN4" i="14"/>
  <c r="BO13" i="7"/>
  <c r="FK13" i="7"/>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BO7" i="7"/>
  <c r="FK7" i="7"/>
  <c r="FF108" i="7"/>
  <c r="FF106" i="7"/>
  <c r="FF104" i="7"/>
  <c r="FF107" i="7" s="1"/>
  <c r="BJ104" i="7"/>
  <c r="C125" i="16"/>
  <c r="B126" i="16"/>
  <c r="GA7" i="14"/>
  <c r="CE7" i="14"/>
  <c r="CO13" i="15"/>
  <c r="GK13" i="15"/>
  <c r="C103" i="18"/>
  <c r="B104" i="18"/>
  <c r="CN11" i="15"/>
  <c r="GJ11" i="15"/>
  <c r="CM10" i="14"/>
  <c r="GI10" i="14"/>
  <c r="CP12" i="15"/>
  <c r="GL12" i="15"/>
  <c r="GC6" i="14"/>
  <c r="CG6" i="14"/>
  <c r="FH8" i="7"/>
  <c r="BL8" i="7"/>
  <c r="CN9" i="15"/>
  <c r="GJ9" i="15"/>
  <c r="CN10" i="15"/>
  <c r="GJ10" i="15"/>
  <c r="GG5" i="15"/>
  <c r="CK5" i="15"/>
  <c r="CP8" i="15"/>
  <c r="GL8" i="15"/>
  <c r="GI9" i="14"/>
  <c r="CM9" i="14"/>
  <c r="CN7" i="15"/>
  <c r="GJ7" i="15"/>
  <c r="FE109" i="14" l="1"/>
  <c r="BL4" i="7"/>
  <c r="FH4" i="7"/>
  <c r="BM11" i="7"/>
  <c r="FI11" i="7"/>
  <c r="FF104" i="14"/>
  <c r="FF106" i="14" s="1"/>
  <c r="FF107" i="14"/>
  <c r="FF108" i="14"/>
  <c r="BJ104" i="14"/>
  <c r="FH109" i="15"/>
  <c r="BN9" i="7"/>
  <c r="FJ9" i="7"/>
  <c r="FI10" i="7"/>
  <c r="BM10" i="7"/>
  <c r="FH11" i="19"/>
  <c r="C104" i="18"/>
  <c r="B105" i="18"/>
  <c r="GB7" i="14"/>
  <c r="CF7" i="14"/>
  <c r="GC8" i="14"/>
  <c r="CG8" i="14"/>
  <c r="CM11" i="14"/>
  <c r="GI11" i="14"/>
  <c r="FI108" i="15"/>
  <c r="FI106" i="15"/>
  <c r="FI107" i="15"/>
  <c r="FI104" i="15"/>
  <c r="BM104" i="15"/>
  <c r="FI12" i="7"/>
  <c r="BM12" i="7"/>
  <c r="GK9" i="15"/>
  <c r="CO9" i="15"/>
  <c r="GJ10" i="14"/>
  <c r="CN10" i="14"/>
  <c r="FG106" i="7"/>
  <c r="FG108" i="7"/>
  <c r="FG104" i="7"/>
  <c r="FG107" i="7" s="1"/>
  <c r="BK104" i="7"/>
  <c r="CO6" i="15"/>
  <c r="GK6" i="15"/>
  <c r="FL13" i="7"/>
  <c r="BP13" i="7"/>
  <c r="GD6" i="14"/>
  <c r="CH6" i="14"/>
  <c r="GM8" i="15"/>
  <c r="CQ8" i="15"/>
  <c r="CO10" i="15"/>
  <c r="GK10" i="15"/>
  <c r="FI8" i="7"/>
  <c r="BM8" i="7"/>
  <c r="C126" i="16"/>
  <c r="B127" i="16"/>
  <c r="FH6" i="7"/>
  <c r="BL6" i="7"/>
  <c r="GH4" i="15"/>
  <c r="CL4" i="15"/>
  <c r="CO4" i="14"/>
  <c r="GK4" i="14"/>
  <c r="CO7" i="15"/>
  <c r="GK7" i="15"/>
  <c r="CN9" i="14"/>
  <c r="GJ9" i="14"/>
  <c r="GH5" i="15"/>
  <c r="CL5" i="15"/>
  <c r="CQ12" i="15"/>
  <c r="GM12" i="15"/>
  <c r="CO11" i="15"/>
  <c r="GK11" i="15"/>
  <c r="GL13" i="15"/>
  <c r="CP13" i="15"/>
  <c r="FF109" i="7"/>
  <c r="BP7" i="7"/>
  <c r="FL7" i="7"/>
  <c r="CI12" i="14"/>
  <c r="GE12" i="14"/>
  <c r="FI4" i="19"/>
  <c r="FI9" i="19" s="1"/>
  <c r="FI10" i="19"/>
  <c r="FI8" i="19"/>
  <c r="BM4" i="19"/>
  <c r="FI109" i="15" l="1"/>
  <c r="FF109" i="14"/>
  <c r="BK104" i="14"/>
  <c r="FG107" i="14"/>
  <c r="FG104" i="14"/>
  <c r="FG108" i="14"/>
  <c r="FG106" i="14"/>
  <c r="FG109" i="14" s="1"/>
  <c r="BN11" i="7"/>
  <c r="FJ11" i="7"/>
  <c r="BN10" i="7"/>
  <c r="FJ10" i="7"/>
  <c r="FK9" i="7"/>
  <c r="BO9" i="7"/>
  <c r="BM4" i="7"/>
  <c r="FI4" i="7"/>
  <c r="GF12" i="14"/>
  <c r="CJ12" i="14"/>
  <c r="FJ4" i="19"/>
  <c r="FJ9" i="19" s="1"/>
  <c r="FJ10" i="19"/>
  <c r="FJ8" i="19"/>
  <c r="BN4" i="19"/>
  <c r="FI11" i="19"/>
  <c r="CP11" i="15"/>
  <c r="GL11" i="15"/>
  <c r="CP7" i="15"/>
  <c r="GL7" i="15"/>
  <c r="CP10" i="15"/>
  <c r="GL10" i="15"/>
  <c r="CP6" i="15"/>
  <c r="GL6" i="15"/>
  <c r="CO10" i="14"/>
  <c r="GK10" i="14"/>
  <c r="FJ12" i="7"/>
  <c r="BN12" i="7"/>
  <c r="CN11" i="14"/>
  <c r="GJ11" i="14"/>
  <c r="GC7" i="14"/>
  <c r="CG7" i="14"/>
  <c r="CQ13" i="15"/>
  <c r="GM13" i="15"/>
  <c r="FI6" i="7"/>
  <c r="BM6" i="7"/>
  <c r="FJ8" i="7"/>
  <c r="BN8" i="7"/>
  <c r="GN8" i="15"/>
  <c r="CR8" i="15"/>
  <c r="FM13" i="7"/>
  <c r="BQ13" i="7"/>
  <c r="GD8" i="14"/>
  <c r="CH8" i="14"/>
  <c r="CR12" i="15"/>
  <c r="GN12" i="15"/>
  <c r="CO9" i="14"/>
  <c r="GK9" i="14"/>
  <c r="CP4" i="14"/>
  <c r="GL4" i="14"/>
  <c r="FG109" i="7"/>
  <c r="GL9" i="15"/>
  <c r="CP9" i="15"/>
  <c r="FJ108" i="15"/>
  <c r="FJ107" i="15"/>
  <c r="FJ104" i="15"/>
  <c r="FJ106" i="15" s="1"/>
  <c r="BN104" i="15"/>
  <c r="C105" i="18"/>
  <c r="B106" i="18"/>
  <c r="FM7" i="7"/>
  <c r="BQ7" i="7"/>
  <c r="GI5" i="15"/>
  <c r="CM5" i="15"/>
  <c r="GI4" i="15"/>
  <c r="CM4" i="15"/>
  <c r="C127" i="16"/>
  <c r="B128" i="16"/>
  <c r="GE6" i="14"/>
  <c r="CI6" i="14"/>
  <c r="FH108" i="7"/>
  <c r="FH106" i="7"/>
  <c r="FH104" i="7"/>
  <c r="FH107" i="7" s="1"/>
  <c r="BL104" i="7"/>
  <c r="FJ4" i="7" l="1"/>
  <c r="BN4" i="7"/>
  <c r="FK10" i="7"/>
  <c r="BO10" i="7"/>
  <c r="FJ11" i="19"/>
  <c r="FL9" i="7"/>
  <c r="BP9" i="7"/>
  <c r="BO11" i="7"/>
  <c r="FK11" i="7"/>
  <c r="FH107" i="14"/>
  <c r="BL104" i="14"/>
  <c r="FH108" i="14"/>
  <c r="FH104" i="14"/>
  <c r="FH106" i="14" s="1"/>
  <c r="FH109" i="14" s="1"/>
  <c r="FH109" i="7"/>
  <c r="C128" i="16"/>
  <c r="B129" i="16"/>
  <c r="GJ5" i="15"/>
  <c r="CN5" i="15"/>
  <c r="GM9" i="15"/>
  <c r="CQ9" i="15"/>
  <c r="CP9" i="14"/>
  <c r="GL9" i="14"/>
  <c r="GE8" i="14"/>
  <c r="CI8" i="14"/>
  <c r="GO8" i="15"/>
  <c r="CS8" i="15"/>
  <c r="FJ6" i="7"/>
  <c r="BN6" i="7"/>
  <c r="C106" i="18"/>
  <c r="B107" i="18"/>
  <c r="CO11" i="14"/>
  <c r="GK11" i="14"/>
  <c r="GL10" i="14"/>
  <c r="CP10" i="14"/>
  <c r="CQ10" i="15"/>
  <c r="GM10" i="15"/>
  <c r="CQ11" i="15"/>
  <c r="GM11" i="15"/>
  <c r="FK8" i="19"/>
  <c r="FK4" i="19"/>
  <c r="FK9" i="19" s="1"/>
  <c r="FK10" i="19"/>
  <c r="BO4" i="19"/>
  <c r="FI106" i="7"/>
  <c r="FI108" i="7"/>
  <c r="FI104" i="7"/>
  <c r="FI107" i="7" s="1"/>
  <c r="BM104" i="7"/>
  <c r="GF6" i="14"/>
  <c r="CJ6" i="14"/>
  <c r="FN7" i="7"/>
  <c r="BR7" i="7"/>
  <c r="FJ109" i="15"/>
  <c r="GM4" i="14"/>
  <c r="CQ4" i="14"/>
  <c r="CS12" i="15"/>
  <c r="GO12" i="15"/>
  <c r="FN13" i="7"/>
  <c r="BR13" i="7"/>
  <c r="FK8" i="7"/>
  <c r="BO8" i="7"/>
  <c r="GD7" i="14"/>
  <c r="CH7" i="14"/>
  <c r="FK12" i="7"/>
  <c r="BO12" i="7"/>
  <c r="CK12" i="14"/>
  <c r="GG12" i="14"/>
  <c r="GJ4" i="15"/>
  <c r="CN4" i="15"/>
  <c r="FK107" i="15"/>
  <c r="FK108" i="15"/>
  <c r="FK104" i="15"/>
  <c r="FK106" i="15" s="1"/>
  <c r="BO104" i="15"/>
  <c r="GN13" i="15"/>
  <c r="CR13" i="15"/>
  <c r="GM6" i="15"/>
  <c r="CQ6" i="15"/>
  <c r="CQ7" i="15"/>
  <c r="GM7" i="15"/>
  <c r="FK109" i="15" l="1"/>
  <c r="BP11" i="7"/>
  <c r="FL11" i="7"/>
  <c r="FL10" i="7"/>
  <c r="BP10" i="7"/>
  <c r="FI104" i="14"/>
  <c r="FI106" i="14"/>
  <c r="FI108" i="14"/>
  <c r="BM104" i="14"/>
  <c r="FI107" i="14"/>
  <c r="BQ9" i="7"/>
  <c r="FM9" i="7"/>
  <c r="FK4" i="7"/>
  <c r="BO4" i="7"/>
  <c r="CS13" i="15"/>
  <c r="GO13" i="15"/>
  <c r="FL12" i="7"/>
  <c r="BP12" i="7"/>
  <c r="GP12" i="15"/>
  <c r="CT12" i="15"/>
  <c r="CL12" i="14"/>
  <c r="GH12" i="14"/>
  <c r="GG6" i="14"/>
  <c r="CK6" i="14"/>
  <c r="CQ10" i="14"/>
  <c r="GM10" i="14"/>
  <c r="C107" i="18"/>
  <c r="B108" i="18"/>
  <c r="GM9" i="14"/>
  <c r="CQ9" i="14"/>
  <c r="GK4" i="15"/>
  <c r="CO4" i="15"/>
  <c r="FI109" i="7"/>
  <c r="CR11" i="15"/>
  <c r="GN11" i="15"/>
  <c r="FK6" i="7"/>
  <c r="BO6" i="7"/>
  <c r="CJ8" i="14"/>
  <c r="GF8" i="14"/>
  <c r="CO5" i="15"/>
  <c r="GK5" i="15"/>
  <c r="FJ108" i="7"/>
  <c r="FJ106" i="7"/>
  <c r="FJ104" i="7"/>
  <c r="FJ107" i="7" s="1"/>
  <c r="BN104" i="7"/>
  <c r="FL8" i="7"/>
  <c r="BP8" i="7"/>
  <c r="GN7" i="15"/>
  <c r="CR7" i="15"/>
  <c r="BS7" i="7"/>
  <c r="FO7" i="7"/>
  <c r="CR6" i="15"/>
  <c r="GN6" i="15"/>
  <c r="FL108" i="15"/>
  <c r="FL107" i="15"/>
  <c r="FL104" i="15"/>
  <c r="FL106" i="15" s="1"/>
  <c r="BP104" i="15"/>
  <c r="GE7" i="14"/>
  <c r="CI7" i="14"/>
  <c r="BS13" i="7"/>
  <c r="FO13" i="7"/>
  <c r="CR4" i="14"/>
  <c r="GN4" i="14"/>
  <c r="FL4" i="19"/>
  <c r="FL9" i="19" s="1"/>
  <c r="FL8" i="19"/>
  <c r="FL10" i="19"/>
  <c r="BP4" i="19"/>
  <c r="FK11" i="19"/>
  <c r="CR10" i="15"/>
  <c r="GN10" i="15"/>
  <c r="GL11" i="14"/>
  <c r="CP11" i="14"/>
  <c r="CT8" i="15"/>
  <c r="GP8" i="15"/>
  <c r="CR9" i="15"/>
  <c r="GN9" i="15"/>
  <c r="C129" i="16"/>
  <c r="B130" i="16"/>
  <c r="FL109" i="15" l="1"/>
  <c r="FJ109" i="7"/>
  <c r="FJ108" i="14"/>
  <c r="FJ107" i="14"/>
  <c r="FJ104" i="14"/>
  <c r="FJ106" i="14" s="1"/>
  <c r="FJ109" i="14" s="1"/>
  <c r="BN104" i="14"/>
  <c r="BQ10" i="7"/>
  <c r="FM10" i="7"/>
  <c r="BR9" i="7"/>
  <c r="FN9" i="7"/>
  <c r="FI109" i="14"/>
  <c r="FL4" i="7"/>
  <c r="BP4" i="7"/>
  <c r="BQ11" i="7"/>
  <c r="FM11" i="7"/>
  <c r="CS9" i="15"/>
  <c r="GO9" i="15"/>
  <c r="CS10" i="15"/>
  <c r="GO10" i="15"/>
  <c r="FL11" i="19"/>
  <c r="GO4" i="14"/>
  <c r="CS4" i="14"/>
  <c r="CS7" i="15"/>
  <c r="GO7" i="15"/>
  <c r="FL6" i="7"/>
  <c r="BP6" i="7"/>
  <c r="CR9" i="14"/>
  <c r="GN9" i="14"/>
  <c r="FM12" i="7"/>
  <c r="BQ12" i="7"/>
  <c r="CQ11" i="14"/>
  <c r="GM11" i="14"/>
  <c r="FM107" i="15"/>
  <c r="FM108" i="15"/>
  <c r="FM104" i="15"/>
  <c r="FM106" i="15" s="1"/>
  <c r="BQ104" i="15"/>
  <c r="GL5" i="15"/>
  <c r="CP5" i="15"/>
  <c r="CP4" i="15"/>
  <c r="GL4" i="15"/>
  <c r="GN10" i="14"/>
  <c r="CR10" i="14"/>
  <c r="CM12" i="14"/>
  <c r="GI12" i="14"/>
  <c r="B131" i="16"/>
  <c r="C130" i="16"/>
  <c r="BT13" i="7"/>
  <c r="FP13" i="7"/>
  <c r="FM8" i="7"/>
  <c r="BQ8" i="7"/>
  <c r="C108" i="18"/>
  <c r="B109" i="18"/>
  <c r="GH6" i="14"/>
  <c r="CL6" i="14"/>
  <c r="GQ12" i="15"/>
  <c r="CU12" i="15"/>
  <c r="GQ8" i="15"/>
  <c r="CU8" i="15"/>
  <c r="FM8" i="19"/>
  <c r="FM4" i="19"/>
  <c r="FM9" i="19" s="1"/>
  <c r="FM10" i="19"/>
  <c r="BQ4" i="19"/>
  <c r="GF7" i="14"/>
  <c r="CJ7" i="14"/>
  <c r="GO6" i="15"/>
  <c r="CS6" i="15"/>
  <c r="BT7" i="7"/>
  <c r="FP7" i="7"/>
  <c r="FK106" i="7"/>
  <c r="FK108" i="7"/>
  <c r="FK104" i="7"/>
  <c r="FK107" i="7" s="1"/>
  <c r="BO104" i="7"/>
  <c r="GG8" i="14"/>
  <c r="CK8" i="14"/>
  <c r="CS11" i="15"/>
  <c r="GO11" i="15"/>
  <c r="CT13" i="15"/>
  <c r="GP13" i="15"/>
  <c r="FM109" i="15" l="1"/>
  <c r="FO9" i="7"/>
  <c r="BS9" i="7"/>
  <c r="FN10" i="7"/>
  <c r="BR10" i="7"/>
  <c r="BR11" i="7"/>
  <c r="FN11" i="7"/>
  <c r="BO104" i="14"/>
  <c r="FK104" i="14"/>
  <c r="FK106" i="14" s="1"/>
  <c r="FK107" i="14"/>
  <c r="FK108" i="14"/>
  <c r="FM4" i="7"/>
  <c r="BQ4" i="7"/>
  <c r="CT11" i="15"/>
  <c r="GP11" i="15"/>
  <c r="FL108" i="7"/>
  <c r="FL107" i="7"/>
  <c r="FL106" i="7"/>
  <c r="FL104" i="7"/>
  <c r="BP104" i="7"/>
  <c r="GP6" i="15"/>
  <c r="CT6" i="15"/>
  <c r="FN8" i="7"/>
  <c r="BR8" i="7"/>
  <c r="GO10" i="14"/>
  <c r="CS10" i="14"/>
  <c r="GM5" i="15"/>
  <c r="CQ5" i="15"/>
  <c r="FN107" i="15"/>
  <c r="FN108" i="15"/>
  <c r="FN106" i="15"/>
  <c r="FN104" i="15"/>
  <c r="BR104" i="15"/>
  <c r="GR12" i="15"/>
  <c r="CV12" i="15"/>
  <c r="B110" i="18"/>
  <c r="C109" i="18"/>
  <c r="C131" i="16"/>
  <c r="B132" i="16"/>
  <c r="GP4" i="14"/>
  <c r="CT4" i="14"/>
  <c r="CT10" i="15"/>
  <c r="GP10" i="15"/>
  <c r="GQ13" i="15"/>
  <c r="CU13" i="15"/>
  <c r="GH8" i="14"/>
  <c r="CL8" i="14"/>
  <c r="GG7" i="14"/>
  <c r="CK7" i="14"/>
  <c r="FN8" i="19"/>
  <c r="FN4" i="19"/>
  <c r="FN9" i="19" s="1"/>
  <c r="FN10" i="19"/>
  <c r="BR4" i="19"/>
  <c r="FM11" i="19"/>
  <c r="GN11" i="14"/>
  <c r="CR11" i="14"/>
  <c r="CS9" i="14"/>
  <c r="GO9" i="14"/>
  <c r="GP7" i="15"/>
  <c r="CT7" i="15"/>
  <c r="FK109" i="7"/>
  <c r="FQ7" i="7"/>
  <c r="BU7" i="7"/>
  <c r="CV8" i="15"/>
  <c r="GR8" i="15"/>
  <c r="GI6" i="14"/>
  <c r="CM6" i="14"/>
  <c r="FQ13" i="7"/>
  <c r="BU13" i="7"/>
  <c r="CN12" i="14"/>
  <c r="GJ12" i="14"/>
  <c r="GM4" i="15"/>
  <c r="CQ4" i="15"/>
  <c r="FN12" i="7"/>
  <c r="BR12" i="7"/>
  <c r="FM6" i="7"/>
  <c r="BQ6" i="7"/>
  <c r="CT9" i="15"/>
  <c r="GP9" i="15"/>
  <c r="FN109" i="15" l="1"/>
  <c r="FK109" i="14"/>
  <c r="FL107" i="14"/>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FR7" i="7"/>
  <c r="BV7" i="7"/>
  <c r="CV13" i="15"/>
  <c r="GR13" i="15"/>
  <c r="GQ4" i="14"/>
  <c r="CU4" i="14"/>
  <c r="FO108" i="15"/>
  <c r="FO107" i="15"/>
  <c r="FO104" i="15"/>
  <c r="FO106" i="15" s="1"/>
  <c r="FO109" i="15" s="1"/>
  <c r="BS104" i="15"/>
  <c r="FM108" i="7"/>
  <c r="FM106" i="7"/>
  <c r="FM104" i="7"/>
  <c r="FM107" i="7" s="1"/>
  <c r="BQ104" i="7"/>
  <c r="FN6" i="7"/>
  <c r="BR6" i="7"/>
  <c r="CU9" i="15"/>
  <c r="GQ9" i="15"/>
  <c r="CO12" i="14"/>
  <c r="GK12" i="14"/>
  <c r="C110" i="18"/>
  <c r="B111" i="18"/>
  <c r="CR5" i="15"/>
  <c r="GN5" i="15"/>
  <c r="FO8" i="7"/>
  <c r="BS8" i="7"/>
  <c r="FO12" i="7"/>
  <c r="BS12" i="7"/>
  <c r="FR13" i="7"/>
  <c r="BV13" i="7"/>
  <c r="GP9" i="14"/>
  <c r="CT9" i="14"/>
  <c r="FO4" i="19"/>
  <c r="FO9" i="19" s="1"/>
  <c r="FO8" i="19"/>
  <c r="FO10" i="19"/>
  <c r="BS4" i="19"/>
  <c r="FN11" i="19"/>
  <c r="GI8" i="14"/>
  <c r="CM8" i="14"/>
  <c r="B133" i="16"/>
  <c r="C132" i="16"/>
  <c r="CW12" i="15"/>
  <c r="GS12" i="15"/>
  <c r="CU6" i="15"/>
  <c r="GQ6" i="15"/>
  <c r="GQ11" i="15"/>
  <c r="CU11" i="15"/>
  <c r="BT11" i="7" l="1"/>
  <c r="FP11" i="7"/>
  <c r="FO4" i="7"/>
  <c r="BS4" i="7"/>
  <c r="BU9" i="7"/>
  <c r="FQ9" i="7"/>
  <c r="FM108" i="14"/>
  <c r="FM106" i="14"/>
  <c r="BQ104" i="14"/>
  <c r="FM104" i="14"/>
  <c r="FM107" i="14" s="1"/>
  <c r="FP10" i="7"/>
  <c r="BT10" i="7"/>
  <c r="CV11" i="15"/>
  <c r="GR11" i="15"/>
  <c r="C133" i="16"/>
  <c r="B134" i="16"/>
  <c r="FO11" i="19"/>
  <c r="FS13" i="7"/>
  <c r="BW13" i="7"/>
  <c r="GO5" i="15"/>
  <c r="CS5" i="15"/>
  <c r="GL12" i="14"/>
  <c r="CP12" i="14"/>
  <c r="FP108" i="15"/>
  <c r="FP107" i="15"/>
  <c r="FP106" i="15"/>
  <c r="FP104" i="15"/>
  <c r="BT104" i="15"/>
  <c r="GS13" i="15"/>
  <c r="CW13" i="15"/>
  <c r="GI7" i="14"/>
  <c r="CM7" i="14"/>
  <c r="GO4" i="15"/>
  <c r="CS4" i="15"/>
  <c r="CN8" i="14"/>
  <c r="GJ8" i="14"/>
  <c r="FP4" i="19"/>
  <c r="FP9" i="19" s="1"/>
  <c r="FP8" i="19"/>
  <c r="FP10" i="19"/>
  <c r="BT4" i="19"/>
  <c r="FP8" i="7"/>
  <c r="BT8" i="7"/>
  <c r="B112" i="18"/>
  <c r="C111" i="18"/>
  <c r="FN106" i="7"/>
  <c r="FN108" i="7"/>
  <c r="FN104" i="7"/>
  <c r="FN107" i="7" s="1"/>
  <c r="BR104" i="7"/>
  <c r="GR4" i="14"/>
  <c r="CV4" i="14"/>
  <c r="BW7" i="7"/>
  <c r="FS7" i="7"/>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FQ10" i="7" l="1"/>
  <c r="BU10" i="7"/>
  <c r="FM109" i="14"/>
  <c r="FP4" i="7"/>
  <c r="BT4" i="7"/>
  <c r="BR104" i="14"/>
  <c r="FN104" i="14"/>
  <c r="FN107" i="14" s="1"/>
  <c r="FN106" i="14"/>
  <c r="FN108" i="14"/>
  <c r="FR9" i="7"/>
  <c r="BV9" i="7"/>
  <c r="BU11" i="7"/>
  <c r="FQ11" i="7"/>
  <c r="CW9" i="15"/>
  <c r="GS9" i="15"/>
  <c r="CW10" i="15"/>
  <c r="GS10" i="15"/>
  <c r="GS4" i="14"/>
  <c r="CW4" i="14"/>
  <c r="C112" i="18"/>
  <c r="B113" i="18"/>
  <c r="FQ8" i="19"/>
  <c r="FQ4" i="19"/>
  <c r="FQ9" i="19" s="1"/>
  <c r="FQ10" i="19"/>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BX7" i="7"/>
  <c r="FT7" i="7"/>
  <c r="FP11" i="19"/>
  <c r="GP4" i="15"/>
  <c r="CT4" i="15"/>
  <c r="CX13" i="15"/>
  <c r="GT13" i="15"/>
  <c r="FP109" i="15"/>
  <c r="BX13" i="7"/>
  <c r="FT13" i="7"/>
  <c r="C134" i="16"/>
  <c r="B135" i="16"/>
  <c r="BV11" i="7" l="1"/>
  <c r="FR11" i="7"/>
  <c r="FN109" i="14"/>
  <c r="FS9" i="7"/>
  <c r="BW9" i="7"/>
  <c r="FO104" i="14"/>
  <c r="FO108" i="14"/>
  <c r="BS104" i="14"/>
  <c r="FO107" i="14"/>
  <c r="FO106" i="14"/>
  <c r="BV10" i="7"/>
  <c r="FR10" i="7"/>
  <c r="BU4" i="7"/>
  <c r="FQ4" i="7"/>
  <c r="FU7" i="7"/>
  <c r="BY7"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FR8" i="19"/>
  <c r="FR10" i="19"/>
  <c r="BV4" i="19"/>
  <c r="FQ11" i="19"/>
  <c r="CX9" i="15"/>
  <c r="GT9" i="15"/>
  <c r="CZ12" i="15"/>
  <c r="GV12" i="15"/>
  <c r="FP108" i="7"/>
  <c r="FP106" i="7"/>
  <c r="FP104" i="7"/>
  <c r="FP107" i="7" s="1"/>
  <c r="BT104" i="7"/>
  <c r="FO109" i="7"/>
  <c r="GK7" i="14"/>
  <c r="CO7" i="14"/>
  <c r="C113" i="18"/>
  <c r="B114" i="18"/>
  <c r="CY13" i="15"/>
  <c r="GU13" i="15"/>
  <c r="BY13" i="7"/>
  <c r="FU13" i="7"/>
  <c r="GQ4" i="15"/>
  <c r="CU4" i="15"/>
  <c r="B136" i="16"/>
  <c r="C135" i="16"/>
  <c r="GM6" i="14"/>
  <c r="CQ6" i="14"/>
  <c r="CR12" i="14"/>
  <c r="GN12" i="14"/>
  <c r="FQ6" i="7"/>
  <c r="BU6" i="7"/>
  <c r="FQ109" i="15"/>
  <c r="GQ5" i="15"/>
  <c r="CU5" i="15"/>
  <c r="CX10" i="15"/>
  <c r="GT10" i="15"/>
  <c r="FR4" i="7" l="1"/>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B137" i="16"/>
  <c r="C136" i="16"/>
  <c r="FQ108" i="7"/>
  <c r="FQ107" i="7"/>
  <c r="FQ106" i="7"/>
  <c r="FQ104" i="7"/>
  <c r="BU104" i="7"/>
  <c r="GR4" i="15"/>
  <c r="CV4" i="15"/>
  <c r="C114" i="18"/>
  <c r="B115" i="18"/>
  <c r="GL7" i="14"/>
  <c r="CP7" i="14"/>
  <c r="FR11" i="19"/>
  <c r="FS108" i="15"/>
  <c r="FS106" i="15"/>
  <c r="FS104" i="15"/>
  <c r="FS107" i="15" s="1"/>
  <c r="BW104" i="15"/>
  <c r="CY6" i="15"/>
  <c r="GU6" i="15"/>
  <c r="FS8" i="7"/>
  <c r="BW8" i="7"/>
  <c r="FV7" i="7"/>
  <c r="BZ7" i="7"/>
  <c r="CV5" i="15"/>
  <c r="GR5" i="15"/>
  <c r="GV13" i="15"/>
  <c r="CZ13" i="15"/>
  <c r="FP109" i="7"/>
  <c r="DA12" i="15"/>
  <c r="GW12" i="15"/>
  <c r="FS4" i="19"/>
  <c r="FS9" i="19" s="1"/>
  <c r="FS8" i="19"/>
  <c r="FS10" i="19"/>
  <c r="BW4" i="19"/>
  <c r="FS12" i="7"/>
  <c r="BW12" i="7"/>
  <c r="CY11" i="15"/>
  <c r="GU11" i="15"/>
  <c r="GN6" i="14"/>
  <c r="CR6" i="14"/>
  <c r="FV13" i="7"/>
  <c r="BZ13" i="7"/>
  <c r="CS12" i="14"/>
  <c r="GO12" i="14"/>
  <c r="CY10" i="15"/>
  <c r="GU10" i="15"/>
  <c r="FR6" i="7"/>
  <c r="BV6" i="7"/>
  <c r="CX10" i="14"/>
  <c r="GT10" i="14"/>
  <c r="FR109" i="15"/>
  <c r="FQ109" i="7" l="1"/>
  <c r="BY9" i="7"/>
  <c r="FU9" i="7"/>
  <c r="FP109" i="14"/>
  <c r="FS4" i="7"/>
  <c r="BW4" i="7"/>
  <c r="BX11" i="7"/>
  <c r="FT11" i="7"/>
  <c r="FT10" i="7"/>
  <c r="BX10" i="7"/>
  <c r="FQ108" i="14"/>
  <c r="FQ104" i="14"/>
  <c r="FQ107" i="14" s="1"/>
  <c r="FQ106" i="14"/>
  <c r="BU104" i="14"/>
  <c r="CY10" i="14"/>
  <c r="GU10" i="14"/>
  <c r="GO6" i="14"/>
  <c r="CS6" i="14"/>
  <c r="FT12" i="7"/>
  <c r="BX12" i="7"/>
  <c r="DB12" i="15"/>
  <c r="GX12" i="15"/>
  <c r="CA7" i="7"/>
  <c r="FW7" i="7"/>
  <c r="FS109" i="15"/>
  <c r="GM7" i="14"/>
  <c r="CQ7" i="14"/>
  <c r="GS4" i="15"/>
  <c r="CW4" i="15"/>
  <c r="CZ7" i="15"/>
  <c r="GV7" i="15"/>
  <c r="GV4" i="14"/>
  <c r="CZ4" i="14"/>
  <c r="GN8" i="14"/>
  <c r="CR8" i="14"/>
  <c r="GP12" i="14"/>
  <c r="CT12" i="14"/>
  <c r="FS11" i="19"/>
  <c r="CZ6" i="15"/>
  <c r="GV6" i="15"/>
  <c r="C137" i="16"/>
  <c r="B138" i="16"/>
  <c r="CZ10" i="15"/>
  <c r="GV10" i="15"/>
  <c r="FW13" i="7"/>
  <c r="CA13" i="7"/>
  <c r="FT8" i="19"/>
  <c r="FT10" i="19"/>
  <c r="FT4" i="19"/>
  <c r="FT9" i="19" s="1"/>
  <c r="BX4" i="19"/>
  <c r="DA13" i="15"/>
  <c r="GW13" i="15"/>
  <c r="FT8" i="7"/>
  <c r="BX8" i="7"/>
  <c r="FT106" i="15"/>
  <c r="FT108" i="15"/>
  <c r="FT107" i="15"/>
  <c r="FT104" i="15"/>
  <c r="BX104" i="15"/>
  <c r="C115" i="18"/>
  <c r="B116" i="18"/>
  <c r="GU9" i="14"/>
  <c r="CY9" i="14"/>
  <c r="CZ9" i="15"/>
  <c r="GV9" i="15"/>
  <c r="FS6" i="7"/>
  <c r="BW6" i="7"/>
  <c r="GV11" i="15"/>
  <c r="CZ11" i="15"/>
  <c r="CW5" i="15"/>
  <c r="GS5" i="15"/>
  <c r="FR108" i="7"/>
  <c r="FR106" i="7"/>
  <c r="FR104" i="7"/>
  <c r="FR107" i="7" s="1"/>
  <c r="BV104" i="7"/>
  <c r="GT11" i="14"/>
  <c r="CX11" i="14"/>
  <c r="GX8" i="15"/>
  <c r="DB8" i="15"/>
  <c r="FR108" i="14" l="1"/>
  <c r="FR106" i="14"/>
  <c r="BV104" i="14"/>
  <c r="FR104" i="14"/>
  <c r="FR107" i="14" s="1"/>
  <c r="BY11" i="7"/>
  <c r="FU11" i="7"/>
  <c r="FQ109" i="14"/>
  <c r="BY10" i="7"/>
  <c r="FU10" i="7"/>
  <c r="BX4" i="7"/>
  <c r="FT4" i="7"/>
  <c r="BZ9" i="7"/>
  <c r="FV9" i="7"/>
  <c r="GV9" i="14"/>
  <c r="CZ9" i="14"/>
  <c r="C116" i="18"/>
  <c r="B117" i="18"/>
  <c r="FX13" i="7"/>
  <c r="CB13" i="7"/>
  <c r="B139" i="16"/>
  <c r="C138" i="16"/>
  <c r="GO8" i="14"/>
  <c r="CS8" i="14"/>
  <c r="GN7" i="14"/>
  <c r="CR7" i="14"/>
  <c r="CB7" i="7"/>
  <c r="FX7" i="7"/>
  <c r="FT6" i="7"/>
  <c r="BX6" i="7"/>
  <c r="GU11" i="14"/>
  <c r="CY11" i="14"/>
  <c r="DA7" i="15"/>
  <c r="GW7" i="15"/>
  <c r="GV10" i="14"/>
  <c r="CZ10" i="14"/>
  <c r="FR109" i="7"/>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FU8" i="7"/>
  <c r="BY8" i="7"/>
  <c r="FU4" i="19"/>
  <c r="FU9" i="19" s="1"/>
  <c r="FU8" i="19"/>
  <c r="FU10" i="19"/>
  <c r="BY4" i="19"/>
  <c r="FT11" i="19"/>
  <c r="GW10" i="15"/>
  <c r="DA10" i="15"/>
  <c r="GW6" i="15"/>
  <c r="DA6" i="15"/>
  <c r="FU12" i="7"/>
  <c r="BY12" i="7"/>
  <c r="FU109" i="15" l="1"/>
  <c r="CA9" i="7"/>
  <c r="FW9" i="7"/>
  <c r="FV10" i="7"/>
  <c r="BZ10" i="7"/>
  <c r="FS106" i="14"/>
  <c r="FS108" i="14"/>
  <c r="FS104" i="14"/>
  <c r="FS107" i="14" s="1"/>
  <c r="BW104" i="14"/>
  <c r="FU4" i="7"/>
  <c r="BY4" i="7"/>
  <c r="FR109" i="14"/>
  <c r="BZ11" i="7"/>
  <c r="FV11" i="7"/>
  <c r="FV4" i="19"/>
  <c r="FV10" i="19" s="1"/>
  <c r="FV8" i="19"/>
  <c r="BZ4" i="19"/>
  <c r="FV12" i="7"/>
  <c r="BZ12" i="7"/>
  <c r="DB6" i="15"/>
  <c r="GX6" i="15"/>
  <c r="FU11" i="19"/>
  <c r="GQ6" i="14"/>
  <c r="CU6" i="14"/>
  <c r="DD12" i="15"/>
  <c r="GZ12" i="15"/>
  <c r="DC13" i="15"/>
  <c r="GY13" i="15"/>
  <c r="DB7" i="15"/>
  <c r="GX7" i="15"/>
  <c r="CT8" i="14"/>
  <c r="GP8" i="14"/>
  <c r="C117" i="18"/>
  <c r="B118" i="18"/>
  <c r="GZ8" i="15"/>
  <c r="DD8" i="15"/>
  <c r="CV12" i="14"/>
  <c r="GR12" i="14"/>
  <c r="DB11" i="15"/>
  <c r="GX11" i="15"/>
  <c r="GW10" i="14"/>
  <c r="DA10" i="14"/>
  <c r="FU6" i="7"/>
  <c r="BY6" i="7"/>
  <c r="FY7" i="7"/>
  <c r="CC7" i="7"/>
  <c r="B140" i="16"/>
  <c r="C139" i="16"/>
  <c r="DB10" i="15"/>
  <c r="GX10" i="15"/>
  <c r="FV8" i="7"/>
  <c r="BZ8" i="7"/>
  <c r="DB9" i="15"/>
  <c r="GX9" i="15"/>
  <c r="GU4" i="15"/>
  <c r="CY4" i="15"/>
  <c r="FV106" i="15"/>
  <c r="FV108" i="15"/>
  <c r="FV104" i="15"/>
  <c r="FV107" i="15" s="1"/>
  <c r="BZ104" i="15"/>
  <c r="GU5" i="15"/>
  <c r="CY5" i="15"/>
  <c r="GO7" i="14"/>
  <c r="CS7" i="14"/>
  <c r="CC13" i="7"/>
  <c r="FY13" i="7"/>
  <c r="GW9" i="14"/>
  <c r="DA9" i="14"/>
  <c r="FT106" i="7"/>
  <c r="FT108" i="7"/>
  <c r="FT104" i="7"/>
  <c r="FT107" i="7" s="1"/>
  <c r="BX104" i="7"/>
  <c r="FS109" i="7"/>
  <c r="DB4" i="14"/>
  <c r="GX4" i="14"/>
  <c r="CZ11" i="14"/>
  <c r="GV11" i="14"/>
  <c r="FV9" i="19" l="1"/>
  <c r="FV11" i="19" s="1"/>
  <c r="CA11" i="7"/>
  <c r="FW11" i="7"/>
  <c r="FT106" i="14"/>
  <c r="FT104" i="14"/>
  <c r="FT107" i="14" s="1"/>
  <c r="BX104" i="14"/>
  <c r="FT108" i="14"/>
  <c r="BZ4" i="7"/>
  <c r="FV4" i="7"/>
  <c r="FS109" i="14"/>
  <c r="CB9" i="7"/>
  <c r="FX9" i="7"/>
  <c r="FW10" i="7"/>
  <c r="CA10" i="7"/>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C118" i="18"/>
  <c r="B119" i="18"/>
  <c r="FW12" i="7"/>
  <c r="CA12" i="7"/>
  <c r="DA11" i="14"/>
  <c r="GW11" i="14"/>
  <c r="GV5" i="15"/>
  <c r="CZ5" i="15"/>
  <c r="GV4" i="15"/>
  <c r="CZ4" i="15"/>
  <c r="C140" i="16"/>
  <c r="B141" i="16"/>
  <c r="GS12" i="14"/>
  <c r="CW12" i="14"/>
  <c r="DC7" i="15"/>
  <c r="GY7" i="15"/>
  <c r="DE12" i="15"/>
  <c r="HA12" i="15"/>
  <c r="FT109" i="7"/>
  <c r="FU108" i="7"/>
  <c r="FU106" i="7"/>
  <c r="FU104" i="7"/>
  <c r="FU107" i="7" s="1"/>
  <c r="BY104" i="7"/>
  <c r="FZ13" i="7"/>
  <c r="CD13" i="7"/>
  <c r="FZ7" i="7"/>
  <c r="CD7" i="7"/>
  <c r="HA8" i="15"/>
  <c r="DE8" i="15"/>
  <c r="FW4" i="19"/>
  <c r="FW10" i="19" s="1"/>
  <c r="FW8" i="19"/>
  <c r="CA4" i="19"/>
  <c r="FW9" i="19" l="1"/>
  <c r="FW11" i="19" s="1"/>
  <c r="CC9" i="7"/>
  <c r="FY9" i="7"/>
  <c r="CB10" i="7"/>
  <c r="FX10" i="7"/>
  <c r="FT109" i="14"/>
  <c r="FU106" i="14"/>
  <c r="FU108" i="14"/>
  <c r="FU104" i="14"/>
  <c r="FU107" i="14" s="1"/>
  <c r="BY104" i="14"/>
  <c r="CA4" i="7"/>
  <c r="FW4" i="7"/>
  <c r="CB11" i="7"/>
  <c r="FX11" i="7"/>
  <c r="FX4" i="19"/>
  <c r="FX10" i="19" s="1"/>
  <c r="FX8" i="19"/>
  <c r="CB4" i="19"/>
  <c r="HB8" i="15"/>
  <c r="DF8" i="15"/>
  <c r="FV106" i="7"/>
  <c r="FV108" i="7"/>
  <c r="FV104" i="7"/>
  <c r="FV107" i="7" s="1"/>
  <c r="BZ104" i="7"/>
  <c r="CX12" i="14"/>
  <c r="GT12" i="14"/>
  <c r="GW4" i="15"/>
  <c r="DA4" i="15"/>
  <c r="C119" i="18"/>
  <c r="B120" i="18"/>
  <c r="FW6" i="7"/>
  <c r="CA6" i="7"/>
  <c r="FW109" i="15"/>
  <c r="GQ7" i="14"/>
  <c r="CU7" i="14"/>
  <c r="DF12" i="15"/>
  <c r="HB12" i="15"/>
  <c r="GX11" i="14"/>
  <c r="DB11" i="14"/>
  <c r="DD6" i="15"/>
  <c r="GZ6" i="15"/>
  <c r="CE7" i="7"/>
  <c r="GA7" i="7"/>
  <c r="CE13" i="7"/>
  <c r="GA13" i="7"/>
  <c r="FU109" i="7"/>
  <c r="C141" i="16"/>
  <c r="B142" i="16"/>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FX9" i="19" l="1"/>
  <c r="CC11" i="7"/>
  <c r="FY11" i="7"/>
  <c r="CC10" i="7"/>
  <c r="FY10" i="7"/>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CF7" i="7"/>
  <c r="GB7" i="7"/>
  <c r="HA6" i="15"/>
  <c r="DE6" i="15"/>
  <c r="DG12" i="15"/>
  <c r="HC12" i="15"/>
  <c r="DG8" i="15"/>
  <c r="HC8" i="15"/>
  <c r="GZ10" i="14"/>
  <c r="DD10" i="14"/>
  <c r="DE9" i="15"/>
  <c r="HA9" i="15"/>
  <c r="GT6" i="14"/>
  <c r="CX6" i="14"/>
  <c r="GZ9" i="14"/>
  <c r="DD9" i="14"/>
  <c r="DE10" i="15"/>
  <c r="HA10" i="15"/>
  <c r="DF13" i="15"/>
  <c r="HB13" i="15"/>
  <c r="FX109" i="15"/>
  <c r="FY12" i="7"/>
  <c r="CC12" i="7"/>
  <c r="C142" i="16"/>
  <c r="B143" i="16"/>
  <c r="GB13" i="7"/>
  <c r="CF13" i="7"/>
  <c r="GY11" i="14"/>
  <c r="DC11" i="14"/>
  <c r="C120" i="18"/>
  <c r="B121" i="18"/>
  <c r="FX11" i="19"/>
  <c r="FY106" i="15"/>
  <c r="FY108" i="15"/>
  <c r="FY104" i="15"/>
  <c r="FY107" i="15" s="1"/>
  <c r="CC104" i="15"/>
  <c r="CY12" i="14"/>
  <c r="GU12" i="14"/>
  <c r="FV109" i="7"/>
  <c r="FY4" i="19"/>
  <c r="FY10" i="19" s="1"/>
  <c r="FY8" i="19"/>
  <c r="FY9" i="19"/>
  <c r="CC4" i="19"/>
  <c r="FW106" i="14" l="1"/>
  <c r="FW107" i="14"/>
  <c r="FW104" i="14"/>
  <c r="FW108" i="14" s="1"/>
  <c r="CA104" i="14"/>
  <c r="FY4" i="7"/>
  <c r="CC4" i="7"/>
  <c r="FZ10" i="7"/>
  <c r="CD10" i="7"/>
  <c r="FV109" i="14"/>
  <c r="CE9" i="7"/>
  <c r="GA9" i="7"/>
  <c r="CD11" i="7"/>
  <c r="FZ11" i="7"/>
  <c r="FZ106" i="15"/>
  <c r="FZ108" i="15"/>
  <c r="FZ104" i="15"/>
  <c r="FZ107" i="15" s="1"/>
  <c r="CD104" i="15"/>
  <c r="GC13" i="7"/>
  <c r="CG13" i="7"/>
  <c r="HD8" i="15"/>
  <c r="DH8" i="15"/>
  <c r="GS7" i="14"/>
  <c r="CW7" i="14"/>
  <c r="DF4" i="14"/>
  <c r="HB4" i="14"/>
  <c r="GU6" i="14"/>
  <c r="CY6" i="14"/>
  <c r="HA10" i="14"/>
  <c r="DE10" i="14"/>
  <c r="DF11" i="15"/>
  <c r="HB11" i="15"/>
  <c r="FZ12" i="7"/>
  <c r="CD12" i="7"/>
  <c r="DG13" i="15"/>
  <c r="HC13" i="15"/>
  <c r="DF9" i="15"/>
  <c r="HB9" i="15"/>
  <c r="DC5" i="15"/>
  <c r="GY5" i="15"/>
  <c r="GY4" i="15"/>
  <c r="DC4" i="15"/>
  <c r="FY11" i="19"/>
  <c r="CZ12" i="14"/>
  <c r="GV12" i="14"/>
  <c r="C121" i="18"/>
  <c r="B122" i="18"/>
  <c r="GZ11" i="14"/>
  <c r="DD11" i="14"/>
  <c r="C143" i="16"/>
  <c r="B144" i="16"/>
  <c r="DF10" i="15"/>
  <c r="HB10" i="15"/>
  <c r="DH12" i="15"/>
  <c r="HD12" i="15"/>
  <c r="GC7" i="7"/>
  <c r="CG7" i="7"/>
  <c r="HB7" i="15"/>
  <c r="DF7" i="15"/>
  <c r="FY6" i="7"/>
  <c r="CC6" i="7"/>
  <c r="FZ8" i="7"/>
  <c r="CD8" i="7"/>
  <c r="CX8" i="14"/>
  <c r="GT8" i="14"/>
  <c r="FY109" i="15"/>
  <c r="FZ4" i="19"/>
  <c r="FZ10" i="19" s="1"/>
  <c r="FZ8" i="19"/>
  <c r="CD4" i="19"/>
  <c r="DE9" i="14"/>
  <c r="HA9" i="14"/>
  <c r="HB6" i="15"/>
  <c r="DF6" i="15"/>
  <c r="FX108" i="7"/>
  <c r="FX106" i="7"/>
  <c r="FX104" i="7"/>
  <c r="FX107" i="7" s="1"/>
  <c r="CB104" i="7"/>
  <c r="FW109" i="7"/>
  <c r="FZ9" i="19" l="1"/>
  <c r="FZ11" i="19" s="1"/>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GD13" i="7"/>
  <c r="CH13" i="7"/>
  <c r="GD7" i="7"/>
  <c r="CH7" i="7"/>
  <c r="HC6" i="15"/>
  <c r="DG6" i="15"/>
  <c r="GA8" i="19"/>
  <c r="GA4" i="19"/>
  <c r="GA10" i="19" s="1"/>
  <c r="GA9" i="19"/>
  <c r="CE4" i="19"/>
  <c r="GA8" i="7"/>
  <c r="CE8" i="7"/>
  <c r="DG7" i="15"/>
  <c r="HC7" i="15"/>
  <c r="C144" i="16"/>
  <c r="B145" i="16"/>
  <c r="C122" i="18"/>
  <c r="B123" i="18"/>
  <c r="GZ4" i="15"/>
  <c r="DD4" i="15"/>
  <c r="GA12" i="7"/>
  <c r="CE12" i="7"/>
  <c r="DG11" i="15"/>
  <c r="HC11" i="15"/>
  <c r="FZ6" i="7"/>
  <c r="CD6" i="7"/>
  <c r="DE11" i="14"/>
  <c r="HA11" i="14"/>
  <c r="FX109" i="7"/>
  <c r="HE12" i="15"/>
  <c r="DI12" i="15"/>
  <c r="DA12" i="14"/>
  <c r="GW12" i="14"/>
  <c r="HC9" i="15"/>
  <c r="DG9" i="15"/>
  <c r="HB10" i="14"/>
  <c r="DF10" i="14"/>
  <c r="DI8" i="15"/>
  <c r="HE8" i="15"/>
  <c r="GA106" i="15"/>
  <c r="GA107" i="15"/>
  <c r="GA104" i="15"/>
  <c r="GA108" i="15" s="1"/>
  <c r="CE104" i="15"/>
  <c r="FZ109" i="15"/>
  <c r="GB10" i="7" l="1"/>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8" i="7"/>
  <c r="FZ106" i="7"/>
  <c r="FZ104" i="7"/>
  <c r="FZ107" i="7" s="1"/>
  <c r="CD104" i="7"/>
  <c r="DH11" i="15"/>
  <c r="HD11" i="15"/>
  <c r="CI13" i="7"/>
  <c r="GE13" i="7"/>
  <c r="GW6" i="14"/>
  <c r="DA6" i="14"/>
  <c r="GV8" i="14"/>
  <c r="CZ8" i="14"/>
  <c r="HC10" i="14"/>
  <c r="DG10" i="14"/>
  <c r="GX12" i="14"/>
  <c r="DB12" i="14"/>
  <c r="GB12" i="7"/>
  <c r="CF12" i="7"/>
  <c r="C123" i="18"/>
  <c r="B124" i="18"/>
  <c r="GB4" i="19"/>
  <c r="GB10" i="19" s="1"/>
  <c r="GB8" i="19"/>
  <c r="GB9" i="19"/>
  <c r="CF4" i="19"/>
  <c r="GA11" i="19"/>
  <c r="CI7" i="7"/>
  <c r="GE7" i="7"/>
  <c r="GU7" i="14"/>
  <c r="CY7" i="14"/>
  <c r="HD4" i="14"/>
  <c r="DH4" i="14"/>
  <c r="C145" i="16"/>
  <c r="B146" i="16"/>
  <c r="GB106" i="15"/>
  <c r="GB107" i="15"/>
  <c r="GB104" i="15"/>
  <c r="GB108" i="15" s="1"/>
  <c r="CF104" i="15"/>
  <c r="GA109" i="15"/>
  <c r="HD9" i="15"/>
  <c r="DH9" i="15"/>
  <c r="DJ12" i="15"/>
  <c r="HF12" i="15"/>
  <c r="DH7" i="15"/>
  <c r="HD7" i="15"/>
  <c r="DH6" i="15"/>
  <c r="HD6" i="15"/>
  <c r="DI13" i="15"/>
  <c r="HE13" i="15"/>
  <c r="HD10" i="15"/>
  <c r="DH10" i="15"/>
  <c r="DG9" i="14"/>
  <c r="HC9" i="14"/>
  <c r="FY109" i="14" l="1"/>
  <c r="CG10" i="7"/>
  <c r="GC10" i="7"/>
  <c r="GD9" i="7"/>
  <c r="CH9" i="7"/>
  <c r="CG11" i="7"/>
  <c r="GC11" i="7"/>
  <c r="GB4" i="7"/>
  <c r="CF4" i="7"/>
  <c r="CD104" i="14"/>
  <c r="FZ106" i="14"/>
  <c r="FZ104" i="14"/>
  <c r="FZ108" i="14" s="1"/>
  <c r="FZ107" i="14"/>
  <c r="HE10" i="15"/>
  <c r="DI10" i="15"/>
  <c r="C146" i="16"/>
  <c r="B147" i="16"/>
  <c r="GV7" i="14"/>
  <c r="CZ7" i="14"/>
  <c r="GB11" i="19"/>
  <c r="GC12" i="7"/>
  <c r="CG12" i="7"/>
  <c r="CJ13" i="7"/>
  <c r="GF13" i="7"/>
  <c r="GB6" i="7"/>
  <c r="CF6" i="7"/>
  <c r="HB4" i="15"/>
  <c r="DF4" i="15"/>
  <c r="DI6" i="15"/>
  <c r="HE6" i="15"/>
  <c r="GC4" i="19"/>
  <c r="GC10" i="19" s="1"/>
  <c r="GC8" i="19"/>
  <c r="GC9" i="19"/>
  <c r="CG4" i="19"/>
  <c r="HD10" i="14"/>
  <c r="DH10" i="14"/>
  <c r="GX6" i="14"/>
  <c r="DB6" i="14"/>
  <c r="GA106" i="7"/>
  <c r="GA108" i="7"/>
  <c r="GA104" i="7"/>
  <c r="GA107" i="7" s="1"/>
  <c r="CE104" i="7"/>
  <c r="GB109" i="15"/>
  <c r="HE4" i="14"/>
  <c r="DI4" i="14"/>
  <c r="C124" i="18"/>
  <c r="B125" i="18"/>
  <c r="HE11" i="15"/>
  <c r="DI11" i="15"/>
  <c r="GC8" i="7"/>
  <c r="CG8" i="7"/>
  <c r="DG11" i="14"/>
  <c r="HC11" i="14"/>
  <c r="DK12" i="15"/>
  <c r="HG12" i="15"/>
  <c r="HD9" i="14"/>
  <c r="DH9" i="14"/>
  <c r="DJ13" i="15"/>
  <c r="HF13" i="15"/>
  <c r="HE7" i="15"/>
  <c r="DI7" i="15"/>
  <c r="DI9" i="15"/>
  <c r="HE9" i="15"/>
  <c r="GC107" i="15"/>
  <c r="GC106" i="15"/>
  <c r="GC104" i="15"/>
  <c r="GC108" i="15" s="1"/>
  <c r="CG104" i="15"/>
  <c r="CJ7" i="7"/>
  <c r="GF7" i="7"/>
  <c r="DC12" i="14"/>
  <c r="GY12" i="14"/>
  <c r="GW8" i="14"/>
  <c r="DA8" i="14"/>
  <c r="FZ109" i="7"/>
  <c r="DF5" i="15"/>
  <c r="HB5" i="15"/>
  <c r="DK8" i="15"/>
  <c r="HG8" i="15"/>
  <c r="FZ109" i="14" l="1"/>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DJ10" i="15"/>
  <c r="HF10" i="15"/>
  <c r="GX8" i="14"/>
  <c r="DB8" i="14"/>
  <c r="DJ11" i="15"/>
  <c r="HF11" i="15"/>
  <c r="HF4" i="14"/>
  <c r="DJ4" i="14"/>
  <c r="GY6" i="14"/>
  <c r="DC6" i="14"/>
  <c r="GD8" i="19"/>
  <c r="GD9" i="19"/>
  <c r="GD4" i="19"/>
  <c r="GD10" i="19" s="1"/>
  <c r="CH4" i="19"/>
  <c r="C147" i="16"/>
  <c r="B148" i="16"/>
  <c r="GG7" i="7"/>
  <c r="CK7" i="7"/>
  <c r="DH11" i="14"/>
  <c r="HD11" i="14"/>
  <c r="DJ9" i="15"/>
  <c r="HF9" i="15"/>
  <c r="DL8" i="15"/>
  <c r="HH8" i="15"/>
  <c r="GD107" i="15"/>
  <c r="GD106" i="15"/>
  <c r="GD108" i="15"/>
  <c r="GD104" i="15"/>
  <c r="CH104" i="15"/>
  <c r="DK13" i="15"/>
  <c r="HG13" i="15"/>
  <c r="DL12" i="15"/>
  <c r="HH12" i="15"/>
  <c r="GD8" i="7"/>
  <c r="CH8" i="7"/>
  <c r="C125" i="18"/>
  <c r="B126" i="18"/>
  <c r="GA109" i="7"/>
  <c r="HE10" i="14"/>
  <c r="DI10" i="14"/>
  <c r="HF6" i="15"/>
  <c r="DJ6" i="15"/>
  <c r="GG13" i="7"/>
  <c r="CK13" i="7"/>
  <c r="GW7" i="14"/>
  <c r="DA7" i="14"/>
  <c r="CH4" i="7" l="1"/>
  <c r="GD4" i="7"/>
  <c r="GA109" i="14"/>
  <c r="CI11" i="7"/>
  <c r="GE11" i="7"/>
  <c r="CJ9" i="7"/>
  <c r="GF9" i="7"/>
  <c r="GE10" i="7"/>
  <c r="CI10" i="7"/>
  <c r="GB107" i="14"/>
  <c r="GB104" i="14"/>
  <c r="GB108" i="14" s="1"/>
  <c r="CF104" i="14"/>
  <c r="GB106" i="14"/>
  <c r="GH13" i="7"/>
  <c r="CL13" i="7"/>
  <c r="HF10" i="14"/>
  <c r="DJ10" i="14"/>
  <c r="DM12" i="15"/>
  <c r="HI12" i="15"/>
  <c r="GH7" i="7"/>
  <c r="CL7" i="7"/>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C148" i="16"/>
  <c r="B149" i="16"/>
  <c r="DK11" i="15"/>
  <c r="HG11" i="15"/>
  <c r="DK10" i="15"/>
  <c r="HG10" i="15"/>
  <c r="GD6" i="7"/>
  <c r="CH6" i="7"/>
  <c r="HA12" i="14"/>
  <c r="DE12" i="14"/>
  <c r="DH5" i="15"/>
  <c r="HD5" i="15"/>
  <c r="C126" i="18"/>
  <c r="B127" i="18"/>
  <c r="GE106" i="15"/>
  <c r="GE107" i="15"/>
  <c r="GE104" i="15"/>
  <c r="GE108" i="15" s="1"/>
  <c r="CI104" i="15"/>
  <c r="HG9" i="15"/>
  <c r="DK9" i="15"/>
  <c r="DI11" i="14"/>
  <c r="HE11" i="14"/>
  <c r="DK4" i="14"/>
  <c r="HG4" i="14"/>
  <c r="GY8" i="14"/>
  <c r="DC8" i="14"/>
  <c r="GC107" i="7"/>
  <c r="GC108" i="7"/>
  <c r="GC106" i="7"/>
  <c r="GC104" i="7"/>
  <c r="CG104" i="7"/>
  <c r="DJ9" i="14"/>
  <c r="HF9" i="14"/>
  <c r="GB109" i="14" l="1"/>
  <c r="GC104" i="14"/>
  <c r="GC108" i="14"/>
  <c r="GC106" i="14"/>
  <c r="CG104" i="14"/>
  <c r="GC107" i="14"/>
  <c r="CJ11" i="7"/>
  <c r="GF11" i="7"/>
  <c r="CK9" i="7"/>
  <c r="GG9" i="7"/>
  <c r="CJ10" i="7"/>
  <c r="GF10" i="7"/>
  <c r="CI4" i="7"/>
  <c r="GE4" i="7"/>
  <c r="HH4" i="14"/>
  <c r="DL4" i="14"/>
  <c r="GE109" i="15"/>
  <c r="HG9" i="14"/>
  <c r="DK9" i="14"/>
  <c r="HH9" i="15"/>
  <c r="DL9" i="15"/>
  <c r="HB12" i="14"/>
  <c r="DF12" i="14"/>
  <c r="C149" i="16"/>
  <c r="B150" i="16"/>
  <c r="DM13" i="15"/>
  <c r="HI13" i="15"/>
  <c r="DN8" i="15"/>
  <c r="HJ8" i="15"/>
  <c r="HH7" i="15"/>
  <c r="DL7" i="15"/>
  <c r="DN12" i="15"/>
  <c r="HJ12" i="15"/>
  <c r="HH10" i="15"/>
  <c r="DL10" i="15"/>
  <c r="HA6" i="14"/>
  <c r="DE6" i="14"/>
  <c r="GF8" i="7"/>
  <c r="CJ8" i="7"/>
  <c r="GE11" i="19"/>
  <c r="HG10" i="14"/>
  <c r="DK10" i="14"/>
  <c r="GE6" i="7"/>
  <c r="CI6" i="7"/>
  <c r="DL6" i="15"/>
  <c r="HH6" i="15"/>
  <c r="HE4" i="15"/>
  <c r="DI4" i="15"/>
  <c r="GF4" i="19"/>
  <c r="GF10" i="19" s="1"/>
  <c r="GF8" i="19"/>
  <c r="GF9" i="19"/>
  <c r="CJ4" i="19"/>
  <c r="GD106" i="7"/>
  <c r="GD108" i="7"/>
  <c r="GD104" i="7"/>
  <c r="GD107" i="7" s="1"/>
  <c r="CH104" i="7"/>
  <c r="GZ8" i="14"/>
  <c r="DD8" i="14"/>
  <c r="GF107" i="15"/>
  <c r="GF106" i="15"/>
  <c r="GF104" i="15"/>
  <c r="GF108" i="15" s="1"/>
  <c r="CJ104" i="15"/>
  <c r="GC109" i="7"/>
  <c r="HF11" i="14"/>
  <c r="DJ11" i="14"/>
  <c r="C127" i="18"/>
  <c r="B128" i="18"/>
  <c r="HE5" i="15"/>
  <c r="DI5" i="15"/>
  <c r="DL11" i="15"/>
  <c r="HH11" i="15"/>
  <c r="GY7" i="14"/>
  <c r="DC7" i="14"/>
  <c r="GF12" i="7"/>
  <c r="CJ12" i="7"/>
  <c r="CM7" i="7"/>
  <c r="GI7" i="7"/>
  <c r="GI13" i="7"/>
  <c r="CM13" i="7"/>
  <c r="GC109" i="14" l="1"/>
  <c r="GG10" i="7"/>
  <c r="CK10" i="7"/>
  <c r="CK11" i="7"/>
  <c r="GG11" i="7"/>
  <c r="GF4" i="7"/>
  <c r="CJ4" i="7"/>
  <c r="GH9" i="7"/>
  <c r="CL9" i="7"/>
  <c r="GD107" i="14"/>
  <c r="GD104" i="14"/>
  <c r="GD108" i="14" s="1"/>
  <c r="GD106" i="14"/>
  <c r="CH104" i="14"/>
  <c r="CN13" i="7"/>
  <c r="GJ13" i="7"/>
  <c r="GG12" i="7"/>
  <c r="CK12" i="7"/>
  <c r="C128" i="18"/>
  <c r="B129" i="18"/>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C150" i="16"/>
  <c r="B151" i="16"/>
  <c r="DM9" i="15"/>
  <c r="HI9" i="15"/>
  <c r="GZ7" i="14"/>
  <c r="DD7" i="14"/>
  <c r="GF11" i="19"/>
  <c r="HH10" i="14"/>
  <c r="DL10" i="14"/>
  <c r="DM7" i="15"/>
  <c r="HI7" i="15"/>
  <c r="HI4" i="14"/>
  <c r="DM4" i="14"/>
  <c r="DJ5" i="15"/>
  <c r="HF5" i="15"/>
  <c r="DK11" i="14"/>
  <c r="HG11" i="14"/>
  <c r="HA8" i="14"/>
  <c r="DE8" i="14"/>
  <c r="CN7" i="7"/>
  <c r="GJ7" i="7"/>
  <c r="GF109" i="15"/>
  <c r="GD109" i="7"/>
  <c r="GG8" i="19"/>
  <c r="GG4" i="19"/>
  <c r="GG10" i="19" s="1"/>
  <c r="GG9" i="19"/>
  <c r="CK4" i="19"/>
  <c r="DM6" i="15"/>
  <c r="HI6" i="15"/>
  <c r="GG8" i="7"/>
  <c r="CK8" i="7"/>
  <c r="DG12" i="14"/>
  <c r="HC12" i="14"/>
  <c r="HH9" i="14"/>
  <c r="DL9" i="14"/>
  <c r="GD109" i="14" l="1"/>
  <c r="CM9" i="7"/>
  <c r="GI9" i="7"/>
  <c r="CL11" i="7"/>
  <c r="GH11" i="7"/>
  <c r="GG4" i="7"/>
  <c r="CK4" i="7"/>
  <c r="GH10" i="7"/>
  <c r="CL10" i="7"/>
  <c r="GE106" i="14"/>
  <c r="CI104" i="14"/>
  <c r="GE104" i="14"/>
  <c r="GE108" i="14" s="1"/>
  <c r="GE107" i="14"/>
  <c r="HB8" i="14"/>
  <c r="DF8" i="14"/>
  <c r="HJ9" i="15"/>
  <c r="DN9" i="15"/>
  <c r="DP8" i="15"/>
  <c r="HL8" i="15"/>
  <c r="DN10" i="15"/>
  <c r="HJ10" i="15"/>
  <c r="GH12" i="7"/>
  <c r="CL12" i="7"/>
  <c r="HG5" i="15"/>
  <c r="DK5" i="15"/>
  <c r="DN7" i="15"/>
  <c r="HJ7" i="15"/>
  <c r="HA7" i="14"/>
  <c r="DE7" i="14"/>
  <c r="C151" i="16"/>
  <c r="B152" i="16"/>
  <c r="HC6" i="14"/>
  <c r="DG6" i="14"/>
  <c r="GH106" i="15"/>
  <c r="GH107" i="15"/>
  <c r="GH104" i="15"/>
  <c r="GH108" i="15" s="1"/>
  <c r="CL104" i="15"/>
  <c r="DO13" i="15"/>
  <c r="HK13" i="15"/>
  <c r="GG6" i="7"/>
  <c r="CK6" i="7"/>
  <c r="GF108" i="7"/>
  <c r="GF106" i="7"/>
  <c r="GF104" i="7"/>
  <c r="GF107" i="7" s="1"/>
  <c r="CJ104" i="7"/>
  <c r="GE109" i="7"/>
  <c r="HD12" i="14"/>
  <c r="DH12" i="14"/>
  <c r="HJ6" i="15"/>
  <c r="DN6" i="15"/>
  <c r="HJ4" i="14"/>
  <c r="DN4" i="14"/>
  <c r="HI10" i="14"/>
  <c r="DM10" i="14"/>
  <c r="DP12" i="15"/>
  <c r="HL12" i="15"/>
  <c r="C129" i="18"/>
  <c r="B130" i="18"/>
  <c r="HI9" i="14"/>
  <c r="DM9" i="14"/>
  <c r="GH8" i="7"/>
  <c r="CL8" i="7"/>
  <c r="GH4" i="19"/>
  <c r="GH10" i="19" s="1"/>
  <c r="GH8" i="19"/>
  <c r="GH9" i="19"/>
  <c r="CL4" i="19"/>
  <c r="GG11" i="19"/>
  <c r="GK7" i="7"/>
  <c r="CO7" i="7"/>
  <c r="DL11" i="14"/>
  <c r="HH11" i="14"/>
  <c r="GG109" i="15"/>
  <c r="DN11" i="15"/>
  <c r="HJ11" i="15"/>
  <c r="HG4" i="15"/>
  <c r="DK4" i="15"/>
  <c r="CO13" i="7"/>
  <c r="GK13" i="7"/>
  <c r="GF107" i="14" l="1"/>
  <c r="CJ104" i="14"/>
  <c r="GF104" i="14"/>
  <c r="GF108" i="14" s="1"/>
  <c r="GF106" i="14"/>
  <c r="CL4" i="7"/>
  <c r="GH4" i="7"/>
  <c r="GE109" i="14"/>
  <c r="CM10" i="7"/>
  <c r="GI10" i="7"/>
  <c r="GJ9" i="7"/>
  <c r="CN9" i="7"/>
  <c r="CM11" i="7"/>
  <c r="GI11" i="7"/>
  <c r="GL13" i="7"/>
  <c r="CP13" i="7"/>
  <c r="GL7" i="7"/>
  <c r="CP7" i="7"/>
  <c r="GI8" i="7"/>
  <c r="CM8" i="7"/>
  <c r="DQ12" i="15"/>
  <c r="HM12" i="15"/>
  <c r="GF109" i="7"/>
  <c r="HD6" i="14"/>
  <c r="DH6" i="14"/>
  <c r="HB7" i="14"/>
  <c r="DF7" i="14"/>
  <c r="HH5" i="15"/>
  <c r="DL5" i="15"/>
  <c r="GI12" i="7"/>
  <c r="CM12" i="7"/>
  <c r="DG8" i="14"/>
  <c r="HC8" i="14"/>
  <c r="B131" i="18"/>
  <c r="C130" i="18"/>
  <c r="DN10" i="14"/>
  <c r="HJ10" i="14"/>
  <c r="DO6" i="15"/>
  <c r="HK6" i="15"/>
  <c r="HM8" i="15"/>
  <c r="DQ8" i="15"/>
  <c r="GG108" i="7"/>
  <c r="GG106" i="7"/>
  <c r="GG104" i="7"/>
  <c r="GG107" i="7" s="1"/>
  <c r="CK104" i="7"/>
  <c r="DP13" i="15"/>
  <c r="HL13" i="15"/>
  <c r="C152" i="16"/>
  <c r="B153" i="16"/>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CN11" i="7" l="1"/>
  <c r="GJ11" i="7"/>
  <c r="CO9" i="7"/>
  <c r="GK9" i="7"/>
  <c r="GF109" i="14"/>
  <c r="GI4" i="7"/>
  <c r="CM4" i="7"/>
  <c r="GG104" i="14"/>
  <c r="CK104" i="14"/>
  <c r="GG107" i="14"/>
  <c r="GG106" i="14"/>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GM13" i="7"/>
  <c r="CQ13" i="7"/>
  <c r="HI4" i="15"/>
  <c r="DM4" i="15"/>
  <c r="C153" i="16"/>
  <c r="B154" i="16"/>
  <c r="GH107" i="7"/>
  <c r="GH108" i="7"/>
  <c r="GH106" i="7"/>
  <c r="GH104" i="7"/>
  <c r="CL104" i="7"/>
  <c r="DP6" i="15"/>
  <c r="HL6" i="15"/>
  <c r="B132" i="18"/>
  <c r="C131" i="18"/>
  <c r="GJ12" i="7"/>
  <c r="CN12" i="7"/>
  <c r="HC7" i="14"/>
  <c r="DG7" i="14"/>
  <c r="GI109" i="15"/>
  <c r="HK9" i="14"/>
  <c r="DO9" i="14"/>
  <c r="DN11" i="14"/>
  <c r="HJ11" i="14"/>
  <c r="DR8" i="15"/>
  <c r="HN8" i="15"/>
  <c r="CQ7" i="7"/>
  <c r="GM7" i="7"/>
  <c r="GJ107" i="15"/>
  <c r="GJ106" i="15"/>
  <c r="GJ104" i="15"/>
  <c r="GJ108" i="15" s="1"/>
  <c r="CN104" i="15"/>
  <c r="HF12" i="14"/>
  <c r="DJ12" i="14"/>
  <c r="GI11" i="19"/>
  <c r="GG109" i="7"/>
  <c r="DO10" i="14"/>
  <c r="HK10" i="14"/>
  <c r="DM5" i="15"/>
  <c r="HI5" i="15"/>
  <c r="HE6" i="14"/>
  <c r="DI6" i="14"/>
  <c r="DR12" i="15"/>
  <c r="HN12" i="15"/>
  <c r="GG109" i="14" l="1"/>
  <c r="GJ4" i="7"/>
  <c r="CN4" i="7"/>
  <c r="GL9" i="7"/>
  <c r="CP9" i="7"/>
  <c r="GH109" i="7"/>
  <c r="GK10" i="7"/>
  <c r="CO10" i="7"/>
  <c r="GH104" i="14"/>
  <c r="GH108" i="14" s="1"/>
  <c r="GH106" i="14"/>
  <c r="GH107" i="14"/>
  <c r="CL104" i="14"/>
  <c r="CO11" i="7"/>
  <c r="GK11" i="7"/>
  <c r="DS12" i="15"/>
  <c r="HO12" i="15"/>
  <c r="HF6" i="14"/>
  <c r="DJ6" i="14"/>
  <c r="GK106" i="15"/>
  <c r="GK107" i="15"/>
  <c r="GK104" i="15"/>
  <c r="GK108" i="15" s="1"/>
  <c r="CO104" i="15"/>
  <c r="CR7" i="7"/>
  <c r="GN7" i="7"/>
  <c r="HO8" i="15"/>
  <c r="DS8" i="15"/>
  <c r="HL9" i="14"/>
  <c r="DP9" i="14"/>
  <c r="C132" i="18"/>
  <c r="B133" i="18"/>
  <c r="B155" i="16"/>
  <c r="C154" i="16"/>
  <c r="DR13" i="15"/>
  <c r="HN13" i="15"/>
  <c r="DQ11" i="15"/>
  <c r="HM11" i="15"/>
  <c r="GJ6" i="7"/>
  <c r="CN6" i="7"/>
  <c r="GK12" i="7"/>
  <c r="CO12" i="7"/>
  <c r="GN13" i="7"/>
  <c r="CR13" i="7"/>
  <c r="DI8" i="14"/>
  <c r="HE8" i="14"/>
  <c r="GK4" i="19"/>
  <c r="GK10" i="19" s="1"/>
  <c r="GK8" i="19"/>
  <c r="GK9" i="19"/>
  <c r="CO4" i="19"/>
  <c r="GJ11" i="19"/>
  <c r="DQ10" i="15"/>
  <c r="HM10" i="15"/>
  <c r="HL10" i="14"/>
  <c r="DP10" i="14"/>
  <c r="DK12" i="14"/>
  <c r="HG12" i="14"/>
  <c r="GJ109" i="15"/>
  <c r="DQ6" i="15"/>
  <c r="HM6" i="15"/>
  <c r="HJ4" i="15"/>
  <c r="DN4" i="15"/>
  <c r="DQ9" i="15"/>
  <c r="HM9" i="15"/>
  <c r="DQ4" i="14"/>
  <c r="HM4" i="14"/>
  <c r="HJ5" i="15"/>
  <c r="DN5" i="15"/>
  <c r="HK11" i="14"/>
  <c r="DO11" i="14"/>
  <c r="HD7" i="14"/>
  <c r="DH7" i="14"/>
  <c r="GI107" i="7"/>
  <c r="GI106" i="7"/>
  <c r="GI108" i="7"/>
  <c r="GI104" i="7"/>
  <c r="CM104" i="7"/>
  <c r="GK8" i="7"/>
  <c r="CO8" i="7"/>
  <c r="DQ7" i="15"/>
  <c r="HM7" i="15"/>
  <c r="GH109" i="14" l="1"/>
  <c r="CP11" i="7"/>
  <c r="GL11" i="7"/>
  <c r="CQ9" i="7"/>
  <c r="GM9" i="7"/>
  <c r="CM104" i="14"/>
  <c r="GI107" i="14"/>
  <c r="GI106" i="14"/>
  <c r="GI104" i="14"/>
  <c r="GI108" i="14" s="1"/>
  <c r="CP10" i="7"/>
  <c r="GL10" i="7"/>
  <c r="GK4" i="7"/>
  <c r="CO4" i="7"/>
  <c r="GL8" i="7"/>
  <c r="CP8" i="7"/>
  <c r="HK5" i="15"/>
  <c r="DO5" i="15"/>
  <c r="DR7" i="15"/>
  <c r="HN7" i="15"/>
  <c r="HE7" i="14"/>
  <c r="DI7" i="14"/>
  <c r="HN9" i="15"/>
  <c r="DR9" i="15"/>
  <c r="DR6" i="15"/>
  <c r="HN6" i="15"/>
  <c r="GL4" i="19"/>
  <c r="GL10" i="19" s="1"/>
  <c r="GL9" i="19"/>
  <c r="GL8" i="19"/>
  <c r="CP4" i="19"/>
  <c r="DR11" i="15"/>
  <c r="HN11" i="15"/>
  <c r="B156" i="16"/>
  <c r="C155" i="16"/>
  <c r="GO7" i="7"/>
  <c r="CS7" i="7"/>
  <c r="HK4" i="15"/>
  <c r="DO4" i="15"/>
  <c r="GL12" i="7"/>
  <c r="CP12" i="7"/>
  <c r="GK6" i="7"/>
  <c r="CO6" i="7"/>
  <c r="C133" i="18"/>
  <c r="B134" i="18"/>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GK11" i="19"/>
  <c r="CS13" i="7"/>
  <c r="GO13" i="7"/>
  <c r="HM9" i="14"/>
  <c r="DQ9" i="14"/>
  <c r="DT12" i="15"/>
  <c r="HP12" i="15"/>
  <c r="GI109" i="14" l="1"/>
  <c r="GN9" i="7"/>
  <c r="CR9" i="7"/>
  <c r="CQ10" i="7"/>
  <c r="GM10" i="7"/>
  <c r="GJ107" i="14"/>
  <c r="GJ106" i="14"/>
  <c r="CN104" i="14"/>
  <c r="GJ104" i="14"/>
  <c r="GJ108" i="14" s="1"/>
  <c r="CP4" i="7"/>
  <c r="GL4" i="7"/>
  <c r="CQ11" i="7"/>
  <c r="GM11" i="7"/>
  <c r="DU12" i="15"/>
  <c r="HQ12" i="15"/>
  <c r="GP13" i="7"/>
  <c r="CT13" i="7"/>
  <c r="DR9" i="14"/>
  <c r="HN9" i="14"/>
  <c r="HO4" i="14"/>
  <c r="DS4" i="14"/>
  <c r="HP4" i="14" s="1"/>
  <c r="HH6" i="14"/>
  <c r="DL6" i="14"/>
  <c r="HO10" i="15"/>
  <c r="DS10" i="15"/>
  <c r="B135" i="18"/>
  <c r="C134" i="18"/>
  <c r="GM12" i="7"/>
  <c r="CQ12" i="7"/>
  <c r="DS11" i="15"/>
  <c r="HO11" i="15"/>
  <c r="GL11" i="19"/>
  <c r="HF7" i="14"/>
  <c r="DJ7" i="14"/>
  <c r="DP5" i="15"/>
  <c r="HL5" i="15"/>
  <c r="GM107" i="15"/>
  <c r="GM106" i="15"/>
  <c r="GM104" i="15"/>
  <c r="GM108" i="15" s="1"/>
  <c r="CQ104" i="15"/>
  <c r="HO6" i="15"/>
  <c r="DS6" i="15"/>
  <c r="DR10" i="14"/>
  <c r="HN10" i="14"/>
  <c r="HG8" i="14"/>
  <c r="DK8" i="14"/>
  <c r="DM12" i="14"/>
  <c r="HI12" i="14"/>
  <c r="GL6" i="7"/>
  <c r="CP6" i="7"/>
  <c r="C156" i="16"/>
  <c r="B157" i="16"/>
  <c r="GM4" i="19"/>
  <c r="GM10" i="19" s="1"/>
  <c r="GM8" i="19"/>
  <c r="GM9" i="19"/>
  <c r="CQ4" i="19"/>
  <c r="HO9" i="15"/>
  <c r="DS9" i="15"/>
  <c r="GM8" i="7"/>
  <c r="CQ8" i="7"/>
  <c r="GK106" i="7"/>
  <c r="GK108" i="7"/>
  <c r="GK104" i="7"/>
  <c r="GK107" i="7" s="1"/>
  <c r="CO104" i="7"/>
  <c r="GJ109" i="7"/>
  <c r="DQ11" i="14"/>
  <c r="HM11" i="14"/>
  <c r="DT13" i="15"/>
  <c r="HP13" i="15"/>
  <c r="GL109" i="15"/>
  <c r="HQ8" i="15"/>
  <c r="DU8" i="15"/>
  <c r="HL4" i="15"/>
  <c r="DP4" i="15"/>
  <c r="GP7" i="7"/>
  <c r="CT7" i="7"/>
  <c r="DS7" i="15"/>
  <c r="HO7" i="15"/>
  <c r="CR10" i="7" l="1"/>
  <c r="GN10" i="7"/>
  <c r="CQ4" i="7"/>
  <c r="GM4" i="7"/>
  <c r="GJ109" i="14"/>
  <c r="CS9" i="7"/>
  <c r="GO9" i="7"/>
  <c r="CR11" i="7"/>
  <c r="GN11" i="7"/>
  <c r="CO104" i="14"/>
  <c r="GK106" i="14"/>
  <c r="GK107" i="14"/>
  <c r="GK104" i="14"/>
  <c r="GK108" i="14" s="1"/>
  <c r="GN8" i="7"/>
  <c r="CR8" i="7"/>
  <c r="GN4" i="19"/>
  <c r="GN10" i="19" s="1"/>
  <c r="GN8" i="19"/>
  <c r="GN9" i="19"/>
  <c r="CR4" i="19"/>
  <c r="CU7" i="7"/>
  <c r="GQ7" i="7"/>
  <c r="DV8" i="15"/>
  <c r="HR8" i="15"/>
  <c r="DU13" i="15"/>
  <c r="HQ13" i="15"/>
  <c r="GL108" i="7"/>
  <c r="GL107" i="7"/>
  <c r="GL106" i="7"/>
  <c r="GL104" i="7"/>
  <c r="CP104" i="7"/>
  <c r="GK109" i="7"/>
  <c r="HJ12" i="14"/>
  <c r="DN12" i="14"/>
  <c r="HO10" i="14"/>
  <c r="DS10" i="14"/>
  <c r="HP10" i="14" s="1"/>
  <c r="HG7" i="14"/>
  <c r="DK7" i="14"/>
  <c r="HI6" i="14"/>
  <c r="DM6" i="14"/>
  <c r="CU13" i="7"/>
  <c r="GQ13" i="7"/>
  <c r="GM11" i="19"/>
  <c r="GM6" i="7"/>
  <c r="CQ6" i="7"/>
  <c r="HH8" i="14"/>
  <c r="DL8" i="14"/>
  <c r="GN106" i="15"/>
  <c r="GN107" i="15"/>
  <c r="GN104" i="15"/>
  <c r="GN108" i="15" s="1"/>
  <c r="CR104" i="15"/>
  <c r="DT11" i="15"/>
  <c r="HP11" i="15"/>
  <c r="C135" i="18"/>
  <c r="B136" i="18"/>
  <c r="HN11" i="14"/>
  <c r="DR11" i="14"/>
  <c r="GN12" i="7"/>
  <c r="CR12" i="7"/>
  <c r="DT10" i="15"/>
  <c r="HP10" i="15"/>
  <c r="HM4" i="15"/>
  <c r="DQ4" i="15"/>
  <c r="DT7" i="15"/>
  <c r="HP7" i="15"/>
  <c r="DT9" i="15"/>
  <c r="HP9" i="15"/>
  <c r="C157" i="16"/>
  <c r="B158" i="16"/>
  <c r="DT6" i="15"/>
  <c r="HP6" i="15"/>
  <c r="GM109" i="15"/>
  <c r="HM5" i="15"/>
  <c r="DQ5" i="15"/>
  <c r="HO9" i="14"/>
  <c r="DS9" i="14"/>
  <c r="HP9" i="14" s="1"/>
  <c r="DV12" i="15"/>
  <c r="HR12" i="15"/>
  <c r="GK109" i="14" l="1"/>
  <c r="GN4" i="7"/>
  <c r="CR4" i="7"/>
  <c r="GL106" i="14"/>
  <c r="GL104" i="14"/>
  <c r="GL107" i="14"/>
  <c r="CP104" i="14"/>
  <c r="GL108" i="14"/>
  <c r="CT9" i="7"/>
  <c r="GP9" i="7"/>
  <c r="CS11" i="7"/>
  <c r="GO11" i="7"/>
  <c r="GO10" i="7"/>
  <c r="CS10" i="7"/>
  <c r="DW12" i="15"/>
  <c r="HT12" i="15" s="1"/>
  <c r="HS12" i="15"/>
  <c r="GO12" i="7"/>
  <c r="CS12" i="7"/>
  <c r="B159" i="16"/>
  <c r="C158" i="16"/>
  <c r="GN6" i="7"/>
  <c r="CR6" i="7"/>
  <c r="HJ6" i="14"/>
  <c r="DN6" i="14"/>
  <c r="GL109" i="7"/>
  <c r="DV13" i="15"/>
  <c r="HR13" i="15"/>
  <c r="CV7" i="7"/>
  <c r="GR7" i="7"/>
  <c r="GN11" i="19"/>
  <c r="DR5" i="15"/>
  <c r="HN5" i="15"/>
  <c r="HQ7" i="15"/>
  <c r="DU7" i="15"/>
  <c r="DU10" i="15"/>
  <c r="HQ10" i="15"/>
  <c r="DS11" i="14"/>
  <c r="HP11" i="14" s="1"/>
  <c r="HO11" i="14"/>
  <c r="GR13" i="7"/>
  <c r="CV13" i="7"/>
  <c r="GO4" i="19"/>
  <c r="GO10" i="19" s="1"/>
  <c r="GO9" i="19"/>
  <c r="GO8" i="19"/>
  <c r="CS4" i="19"/>
  <c r="DU11" i="15"/>
  <c r="HQ11" i="15"/>
  <c r="GN109" i="15"/>
  <c r="DM8" i="14"/>
  <c r="HI8" i="14"/>
  <c r="HH7" i="14"/>
  <c r="DL7" i="14"/>
  <c r="GM108" i="7"/>
  <c r="GM106" i="7"/>
  <c r="GM104" i="7"/>
  <c r="GM107" i="7" s="1"/>
  <c r="CQ104" i="7"/>
  <c r="DW8" i="15"/>
  <c r="HT8" i="15" s="1"/>
  <c r="HS8" i="15"/>
  <c r="GO8" i="7"/>
  <c r="CS8" i="7"/>
  <c r="HN4" i="15"/>
  <c r="DR4" i="15"/>
  <c r="DU6" i="15"/>
  <c r="HQ6" i="15"/>
  <c r="HQ9" i="15"/>
  <c r="DU9" i="15"/>
  <c r="C136" i="18"/>
  <c r="B137" i="18"/>
  <c r="GO106" i="15"/>
  <c r="GO107" i="15"/>
  <c r="GO104" i="15"/>
  <c r="GO108" i="15" s="1"/>
  <c r="CS104" i="15"/>
  <c r="DO12" i="14"/>
  <c r="HK12" i="14"/>
  <c r="CT11" i="7" l="1"/>
  <c r="GP11" i="7"/>
  <c r="GM106" i="14"/>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B160" i="16"/>
  <c r="C159" i="16"/>
  <c r="DP12" i="14"/>
  <c r="HL12" i="14"/>
  <c r="GP8" i="7"/>
  <c r="CT8" i="7"/>
  <c r="GN108" i="7"/>
  <c r="GN106" i="7"/>
  <c r="GN107" i="7"/>
  <c r="GN104" i="7"/>
  <c r="CR104" i="7"/>
  <c r="DN8" i="14"/>
  <c r="HJ8" i="14"/>
  <c r="GP4" i="19"/>
  <c r="GP10" i="19" s="1"/>
  <c r="GP8" i="19"/>
  <c r="GP9" i="19"/>
  <c r="CT4" i="19"/>
  <c r="GO6" i="7"/>
  <c r="CS6" i="7"/>
  <c r="C137" i="18"/>
  <c r="B138" i="18"/>
  <c r="C138" i="18" s="1"/>
  <c r="DV6" i="15"/>
  <c r="HR6" i="15"/>
  <c r="HI7" i="14"/>
  <c r="DM7" i="14"/>
  <c r="GS13" i="7"/>
  <c r="CW13" i="7"/>
  <c r="GS7" i="7"/>
  <c r="CW7" i="7"/>
  <c r="HK6" i="14"/>
  <c r="DO6" i="14"/>
  <c r="GM109" i="14" l="1"/>
  <c r="CV9" i="7"/>
  <c r="GR9" i="7"/>
  <c r="GP4" i="7"/>
  <c r="CT4" i="7"/>
  <c r="GN109" i="7"/>
  <c r="CU10" i="7"/>
  <c r="GQ10" i="7"/>
  <c r="GN107" i="14"/>
  <c r="CR104" i="14"/>
  <c r="GN106" i="14"/>
  <c r="GN104" i="14"/>
  <c r="GN108" i="14" s="1"/>
  <c r="CU11" i="7"/>
  <c r="GQ11" i="7"/>
  <c r="HS6" i="15"/>
  <c r="DW6" i="15"/>
  <c r="HT6" i="15" s="1"/>
  <c r="HL6" i="14"/>
  <c r="DP6" i="14"/>
  <c r="GT13" i="7"/>
  <c r="CX13" i="7"/>
  <c r="GP6" i="7"/>
  <c r="CT6" i="7"/>
  <c r="C160" i="16"/>
  <c r="B161" i="16"/>
  <c r="DW7" i="15"/>
  <c r="HT7" i="15" s="1"/>
  <c r="HS7" i="15"/>
  <c r="GQ12" i="7"/>
  <c r="CU12" i="7"/>
  <c r="HK8" i="14"/>
  <c r="DO8" i="14"/>
  <c r="DT5" i="15"/>
  <c r="HP5" i="15"/>
  <c r="GO107" i="7"/>
  <c r="GO108" i="7"/>
  <c r="GO106" i="7"/>
  <c r="GO104" i="7"/>
  <c r="CS104" i="7"/>
  <c r="DQ12" i="14"/>
  <c r="HM12" i="14"/>
  <c r="DW11" i="15"/>
  <c r="HT11" i="15" s="1"/>
  <c r="HS11" i="15"/>
  <c r="GP109" i="15"/>
  <c r="DW9" i="15"/>
  <c r="HT9" i="15" s="1"/>
  <c r="HS9" i="15"/>
  <c r="GT7" i="7"/>
  <c r="CX7" i="7"/>
  <c r="HJ7" i="14"/>
  <c r="DN7" i="14"/>
  <c r="GP11" i="19"/>
  <c r="GQ9" i="19"/>
  <c r="GQ4" i="19"/>
  <c r="GQ10" i="19" s="1"/>
  <c r="GQ8" i="19"/>
  <c r="CU4" i="19"/>
  <c r="GQ8" i="7"/>
  <c r="CU8" i="7"/>
  <c r="GQ106" i="15"/>
  <c r="GQ107" i="15"/>
  <c r="GQ104" i="15"/>
  <c r="GQ108" i="15" s="1"/>
  <c r="CU104" i="15"/>
  <c r="HS10" i="15"/>
  <c r="DW10" i="15"/>
  <c r="HT10" i="15" s="1"/>
  <c r="DT4" i="15"/>
  <c r="HP4" i="15"/>
  <c r="GN109" i="14" l="1"/>
  <c r="GO109" i="7"/>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GR8" i="19"/>
  <c r="CV4" i="19"/>
  <c r="HQ5" i="15"/>
  <c r="DU5" i="15"/>
  <c r="GR12" i="7"/>
  <c r="CV12" i="7"/>
  <c r="B162" i="16"/>
  <c r="C161" i="16"/>
  <c r="GQ109" i="15"/>
  <c r="CY7" i="7"/>
  <c r="GU7" i="7"/>
  <c r="DR12" i="14"/>
  <c r="HN12" i="14"/>
  <c r="HL8" i="14"/>
  <c r="DP8" i="14"/>
  <c r="CY13" i="7"/>
  <c r="GU13" i="7"/>
  <c r="GR8" i="7"/>
  <c r="CV8" i="7"/>
  <c r="GQ11" i="19"/>
  <c r="GP108" i="7"/>
  <c r="GP106" i="7"/>
  <c r="GP104" i="7"/>
  <c r="GP107" i="7" s="1"/>
  <c r="CT104" i="7"/>
  <c r="GT9" i="7" l="1"/>
  <c r="CX9" i="7"/>
  <c r="GS10" i="7"/>
  <c r="CW10" i="7"/>
  <c r="GP104" i="14"/>
  <c r="GP108" i="14" s="1"/>
  <c r="GP106" i="14"/>
  <c r="GP107" i="14"/>
  <c r="CT104" i="14"/>
  <c r="CW11" i="7"/>
  <c r="GS11" i="7"/>
  <c r="GO109" i="14"/>
  <c r="GR4" i="7"/>
  <c r="CV4" i="7"/>
  <c r="CZ7" i="7"/>
  <c r="GV7" i="7"/>
  <c r="GS12" i="7"/>
  <c r="CW12" i="7"/>
  <c r="GS4" i="19"/>
  <c r="GS10" i="19" s="1"/>
  <c r="GS9" i="19"/>
  <c r="GS8" i="19"/>
  <c r="CW4" i="19"/>
  <c r="HN6" i="14"/>
  <c r="DR6" i="14"/>
  <c r="HL7" i="14"/>
  <c r="DP7" i="14"/>
  <c r="GR109" i="15"/>
  <c r="CZ13" i="7"/>
  <c r="GV13" i="7"/>
  <c r="HO12" i="14"/>
  <c r="DS12" i="14"/>
  <c r="HP12" i="14" s="1"/>
  <c r="HR5" i="15"/>
  <c r="DV5" i="15"/>
  <c r="GR11" i="19"/>
  <c r="DV4" i="15"/>
  <c r="HR4" i="15"/>
  <c r="GQ106" i="7"/>
  <c r="GQ107" i="7"/>
  <c r="GQ108" i="7"/>
  <c r="GQ104" i="7"/>
  <c r="CU104" i="7"/>
  <c r="GP109" i="7"/>
  <c r="GS8" i="7"/>
  <c r="CW8" i="7"/>
  <c r="HM8" i="14"/>
  <c r="DQ8" i="14"/>
  <c r="C162" i="16"/>
  <c r="B163" i="16"/>
  <c r="GR6" i="7"/>
  <c r="CV6" i="7"/>
  <c r="GS106" i="15"/>
  <c r="GS107" i="15"/>
  <c r="GS104" i="15"/>
  <c r="GS108" i="15" s="1"/>
  <c r="CW104" i="15"/>
  <c r="GP109" i="14" l="1"/>
  <c r="GS4" i="7"/>
  <c r="CW4" i="7"/>
  <c r="CX11" i="7"/>
  <c r="GT11" i="7"/>
  <c r="GU9" i="7"/>
  <c r="CY9" i="7"/>
  <c r="GQ104" i="14"/>
  <c r="GQ108" i="14"/>
  <c r="GQ106" i="14"/>
  <c r="CU104" i="14"/>
  <c r="GQ107" i="14"/>
  <c r="GT10" i="7"/>
  <c r="CX10" i="7"/>
  <c r="B164" i="16"/>
  <c r="C164" i="16" s="1"/>
  <c r="C163" i="16"/>
  <c r="GT106" i="15"/>
  <c r="GT107" i="15"/>
  <c r="GT104" i="15"/>
  <c r="GT108" i="15" s="1"/>
  <c r="CX104" i="15"/>
  <c r="HS4" i="15"/>
  <c r="DW4" i="15"/>
  <c r="HT4" i="15" s="1"/>
  <c r="GT8" i="7"/>
  <c r="CX8" i="7"/>
  <c r="HM7" i="14"/>
  <c r="DQ7" i="14"/>
  <c r="GT9" i="19"/>
  <c r="GT8" i="19"/>
  <c r="GT4" i="19"/>
  <c r="GT10" i="19" s="1"/>
  <c r="CX4" i="19"/>
  <c r="GR106" i="7"/>
  <c r="GR108" i="7"/>
  <c r="GR104" i="7"/>
  <c r="GR107" i="7" s="1"/>
  <c r="CV104" i="7"/>
  <c r="GT12" i="7"/>
  <c r="CX12" i="7"/>
  <c r="GW7" i="7"/>
  <c r="DA7" i="7"/>
  <c r="GS109" i="15"/>
  <c r="GQ109" i="7"/>
  <c r="HS5" i="15"/>
  <c r="DW5" i="15"/>
  <c r="HT5" i="15" s="1"/>
  <c r="GS6" i="7"/>
  <c r="CW6" i="7"/>
  <c r="HN8" i="14"/>
  <c r="DR8" i="14"/>
  <c r="GW13" i="7"/>
  <c r="DA13" i="7"/>
  <c r="HO6" i="14"/>
  <c r="DS6" i="14"/>
  <c r="HP6" i="14" s="1"/>
  <c r="GS11" i="19"/>
  <c r="GQ109" i="14" l="1"/>
  <c r="CY11" i="7"/>
  <c r="GU11" i="7"/>
  <c r="CV104" i="14"/>
  <c r="GR104" i="14"/>
  <c r="GR108" i="14" s="1"/>
  <c r="GR106" i="14"/>
  <c r="GR107" i="14"/>
  <c r="CZ9" i="7"/>
  <c r="GV9" i="7"/>
  <c r="GT4" i="7"/>
  <c r="CX4" i="7"/>
  <c r="GR109" i="7"/>
  <c r="GU10" i="7"/>
  <c r="CY10" i="7"/>
  <c r="GU12" i="7"/>
  <c r="CY12" i="7"/>
  <c r="GU8" i="7"/>
  <c r="CY8" i="7"/>
  <c r="GU108" i="15"/>
  <c r="GU106" i="15"/>
  <c r="GU107" i="15"/>
  <c r="GU104" i="15"/>
  <c r="CY104" i="15"/>
  <c r="GT109" i="15"/>
  <c r="HO8" i="14"/>
  <c r="DS8" i="14"/>
  <c r="HP8" i="14" s="1"/>
  <c r="GX7" i="7"/>
  <c r="DB7" i="7"/>
  <c r="GS106" i="7"/>
  <c r="GS108" i="7"/>
  <c r="GS104" i="7"/>
  <c r="GS107" i="7" s="1"/>
  <c r="CW104" i="7"/>
  <c r="GT11" i="19"/>
  <c r="HN7" i="14"/>
  <c r="DR7" i="14"/>
  <c r="GX13" i="7"/>
  <c r="DB13" i="7"/>
  <c r="GT6" i="7"/>
  <c r="CX6" i="7"/>
  <c r="GU8" i="19"/>
  <c r="GU9" i="19"/>
  <c r="GU4" i="19"/>
  <c r="GU10" i="19" s="1"/>
  <c r="CY4" i="19"/>
  <c r="GR109" i="14" l="1"/>
  <c r="GV10" i="7"/>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DC7" i="7"/>
  <c r="GY7" i="7"/>
  <c r="GY13" i="7"/>
  <c r="DC13" i="7"/>
  <c r="GV107" i="15"/>
  <c r="GV106" i="15"/>
  <c r="GV104" i="15"/>
  <c r="GV108" i="15" s="1"/>
  <c r="CZ104" i="15"/>
  <c r="GV8" i="7"/>
  <c r="CZ8" i="7"/>
  <c r="GV12" i="7"/>
  <c r="CZ12" i="7"/>
  <c r="GV9" i="19"/>
  <c r="GV4" i="19"/>
  <c r="GV10" i="19" s="1"/>
  <c r="GV8" i="19"/>
  <c r="CZ4" i="19"/>
  <c r="GU11" i="19"/>
  <c r="GV4" i="7" l="1"/>
  <c r="CZ4" i="7"/>
  <c r="GS109" i="14"/>
  <c r="DA11" i="7"/>
  <c r="GW11" i="7"/>
  <c r="GT106" i="14"/>
  <c r="GT104" i="14"/>
  <c r="GT108" i="14" s="1"/>
  <c r="GT107" i="14"/>
  <c r="CX104" i="14"/>
  <c r="DB9" i="7"/>
  <c r="GX9" i="7"/>
  <c r="GW10" i="7"/>
  <c r="DA10" i="7"/>
  <c r="GV11" i="19"/>
  <c r="GW4" i="19"/>
  <c r="GW10" i="19" s="1"/>
  <c r="GW9" i="19"/>
  <c r="GW8" i="19"/>
  <c r="DA4" i="19"/>
  <c r="DD13" i="7"/>
  <c r="GZ13" i="7"/>
  <c r="GV6" i="7"/>
  <c r="CZ6" i="7"/>
  <c r="GV109" i="15"/>
  <c r="GW8" i="7"/>
  <c r="DA8" i="7"/>
  <c r="GW12" i="7"/>
  <c r="DA12" i="7"/>
  <c r="GW106" i="15"/>
  <c r="GW107" i="15"/>
  <c r="GW104" i="15"/>
  <c r="GW108" i="15" s="1"/>
  <c r="DA104" i="15"/>
  <c r="DD7" i="7"/>
  <c r="GZ7" i="7"/>
  <c r="GU106" i="7"/>
  <c r="GU107" i="7"/>
  <c r="GU104" i="7"/>
  <c r="GU108" i="7" s="1"/>
  <c r="CY104" i="7"/>
  <c r="GT109" i="7"/>
  <c r="DB11" i="7" l="1"/>
  <c r="GX11" i="7"/>
  <c r="DC9" i="7"/>
  <c r="GY9" i="7"/>
  <c r="GT109" i="14"/>
  <c r="GW4" i="7"/>
  <c r="DA4" i="7"/>
  <c r="GW11" i="19"/>
  <c r="GX10" i="7"/>
  <c r="DB10" i="7"/>
  <c r="GU104" i="14"/>
  <c r="GU108" i="14" s="1"/>
  <c r="GU106" i="14"/>
  <c r="CY104" i="14"/>
  <c r="GU107" i="14"/>
  <c r="GW6" i="7"/>
  <c r="DA6" i="7"/>
  <c r="HA7" i="7"/>
  <c r="DE7" i="7"/>
  <c r="GW109" i="15"/>
  <c r="GX8" i="7"/>
  <c r="DB8" i="7"/>
  <c r="DE13" i="7"/>
  <c r="HA13" i="7"/>
  <c r="GX108" i="15"/>
  <c r="GX106" i="15"/>
  <c r="GX107" i="15"/>
  <c r="GX104" i="15"/>
  <c r="DB104" i="15"/>
  <c r="GX4" i="19"/>
  <c r="GX10" i="19" s="1"/>
  <c r="GX9" i="19"/>
  <c r="GX8" i="19"/>
  <c r="DB4" i="19"/>
  <c r="GV107" i="7"/>
  <c r="GV108" i="7"/>
  <c r="GV106" i="7"/>
  <c r="GV104" i="7"/>
  <c r="CZ104" i="7"/>
  <c r="GU109" i="7"/>
  <c r="GX12" i="7"/>
  <c r="DB12" i="7"/>
  <c r="GU109" i="14" l="1"/>
  <c r="GX4" i="7"/>
  <c r="DB4" i="7"/>
  <c r="GZ9" i="7"/>
  <c r="DD9" i="7"/>
  <c r="GX109" i="15"/>
  <c r="GY10" i="7"/>
  <c r="DC10" i="7"/>
  <c r="GV104" i="14"/>
  <c r="GV108" i="14" s="1"/>
  <c r="GV106" i="14"/>
  <c r="GV107" i="14"/>
  <c r="CZ104" i="14"/>
  <c r="DC11" i="7"/>
  <c r="GY11" i="7"/>
  <c r="GX6" i="7"/>
  <c r="DB6" i="7"/>
  <c r="GX11" i="19"/>
  <c r="GY107" i="15"/>
  <c r="GY108" i="15"/>
  <c r="GY106" i="15"/>
  <c r="GY104" i="15"/>
  <c r="DC104" i="15"/>
  <c r="GY8" i="7"/>
  <c r="DC8" i="7"/>
  <c r="HB7" i="7"/>
  <c r="DF7" i="7"/>
  <c r="GW106" i="7"/>
  <c r="GW107" i="7"/>
  <c r="GW104" i="7"/>
  <c r="GW108" i="7" s="1"/>
  <c r="DA104" i="7"/>
  <c r="GY12" i="7"/>
  <c r="DC12" i="7"/>
  <c r="GY4" i="19"/>
  <c r="GY10" i="19" s="1"/>
  <c r="GY8" i="19"/>
  <c r="GY9" i="19"/>
  <c r="DC4" i="19"/>
  <c r="GV109" i="7"/>
  <c r="HB13" i="7"/>
  <c r="DF13" i="7"/>
  <c r="GW109" i="7" l="1"/>
  <c r="GY11" i="19"/>
  <c r="GW107" i="14"/>
  <c r="GW104" i="14"/>
  <c r="GW108" i="14" s="1"/>
  <c r="GW106" i="14"/>
  <c r="DA104" i="14"/>
  <c r="GZ10" i="7"/>
  <c r="DD10" i="7"/>
  <c r="GY4" i="7"/>
  <c r="DC4" i="7"/>
  <c r="GV109" i="14"/>
  <c r="DD11" i="7"/>
  <c r="GZ11" i="7"/>
  <c r="DE9" i="7"/>
  <c r="HA9" i="7"/>
  <c r="GZ8" i="19"/>
  <c r="GZ9" i="19"/>
  <c r="GZ4" i="19"/>
  <c r="GZ10" i="19" s="1"/>
  <c r="DD4" i="19"/>
  <c r="DG7" i="7"/>
  <c r="HC7" i="7"/>
  <c r="GZ106" i="15"/>
  <c r="GZ107" i="15"/>
  <c r="GZ104" i="15"/>
  <c r="GZ108" i="15" s="1"/>
  <c r="DD104" i="15"/>
  <c r="GZ12" i="7"/>
  <c r="DD12" i="7"/>
  <c r="GZ8" i="7"/>
  <c r="DD8" i="7"/>
  <c r="GY109" i="15"/>
  <c r="GY6" i="7"/>
  <c r="DC6" i="7"/>
  <c r="HC13" i="7"/>
  <c r="DG13" i="7"/>
  <c r="GX106" i="7"/>
  <c r="GX107" i="7"/>
  <c r="GX104" i="7"/>
  <c r="GX108" i="7" s="1"/>
  <c r="DB104" i="7"/>
  <c r="GW109" i="14" l="1"/>
  <c r="GZ109" i="15"/>
  <c r="DF9" i="7"/>
  <c r="HB9" i="7"/>
  <c r="GZ4" i="7"/>
  <c r="DD4" i="7"/>
  <c r="DB104" i="14"/>
  <c r="GX104" i="14"/>
  <c r="GX108" i="14" s="1"/>
  <c r="GX106" i="14"/>
  <c r="GX107" i="14"/>
  <c r="DE11" i="7"/>
  <c r="HA11" i="7"/>
  <c r="HA10" i="7"/>
  <c r="DE10" i="7"/>
  <c r="HA9" i="19"/>
  <c r="HA4" i="19"/>
  <c r="HA10" i="19" s="1"/>
  <c r="HA8" i="19"/>
  <c r="DE4" i="19"/>
  <c r="GZ11" i="19"/>
  <c r="HA107" i="15"/>
  <c r="HA106" i="15"/>
  <c r="HA104" i="15"/>
  <c r="HA108" i="15" s="1"/>
  <c r="DE104" i="15"/>
  <c r="GX109" i="7"/>
  <c r="HA8" i="7"/>
  <c r="DE8" i="7"/>
  <c r="GZ6" i="7"/>
  <c r="DD6" i="7"/>
  <c r="GY106" i="7"/>
  <c r="GY108" i="7"/>
  <c r="GY107" i="7"/>
  <c r="GY104" i="7"/>
  <c r="DC104" i="7"/>
  <c r="HD13" i="7"/>
  <c r="DH13" i="7"/>
  <c r="HA12" i="7"/>
  <c r="DE12" i="7"/>
  <c r="DH7" i="7"/>
  <c r="HD7" i="7"/>
  <c r="GY109" i="7" l="1"/>
  <c r="GX109" i="14"/>
  <c r="DF11" i="7"/>
  <c r="HB11" i="7"/>
  <c r="HB10" i="7"/>
  <c r="DF10" i="7"/>
  <c r="DC104" i="14"/>
  <c r="GY104" i="14"/>
  <c r="GY108" i="14" s="1"/>
  <c r="GY106" i="14"/>
  <c r="GY107" i="14"/>
  <c r="HC9" i="7"/>
  <c r="DG9" i="7"/>
  <c r="HA11" i="19"/>
  <c r="HA4" i="7"/>
  <c r="DE4" i="7"/>
  <c r="HE7" i="7"/>
  <c r="DI7" i="7"/>
  <c r="HB8" i="7"/>
  <c r="DF8" i="7"/>
  <c r="HA109" i="15"/>
  <c r="HB12" i="7"/>
  <c r="DF12" i="7"/>
  <c r="GZ107" i="7"/>
  <c r="GZ106" i="7"/>
  <c r="GZ104" i="7"/>
  <c r="GZ108" i="7" s="1"/>
  <c r="DD104" i="7"/>
  <c r="HA6" i="7"/>
  <c r="DE6" i="7"/>
  <c r="HB106" i="15"/>
  <c r="HB107" i="15"/>
  <c r="HB104" i="15"/>
  <c r="HB108" i="15" s="1"/>
  <c r="DF104" i="15"/>
  <c r="DI13" i="7"/>
  <c r="HE13" i="7"/>
  <c r="HB4" i="19"/>
  <c r="HB10" i="19" s="1"/>
  <c r="HB9" i="19"/>
  <c r="HB8" i="19"/>
  <c r="DF4" i="19"/>
  <c r="GY109" i="14" l="1"/>
  <c r="DH9" i="7"/>
  <c r="HD9" i="7"/>
  <c r="HB4" i="7"/>
  <c r="DF4" i="7"/>
  <c r="GZ106" i="14"/>
  <c r="GZ107" i="14"/>
  <c r="GZ104" i="14"/>
  <c r="GZ108" i="14" s="1"/>
  <c r="DD104" i="14"/>
  <c r="DG11" i="7"/>
  <c r="HC11" i="7"/>
  <c r="DG10" i="7"/>
  <c r="HC10" i="7"/>
  <c r="HC4" i="19"/>
  <c r="HC10" i="19" s="1"/>
  <c r="HC9" i="19"/>
  <c r="HC8" i="19"/>
  <c r="DG4" i="19"/>
  <c r="HB11" i="19"/>
  <c r="HB109" i="15"/>
  <c r="HA106" i="7"/>
  <c r="HA107" i="7"/>
  <c r="HA104" i="7"/>
  <c r="HA108" i="7" s="1"/>
  <c r="DE104" i="7"/>
  <c r="HC8" i="7"/>
  <c r="DG8" i="7"/>
  <c r="HC107" i="15"/>
  <c r="HC106" i="15"/>
  <c r="HC108" i="15"/>
  <c r="HC104" i="15"/>
  <c r="DG104" i="15"/>
  <c r="HC12" i="7"/>
  <c r="DG12" i="7"/>
  <c r="HB6" i="7"/>
  <c r="DF6" i="7"/>
  <c r="GZ109" i="7"/>
  <c r="HF7" i="7"/>
  <c r="DJ7" i="7"/>
  <c r="HF13" i="7"/>
  <c r="DJ13" i="7"/>
  <c r="DE104" i="14" l="1"/>
  <c r="HA104" i="14"/>
  <c r="HA108" i="14" s="1"/>
  <c r="HA106" i="14"/>
  <c r="HA107" i="14"/>
  <c r="HC4" i="7"/>
  <c r="DG4" i="7"/>
  <c r="DH10" i="7"/>
  <c r="HD10" i="7"/>
  <c r="DH11" i="7"/>
  <c r="HD11" i="7"/>
  <c r="GZ109" i="14"/>
  <c r="HE9" i="7"/>
  <c r="DI9" i="7"/>
  <c r="HD8" i="7"/>
  <c r="DH8" i="7"/>
  <c r="DK7" i="7"/>
  <c r="HG7" i="7"/>
  <c r="HD12" i="7"/>
  <c r="DH12" i="7"/>
  <c r="HC11" i="19"/>
  <c r="HC6" i="7"/>
  <c r="DG6" i="7"/>
  <c r="HC109" i="15"/>
  <c r="HB107" i="7"/>
  <c r="HB106" i="7"/>
  <c r="HB104" i="7"/>
  <c r="HB108" i="7" s="1"/>
  <c r="DF104" i="7"/>
  <c r="HA109" i="7"/>
  <c r="DK13" i="7"/>
  <c r="HG13" i="7"/>
  <c r="HD106" i="15"/>
  <c r="HD107" i="15"/>
  <c r="HD104" i="15"/>
  <c r="HD108" i="15" s="1"/>
  <c r="DH104" i="15"/>
  <c r="HD4" i="19"/>
  <c r="HD10" i="19" s="1"/>
  <c r="HD8" i="19"/>
  <c r="HD9" i="19"/>
  <c r="DH4" i="19"/>
  <c r="HA109" i="14" l="1"/>
  <c r="HF9" i="7"/>
  <c r="DJ9" i="7"/>
  <c r="DI11" i="7"/>
  <c r="HE11" i="7"/>
  <c r="HD11" i="19"/>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DL7" i="7"/>
  <c r="HH7" i="7"/>
  <c r="HE8" i="19"/>
  <c r="HE9" i="19"/>
  <c r="HE4" i="19"/>
  <c r="HE10" i="19" s="1"/>
  <c r="DI4" i="19"/>
  <c r="HH13" i="7"/>
  <c r="DL13" i="7"/>
  <c r="HD6" i="7"/>
  <c r="DH6" i="7"/>
  <c r="HE8" i="7"/>
  <c r="DI8" i="7"/>
  <c r="HB109" i="7"/>
  <c r="HB109" i="14" l="1"/>
  <c r="HE4" i="7"/>
  <c r="DI4" i="7"/>
  <c r="DJ11" i="7"/>
  <c r="HF11" i="7"/>
  <c r="HF10" i="7"/>
  <c r="DJ10" i="7"/>
  <c r="HC104" i="14"/>
  <c r="HC108" i="14" s="1"/>
  <c r="HC107" i="14"/>
  <c r="HC106" i="14"/>
  <c r="DG104" i="14"/>
  <c r="DK9" i="7"/>
  <c r="HG9" i="7"/>
  <c r="HE6" i="7"/>
  <c r="DI6" i="7"/>
  <c r="HF8" i="19"/>
  <c r="HF4" i="19"/>
  <c r="HF10" i="19" s="1"/>
  <c r="HF9" i="19"/>
  <c r="DJ4" i="19"/>
  <c r="HE11" i="19"/>
  <c r="HI7" i="7"/>
  <c r="DM7" i="7"/>
  <c r="HE109" i="15"/>
  <c r="HF106" i="15"/>
  <c r="HF107" i="15"/>
  <c r="HF104" i="15"/>
  <c r="HF108" i="15" s="1"/>
  <c r="DJ104" i="15"/>
  <c r="HF8" i="7"/>
  <c r="DJ8" i="7"/>
  <c r="HI13" i="7"/>
  <c r="DM13" i="7"/>
  <c r="HF12" i="7"/>
  <c r="DJ12" i="7"/>
  <c r="HC109" i="7"/>
  <c r="HD107" i="7"/>
  <c r="HD106" i="7"/>
  <c r="HD104" i="7"/>
  <c r="HD108" i="7" s="1"/>
  <c r="DH104" i="7"/>
  <c r="DL9" i="7" l="1"/>
  <c r="HH9" i="7"/>
  <c r="DK11" i="7"/>
  <c r="HG11" i="7"/>
  <c r="HD106" i="14"/>
  <c r="DH104" i="14"/>
  <c r="HD107" i="14"/>
  <c r="HD104" i="14"/>
  <c r="HD108" i="14" s="1"/>
  <c r="HG10" i="7"/>
  <c r="DK10" i="7"/>
  <c r="DJ4" i="7"/>
  <c r="HF4" i="7"/>
  <c r="HF109" i="15"/>
  <c r="HC109" i="14"/>
  <c r="HD109" i="7"/>
  <c r="HG12" i="7"/>
  <c r="DK12" i="7"/>
  <c r="HG8" i="7"/>
  <c r="DK8" i="7"/>
  <c r="HJ7" i="7"/>
  <c r="DN7" i="7"/>
  <c r="HF6" i="7"/>
  <c r="DJ6" i="7"/>
  <c r="HE108" i="7"/>
  <c r="HE107" i="7"/>
  <c r="HE106" i="7"/>
  <c r="HE104" i="7"/>
  <c r="DI104" i="7"/>
  <c r="HG107" i="15"/>
  <c r="HG106" i="15"/>
  <c r="HG104" i="15"/>
  <c r="HG108" i="15" s="1"/>
  <c r="DK104" i="15"/>
  <c r="HJ13" i="7"/>
  <c r="DN13" i="7"/>
  <c r="HG4" i="19"/>
  <c r="HG10" i="19" s="1"/>
  <c r="HG8" i="19"/>
  <c r="HG9" i="19"/>
  <c r="DK4" i="19"/>
  <c r="HF11" i="19"/>
  <c r="HE109" i="7" l="1"/>
  <c r="HG4" i="7"/>
  <c r="DK4" i="7"/>
  <c r="HH10" i="7"/>
  <c r="DL10" i="7"/>
  <c r="DL11" i="7"/>
  <c r="HH11" i="7"/>
  <c r="HE106" i="14"/>
  <c r="HE104" i="14"/>
  <c r="HE108" i="14" s="1"/>
  <c r="HE107" i="14"/>
  <c r="DI104" i="14"/>
  <c r="HD109" i="14"/>
  <c r="DM9" i="7"/>
  <c r="HI9" i="7"/>
  <c r="DO13" i="7"/>
  <c r="HK13" i="7"/>
  <c r="HF107" i="7"/>
  <c r="HF106" i="7"/>
  <c r="HF104" i="7"/>
  <c r="HF108" i="7" s="1"/>
  <c r="DJ104" i="7"/>
  <c r="HG11" i="19"/>
  <c r="HH106" i="15"/>
  <c r="HH107" i="15"/>
  <c r="HH104" i="15"/>
  <c r="HH108" i="15" s="1"/>
  <c r="DL104" i="15"/>
  <c r="HG6" i="7"/>
  <c r="DK6" i="7"/>
  <c r="HH12" i="7"/>
  <c r="DL12" i="7"/>
  <c r="HH4" i="19"/>
  <c r="HH10" i="19" s="1"/>
  <c r="HH9" i="19"/>
  <c r="HH8" i="19"/>
  <c r="DL4" i="19"/>
  <c r="HG109" i="15"/>
  <c r="DO7" i="7"/>
  <c r="HK7" i="7"/>
  <c r="HH8" i="7"/>
  <c r="DL8" i="7"/>
  <c r="HE109" i="14" l="1"/>
  <c r="HI10" i="7"/>
  <c r="DM10" i="7"/>
  <c r="HF104" i="14"/>
  <c r="HF108" i="14" s="1"/>
  <c r="HF106" i="14"/>
  <c r="HF107" i="14"/>
  <c r="DJ104" i="14"/>
  <c r="DL4" i="7"/>
  <c r="HH4" i="7"/>
  <c r="HH11" i="19"/>
  <c r="HJ9" i="7"/>
  <c r="DN9" i="7"/>
  <c r="DM11" i="7"/>
  <c r="HI11" i="7"/>
  <c r="DP7" i="7"/>
  <c r="HL7" i="7"/>
  <c r="HI8" i="19"/>
  <c r="HI9" i="19"/>
  <c r="HI4" i="19"/>
  <c r="HI10" i="19" s="1"/>
  <c r="DM4" i="19"/>
  <c r="HI12" i="7"/>
  <c r="DM12" i="7"/>
  <c r="HH6" i="7"/>
  <c r="DL6" i="7"/>
  <c r="HG106" i="7"/>
  <c r="HG107" i="7"/>
  <c r="HG104" i="7"/>
  <c r="HG108" i="7" s="1"/>
  <c r="DK104" i="7"/>
  <c r="HI8" i="7"/>
  <c r="DM8" i="7"/>
  <c r="HI107" i="15"/>
  <c r="HI106" i="15"/>
  <c r="HI104" i="15"/>
  <c r="HI108" i="15" s="1"/>
  <c r="DM104" i="15"/>
  <c r="HH109" i="15"/>
  <c r="HF109" i="7"/>
  <c r="DP13" i="7"/>
  <c r="HL13" i="7"/>
  <c r="DN11" i="7" l="1"/>
  <c r="HJ11" i="7"/>
  <c r="HF109" i="14"/>
  <c r="HG109" i="7"/>
  <c r="HK9" i="7"/>
  <c r="DO9" i="7"/>
  <c r="DM4" i="7"/>
  <c r="HI4" i="7"/>
  <c r="DK104" i="14"/>
  <c r="HG104" i="14"/>
  <c r="HG108" i="14" s="1"/>
  <c r="HG106" i="14"/>
  <c r="HG107" i="14"/>
  <c r="DN10" i="7"/>
  <c r="HJ10" i="7"/>
  <c r="HM13" i="7"/>
  <c r="DQ13" i="7"/>
  <c r="HJ106" i="15"/>
  <c r="HJ107" i="15"/>
  <c r="HJ104" i="15"/>
  <c r="HJ108" i="15" s="1"/>
  <c r="DN104" i="15"/>
  <c r="HJ12" i="7"/>
  <c r="DN12" i="7"/>
  <c r="HM7" i="7"/>
  <c r="DQ7" i="7"/>
  <c r="HH106" i="7"/>
  <c r="HH107" i="7"/>
  <c r="HH104" i="7"/>
  <c r="HH108" i="7" s="1"/>
  <c r="DL104" i="7"/>
  <c r="HI109" i="15"/>
  <c r="HJ8" i="7"/>
  <c r="DN8" i="7"/>
  <c r="HI6" i="7"/>
  <c r="DM6" i="7"/>
  <c r="HJ8" i="19"/>
  <c r="HJ9" i="19"/>
  <c r="HJ4" i="19"/>
  <c r="HJ10" i="19" s="1"/>
  <c r="DN4" i="19"/>
  <c r="HI11" i="19"/>
  <c r="HG109" i="14" l="1"/>
  <c r="HH109" i="7"/>
  <c r="HJ4" i="7"/>
  <c r="DN4" i="7"/>
  <c r="DP9" i="7"/>
  <c r="HL9" i="7"/>
  <c r="HK10" i="7"/>
  <c r="DO10" i="7"/>
  <c r="DL104" i="14"/>
  <c r="HH104" i="14"/>
  <c r="HH108" i="14" s="1"/>
  <c r="HH106" i="14"/>
  <c r="HH107" i="14"/>
  <c r="DO11" i="7"/>
  <c r="HK11" i="7"/>
  <c r="HJ6" i="7"/>
  <c r="DN6" i="7"/>
  <c r="HK9" i="19"/>
  <c r="HK8" i="19"/>
  <c r="HK4" i="19"/>
  <c r="HK10" i="19" s="1"/>
  <c r="DO4" i="19"/>
  <c r="HJ11" i="19"/>
  <c r="HN7" i="7"/>
  <c r="DR7" i="7"/>
  <c r="HK107" i="15"/>
  <c r="HK106" i="15"/>
  <c r="HK104" i="15"/>
  <c r="HK108" i="15" s="1"/>
  <c r="DO104" i="15"/>
  <c r="HJ109" i="15"/>
  <c r="HI106" i="7"/>
  <c r="HI108" i="7"/>
  <c r="HI107" i="7"/>
  <c r="HI104" i="7"/>
  <c r="DM104" i="7"/>
  <c r="HK12" i="7"/>
  <c r="DO12" i="7"/>
  <c r="HN13" i="7"/>
  <c r="DR13" i="7"/>
  <c r="HK8" i="7"/>
  <c r="DO8" i="7"/>
  <c r="DP11" i="7" l="1"/>
  <c r="HL11" i="7"/>
  <c r="HI104" i="14"/>
  <c r="HI108" i="14" s="1"/>
  <c r="HI107" i="14"/>
  <c r="DM104" i="14"/>
  <c r="HI106" i="14"/>
  <c r="DQ9" i="7"/>
  <c r="HM9" i="7"/>
  <c r="DP10" i="7"/>
  <c r="HL10" i="7"/>
  <c r="HK4" i="7"/>
  <c r="DO4" i="7"/>
  <c r="HH109" i="14"/>
  <c r="DS7" i="7"/>
  <c r="HO7" i="7"/>
  <c r="HK11" i="19"/>
  <c r="HK109" i="15"/>
  <c r="HL4" i="19"/>
  <c r="HL10" i="19" s="1"/>
  <c r="HL9" i="19"/>
  <c r="HL8" i="19"/>
  <c r="DP4" i="19"/>
  <c r="HL12" i="7"/>
  <c r="DP12" i="7"/>
  <c r="HK6" i="7"/>
  <c r="DO6" i="7"/>
  <c r="HL8" i="7"/>
  <c r="DP8" i="7"/>
  <c r="HO13" i="7"/>
  <c r="DS13" i="7"/>
  <c r="HJ107" i="7"/>
  <c r="HJ106" i="7"/>
  <c r="HJ104" i="7"/>
  <c r="HJ108" i="7" s="1"/>
  <c r="DN104" i="7"/>
  <c r="HI109" i="7"/>
  <c r="HL107" i="15"/>
  <c r="HL106" i="15"/>
  <c r="HL104" i="15"/>
  <c r="HL108" i="15" s="1"/>
  <c r="DP104" i="15"/>
  <c r="HN9" i="7" l="1"/>
  <c r="DR9" i="7"/>
  <c r="HI109" i="14"/>
  <c r="HM10" i="7"/>
  <c r="DQ10" i="7"/>
  <c r="HL11" i="19"/>
  <c r="HL4" i="7"/>
  <c r="DP4" i="7"/>
  <c r="DN104" i="14"/>
  <c r="HJ104" i="14"/>
  <c r="HJ108" i="14" s="1"/>
  <c r="HJ107" i="14"/>
  <c r="HJ106" i="14"/>
  <c r="DQ11" i="7"/>
  <c r="HM11" i="7"/>
  <c r="HL109" i="15"/>
  <c r="HK107" i="7"/>
  <c r="HK106" i="7"/>
  <c r="HK104" i="7"/>
  <c r="HK108" i="7" s="1"/>
  <c r="DO104" i="7"/>
  <c r="DT13" i="7"/>
  <c r="HQ13" i="7" s="1"/>
  <c r="HP13" i="7"/>
  <c r="HM8" i="7"/>
  <c r="DQ8" i="7"/>
  <c r="HM12" i="7"/>
  <c r="DQ12" i="7"/>
  <c r="HJ109" i="7"/>
  <c r="HM106" i="15"/>
  <c r="HM107" i="15"/>
  <c r="HM104" i="15"/>
  <c r="HM108" i="15" s="1"/>
  <c r="DQ104" i="15"/>
  <c r="HL6" i="7"/>
  <c r="DP6" i="7"/>
  <c r="HM4" i="19"/>
  <c r="HM10" i="19" s="1"/>
  <c r="HM9" i="19"/>
  <c r="HM8" i="19"/>
  <c r="DQ4" i="19"/>
  <c r="DT7" i="7"/>
  <c r="HQ7" i="7" s="1"/>
  <c r="HP7" i="7"/>
  <c r="HK109" i="7" l="1"/>
  <c r="DR11" i="7"/>
  <c r="HN11" i="7"/>
  <c r="HK104" i="14"/>
  <c r="HK108" i="14" s="1"/>
  <c r="HK107" i="14"/>
  <c r="DO104" i="14"/>
  <c r="HK106" i="14"/>
  <c r="HN10" i="7"/>
  <c r="DR10" i="7"/>
  <c r="HJ109" i="14"/>
  <c r="DQ4" i="7"/>
  <c r="HM4" i="7"/>
  <c r="HO9" i="7"/>
  <c r="DS9" i="7"/>
  <c r="HM6" i="7"/>
  <c r="DQ6" i="7"/>
  <c r="HN4" i="19"/>
  <c r="HN10" i="19" s="1"/>
  <c r="HN8" i="19"/>
  <c r="HN9" i="19"/>
  <c r="DR4" i="19"/>
  <c r="HN12" i="7"/>
  <c r="DR12" i="7"/>
  <c r="HN106" i="15"/>
  <c r="HN107" i="15"/>
  <c r="HN104" i="15"/>
  <c r="HN108" i="15" s="1"/>
  <c r="DR104" i="15"/>
  <c r="HM109" i="15"/>
  <c r="HN8" i="7"/>
  <c r="DR8" i="7"/>
  <c r="HL107" i="7"/>
  <c r="HL106" i="7"/>
  <c r="HL104" i="7"/>
  <c r="HL108" i="7" s="1"/>
  <c r="DP104" i="7"/>
  <c r="HM11" i="19"/>
  <c r="HN11" i="19" l="1"/>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9" i="19"/>
  <c r="HO8" i="19"/>
  <c r="DS4" i="19"/>
  <c r="HO8" i="7"/>
  <c r="DS8" i="7"/>
  <c r="HL109" i="7"/>
  <c r="HO12" i="7"/>
  <c r="DS12" i="7"/>
  <c r="HN6" i="7"/>
  <c r="DR6" i="7"/>
  <c r="HO11" i="19" l="1"/>
  <c r="HP10" i="7"/>
  <c r="DT10" i="7"/>
  <c r="HQ10" i="7" s="1"/>
  <c r="HO4" i="7"/>
  <c r="DS4" i="7"/>
  <c r="DT11" i="7"/>
  <c r="HQ11" i="7" s="1"/>
  <c r="HP11" i="7"/>
  <c r="HM104" i="14"/>
  <c r="HM108" i="14" s="1"/>
  <c r="HM106" i="14"/>
  <c r="HM107" i="14"/>
  <c r="DQ104" i="14"/>
  <c r="HP9" i="19"/>
  <c r="HP4" i="19"/>
  <c r="HP10" i="19" s="1"/>
  <c r="HP8" i="19"/>
  <c r="DT4" i="19"/>
  <c r="HO109" i="15"/>
  <c r="HP8" i="7"/>
  <c r="DT8" i="7"/>
  <c r="HQ8" i="7" s="1"/>
  <c r="HP107" i="15"/>
  <c r="HP106" i="15"/>
  <c r="HP104" i="15"/>
  <c r="HP108" i="15" s="1"/>
  <c r="DT104" i="15"/>
  <c r="HP12" i="7"/>
  <c r="DT12" i="7"/>
  <c r="HQ12" i="7" s="1"/>
  <c r="HN107" i="7"/>
  <c r="HN106" i="7"/>
  <c r="HN104" i="7"/>
  <c r="HN108" i="7" s="1"/>
  <c r="DR104" i="7"/>
  <c r="HM109" i="7"/>
  <c r="HO6" i="7"/>
  <c r="DS6" i="7"/>
  <c r="HN104" i="14" l="1"/>
  <c r="HN108" i="14" s="1"/>
  <c r="HN106" i="14"/>
  <c r="HN107" i="14"/>
  <c r="DR104" i="14"/>
  <c r="HP109" i="15"/>
  <c r="HP11" i="19"/>
  <c r="HM109" i="14"/>
  <c r="DT4" i="7"/>
  <c r="HQ4" i="7" s="1"/>
  <c r="HP4" i="7"/>
  <c r="HN109" i="7"/>
  <c r="HP6" i="7"/>
  <c r="DT6" i="7"/>
  <c r="HQ6" i="7" s="1"/>
  <c r="HO106" i="7"/>
  <c r="HO107" i="7"/>
  <c r="HO104" i="7"/>
  <c r="HO108" i="7" s="1"/>
  <c r="DS104" i="7"/>
  <c r="HQ106" i="15"/>
  <c r="HQ107" i="15"/>
  <c r="HQ104" i="15"/>
  <c r="HQ108" i="15" s="1"/>
  <c r="DU104" i="15"/>
  <c r="HQ4" i="19"/>
  <c r="HQ10" i="19" s="1"/>
  <c r="HQ9" i="19"/>
  <c r="HQ8" i="19"/>
  <c r="HO107" i="14" l="1"/>
  <c r="HO104" i="14"/>
  <c r="HO108" i="14" s="1"/>
  <c r="HO106" i="14"/>
  <c r="HQ11" i="19"/>
  <c r="HN109" i="14"/>
  <c r="HO109" i="7"/>
  <c r="HP107" i="7"/>
  <c r="HP106" i="7"/>
  <c r="HP104" i="7"/>
  <c r="HP108" i="7" s="1"/>
  <c r="HQ109" i="15"/>
  <c r="HR106" i="15"/>
  <c r="HR107" i="15"/>
  <c r="HR104" i="15"/>
  <c r="HR108" i="15" s="1"/>
  <c r="DV104" i="15"/>
  <c r="HP109" i="7" l="1"/>
  <c r="HO109" i="14"/>
  <c r="HR109" i="15"/>
  <c r="HS107" i="15"/>
  <c r="HS106" i="15"/>
  <c r="HS104" i="15"/>
  <c r="HS108" i="15" s="1"/>
  <c r="HS109" i="15" l="1"/>
  <c r="G5" i="24" l="1"/>
  <c r="D4" i="24"/>
  <c r="D5" i="24" s="1"/>
  <c r="C63" i="24"/>
  <c r="D13" i="24"/>
  <c r="M5" i="24"/>
  <c r="L5" i="24" s="1"/>
  <c r="B4" i="24"/>
  <c r="D36" i="24" l="1"/>
  <c r="D29" i="24"/>
  <c r="D35" i="24"/>
  <c r="D34" i="24"/>
  <c r="D30" i="24"/>
  <c r="B5" i="24"/>
  <c r="T4" i="24"/>
  <c r="R4" i="24"/>
  <c r="V4" i="24"/>
  <c r="W4" i="24"/>
  <c r="Y4" i="24"/>
  <c r="U4" i="24"/>
  <c r="U5" i="24" s="1"/>
  <c r="S4" i="24"/>
  <c r="U7" i="24"/>
  <c r="W7" i="24"/>
  <c r="Q5" i="24"/>
  <c r="S7" i="24"/>
  <c r="V7" i="24"/>
  <c r="R7" i="24"/>
  <c r="T7" i="24"/>
  <c r="Q7" i="24"/>
  <c r="U11" i="24"/>
  <c r="F4" i="24"/>
  <c r="L4" i="24"/>
  <c r="E4" i="24"/>
  <c r="Z4" i="24" l="1"/>
  <c r="DW4" i="24" s="1"/>
  <c r="AA4" i="24"/>
  <c r="DX4" i="24" s="1"/>
  <c r="V5" i="24"/>
  <c r="V11" i="24"/>
  <c r="R11" i="24"/>
  <c r="R5" i="24"/>
  <c r="S5" i="24"/>
  <c r="S11" i="24"/>
  <c r="W5" i="24"/>
  <c r="W11" i="24"/>
  <c r="T11" i="24"/>
  <c r="T5" i="24"/>
  <c r="AB4" i="24" l="1"/>
  <c r="AC4" i="24" l="1"/>
  <c r="DY4" i="24"/>
  <c r="AD4" i="24" l="1"/>
  <c r="DZ4" i="24"/>
  <c r="AE4" i="24" l="1"/>
  <c r="EA4" i="24"/>
  <c r="AF4" i="24" l="1"/>
  <c r="EB4" i="24"/>
  <c r="AG4" i="24" l="1"/>
  <c r="EC4" i="24"/>
  <c r="AH4" i="24" l="1"/>
  <c r="ED4" i="24"/>
  <c r="AI4" i="24" l="1"/>
  <c r="EE4" i="24"/>
  <c r="AJ4" i="24" l="1"/>
  <c r="EF4" i="24"/>
  <c r="EG9" i="24"/>
  <c r="EG10" i="24"/>
  <c r="AK4" i="24" l="1"/>
  <c r="EG4" i="24"/>
  <c r="EG8" i="24" s="1"/>
  <c r="EG11" i="24"/>
  <c r="EF9" i="24"/>
  <c r="EF10" i="24"/>
  <c r="EF8" i="24"/>
  <c r="AL4" i="24" l="1"/>
  <c r="EH4" i="24"/>
  <c r="EH10" i="24"/>
  <c r="EH8" i="24"/>
  <c r="EH11" i="24" s="1"/>
  <c r="EH9" i="24"/>
  <c r="EF11" i="24"/>
  <c r="EE10" i="24"/>
  <c r="EE9" i="24"/>
  <c r="EE8" i="24"/>
  <c r="AM4" i="24" l="1"/>
  <c r="EI4" i="24"/>
  <c r="EI8" i="24" s="1"/>
  <c r="EI11" i="24" s="1"/>
  <c r="EI9" i="24"/>
  <c r="EI10" i="24"/>
  <c r="EE11" i="24"/>
  <c r="ED10" i="24"/>
  <c r="ED9" i="24"/>
  <c r="ED8" i="24"/>
  <c r="ED11" i="24" l="1"/>
  <c r="AN4" i="24"/>
  <c r="EJ4" i="24"/>
  <c r="EJ8" i="24" s="1"/>
  <c r="EJ11" i="24" s="1"/>
  <c r="EJ10" i="24"/>
  <c r="EJ9" i="24"/>
  <c r="EC9" i="24"/>
  <c r="EC10" i="24"/>
  <c r="EC8" i="24"/>
  <c r="AO4" i="24" l="1"/>
  <c r="EK4" i="24"/>
  <c r="EK8" i="24"/>
  <c r="EK10" i="24"/>
  <c r="EK9" i="24"/>
  <c r="EC11" i="24"/>
  <c r="EB9" i="24"/>
  <c r="EB10" i="24"/>
  <c r="EB8" i="24"/>
  <c r="EK11" i="24" l="1"/>
  <c r="AP4" i="24"/>
  <c r="EL4" i="24"/>
  <c r="EL9" i="24" s="1"/>
  <c r="EL10" i="24"/>
  <c r="EL8" i="24"/>
  <c r="EB11" i="24"/>
  <c r="EA10" i="24"/>
  <c r="EA9" i="24"/>
  <c r="EA8" i="24"/>
  <c r="EL11" i="24" l="1"/>
  <c r="AQ4" i="24"/>
  <c r="EM4" i="24"/>
  <c r="EM9" i="24"/>
  <c r="EM10" i="24"/>
  <c r="EM8" i="24"/>
  <c r="EA11" i="24"/>
  <c r="DZ9" i="24"/>
  <c r="DZ10" i="24"/>
  <c r="DZ8" i="24"/>
  <c r="AR4" i="24" l="1"/>
  <c r="EN4" i="24"/>
  <c r="EN8" i="24"/>
  <c r="EN9" i="24"/>
  <c r="EN10" i="24"/>
  <c r="EM11" i="24"/>
  <c r="DZ11" i="24"/>
  <c r="DY10" i="24"/>
  <c r="DY9" i="24"/>
  <c r="DY8" i="24"/>
  <c r="EN11" i="24" l="1"/>
  <c r="AS4" i="24"/>
  <c r="EO4" i="24"/>
  <c r="EO10" i="24"/>
  <c r="EO8" i="24"/>
  <c r="EO9" i="24"/>
  <c r="DY11" i="24"/>
  <c r="DX10" i="24"/>
  <c r="DX9" i="24"/>
  <c r="DX8" i="24"/>
  <c r="AT4" i="24" l="1"/>
  <c r="EP4" i="24"/>
  <c r="EP9" i="24" s="1"/>
  <c r="EP11" i="24" s="1"/>
  <c r="EP8" i="24"/>
  <c r="EP10" i="24"/>
  <c r="EO11" i="24"/>
  <c r="DX11" i="24"/>
  <c r="DW10" i="24"/>
  <c r="DW9" i="24"/>
  <c r="DW8" i="24"/>
  <c r="AU4" i="24" l="1"/>
  <c r="EQ4" i="24"/>
  <c r="EQ9" i="24" s="1"/>
  <c r="EQ11" i="24" s="1"/>
  <c r="EQ8" i="24"/>
  <c r="EQ10" i="24"/>
  <c r="DW11" i="24"/>
  <c r="AV4" i="24" l="1"/>
  <c r="ER4" i="24"/>
  <c r="ER8" i="24"/>
  <c r="ER10" i="24"/>
  <c r="ER9" i="24"/>
  <c r="ER11" i="24" l="1"/>
  <c r="AW4" i="24"/>
  <c r="ES4" i="24"/>
  <c r="ES9" i="24" s="1"/>
  <c r="ES11" i="24" s="1"/>
  <c r="ES10" i="24"/>
  <c r="ES8" i="24"/>
  <c r="AX4" i="24" l="1"/>
  <c r="ET4" i="24"/>
  <c r="ET8" i="24"/>
  <c r="ET10" i="24"/>
  <c r="ET9" i="24"/>
  <c r="ET11" i="24" l="1"/>
  <c r="AY4" i="24"/>
  <c r="EU4" i="24"/>
  <c r="EU9" i="24" s="1"/>
  <c r="EU10" i="24"/>
  <c r="EU8" i="24"/>
  <c r="AZ4" i="24" l="1"/>
  <c r="EV4" i="24"/>
  <c r="EV9" i="24"/>
  <c r="EV8" i="24"/>
  <c r="EV11" i="24" s="1"/>
  <c r="EV10" i="24"/>
  <c r="EU11" i="24"/>
  <c r="BA4" i="24" l="1"/>
  <c r="EW4" i="24"/>
  <c r="EW8" i="24"/>
  <c r="EW10" i="24"/>
  <c r="EW9" i="24"/>
  <c r="EW11" i="24" l="1"/>
  <c r="BB4" i="24"/>
  <c r="EX4" i="24"/>
  <c r="EX10" i="24"/>
  <c r="EX8" i="24"/>
  <c r="EX9" i="24"/>
  <c r="EX11" i="24" l="1"/>
  <c r="BC4" i="24"/>
  <c r="EY4" i="24"/>
  <c r="EY10" i="24"/>
  <c r="EY8" i="24"/>
  <c r="EY9" i="24"/>
  <c r="BD4" i="24" l="1"/>
  <c r="EZ4" i="24"/>
  <c r="EZ10" i="24"/>
  <c r="EZ9" i="24"/>
  <c r="EZ8" i="24"/>
  <c r="EY11" i="24"/>
  <c r="EZ11" i="24" l="1"/>
  <c r="BE4" i="24"/>
  <c r="FA4" i="24"/>
  <c r="FA9" i="24" s="1"/>
  <c r="FA10" i="24"/>
  <c r="FA8" i="24"/>
  <c r="FA11" i="24" l="1"/>
  <c r="BF4" i="24"/>
  <c r="FB4" i="24"/>
  <c r="FB9" i="24"/>
  <c r="FB10" i="24"/>
  <c r="FB8" i="24"/>
  <c r="FB11" i="24" l="1"/>
  <c r="BG4" i="24"/>
  <c r="FC4" i="24"/>
  <c r="FC9" i="24" s="1"/>
  <c r="FC10" i="24"/>
  <c r="FC8" i="24"/>
  <c r="FC11" i="24" l="1"/>
  <c r="BH4" i="24"/>
  <c r="FD4" i="24"/>
  <c r="FD9" i="24" s="1"/>
  <c r="FD8" i="24"/>
  <c r="FD10" i="24"/>
  <c r="FD11" i="24" l="1"/>
  <c r="BI4" i="24"/>
  <c r="FE4" i="24"/>
  <c r="FE9" i="24" s="1"/>
  <c r="FE10" i="24"/>
  <c r="FE8" i="24"/>
  <c r="BJ4" i="24" l="1"/>
  <c r="FF4" i="24"/>
  <c r="FF9" i="24"/>
  <c r="FF8" i="24"/>
  <c r="FF10" i="24"/>
  <c r="FE11" i="24"/>
  <c r="FF11" i="24" l="1"/>
  <c r="BK4" i="24"/>
  <c r="FG4" i="24"/>
  <c r="FG9" i="24"/>
  <c r="FG8" i="24"/>
  <c r="FG10" i="24"/>
  <c r="FG11" i="24" l="1"/>
  <c r="BL4" i="24"/>
  <c r="FH4" i="24"/>
  <c r="FH9" i="24" s="1"/>
  <c r="FH8" i="24"/>
  <c r="FH10" i="24"/>
  <c r="FH11" i="24" l="1"/>
  <c r="BM4" i="24"/>
  <c r="FI4" i="24"/>
  <c r="FI8" i="24"/>
  <c r="FI11" i="24" s="1"/>
  <c r="FI10" i="24"/>
  <c r="FI9" i="24"/>
  <c r="BN4" i="24" l="1"/>
  <c r="FJ4" i="24"/>
  <c r="FJ10" i="24"/>
  <c r="FJ9" i="24"/>
  <c r="FJ8" i="24"/>
  <c r="FJ11" i="24" l="1"/>
  <c r="BO4" i="24"/>
  <c r="FK4" i="24"/>
  <c r="FK9" i="24" s="1"/>
  <c r="FK8" i="24"/>
  <c r="FK10" i="24"/>
  <c r="BP4" i="24" l="1"/>
  <c r="FL4" i="24"/>
  <c r="FL9" i="24" s="1"/>
  <c r="FL8" i="24"/>
  <c r="FL10" i="24"/>
  <c r="FK11" i="24"/>
  <c r="FL11" i="24" l="1"/>
  <c r="BQ4" i="24"/>
  <c r="FM4" i="24"/>
  <c r="FM10" i="24"/>
  <c r="FM8" i="24"/>
  <c r="FM9" i="24"/>
  <c r="BR4" i="24" l="1"/>
  <c r="FN4" i="24"/>
  <c r="FN10" i="24"/>
  <c r="FN9" i="24"/>
  <c r="FN8" i="24"/>
  <c r="FM11" i="24"/>
  <c r="FN11" i="24" l="1"/>
  <c r="BS4" i="24"/>
  <c r="FO4" i="24"/>
  <c r="FO10" i="24" s="1"/>
  <c r="FO9" i="24"/>
  <c r="FO8" i="24"/>
  <c r="FO11" i="24" l="1"/>
  <c r="BT4" i="24"/>
  <c r="FP4" i="24"/>
  <c r="FP10" i="24" s="1"/>
  <c r="FP11" i="24" s="1"/>
  <c r="FP8" i="24"/>
  <c r="FP9" i="24"/>
  <c r="BU4" i="24" l="1"/>
  <c r="FQ4" i="24"/>
  <c r="FQ10" i="24" s="1"/>
  <c r="FQ9" i="24"/>
  <c r="FQ8" i="24"/>
  <c r="FQ11" i="24" l="1"/>
  <c r="BV4" i="24"/>
  <c r="FR4" i="24"/>
  <c r="FR10" i="24"/>
  <c r="FR8" i="24"/>
  <c r="FR9" i="24"/>
  <c r="FR11" i="24" s="1"/>
  <c r="BW4" i="24" l="1"/>
  <c r="FS4" i="24"/>
  <c r="FS8" i="24"/>
  <c r="FS10" i="24"/>
  <c r="FS9" i="24"/>
  <c r="FS11" i="24" l="1"/>
  <c r="BX4" i="24"/>
  <c r="FT4" i="24"/>
  <c r="FT10" i="24" s="1"/>
  <c r="FT9" i="24"/>
  <c r="FT8" i="24"/>
  <c r="FT11" i="24" l="1"/>
  <c r="BY4" i="24"/>
  <c r="FU4" i="24"/>
  <c r="FU10" i="24"/>
  <c r="FU8" i="24"/>
  <c r="FU9" i="24"/>
  <c r="BZ4" i="24" l="1"/>
  <c r="FV4" i="24"/>
  <c r="FV9" i="24"/>
  <c r="FV8" i="24"/>
  <c r="FV11" i="24" s="1"/>
  <c r="FV10" i="24"/>
  <c r="FU11" i="24"/>
  <c r="CA4" i="24" l="1"/>
  <c r="FW4" i="24"/>
  <c r="FW8" i="24"/>
  <c r="FW10" i="24"/>
  <c r="FW9" i="24"/>
  <c r="FW11" i="24" l="1"/>
  <c r="CB4" i="24"/>
  <c r="FX4" i="24"/>
  <c r="FX10" i="24"/>
  <c r="FX8" i="24"/>
  <c r="FX9" i="24"/>
  <c r="FX11" i="24" l="1"/>
  <c r="CC4" i="24"/>
  <c r="FY4" i="24"/>
  <c r="FY10" i="24"/>
  <c r="FY9" i="24"/>
  <c r="FY8" i="24"/>
  <c r="CD4" i="24" l="1"/>
  <c r="FZ4" i="24"/>
  <c r="FZ10" i="24"/>
  <c r="FZ8" i="24"/>
  <c r="FZ11" i="24" s="1"/>
  <c r="FZ9" i="24"/>
  <c r="FY11" i="24"/>
  <c r="CE4" i="24" l="1"/>
  <c r="GA4" i="24"/>
  <c r="GA10" i="24"/>
  <c r="GA8" i="24"/>
  <c r="GA11" i="24" s="1"/>
  <c r="GA9" i="24"/>
  <c r="CF4" i="24" l="1"/>
  <c r="GB4" i="24"/>
  <c r="GB10" i="24"/>
  <c r="GB9" i="24"/>
  <c r="GB8" i="24"/>
  <c r="GB11" i="24" l="1"/>
  <c r="CG4" i="24"/>
  <c r="GC4" i="24"/>
  <c r="GC10" i="24" s="1"/>
  <c r="GC8" i="24"/>
  <c r="GC9" i="24"/>
  <c r="GC11" i="24" l="1"/>
  <c r="CH4" i="24"/>
  <c r="GD4" i="24"/>
  <c r="GD8" i="24"/>
  <c r="GD10" i="24"/>
  <c r="GD9" i="24"/>
  <c r="GD11" i="24" l="1"/>
  <c r="CI4" i="24"/>
  <c r="GE4" i="24"/>
  <c r="GE10" i="24" s="1"/>
  <c r="GE9" i="24"/>
  <c r="GE8" i="24"/>
  <c r="GE11" i="24" l="1"/>
  <c r="CJ4" i="24"/>
  <c r="GF4" i="24"/>
  <c r="GF10" i="24"/>
  <c r="GF8" i="24"/>
  <c r="GF9" i="24"/>
  <c r="CK4" i="24" l="1"/>
  <c r="GG4" i="24"/>
  <c r="GG8" i="24"/>
  <c r="GG10" i="24"/>
  <c r="GG9" i="24"/>
  <c r="GF11" i="24"/>
  <c r="GG11" i="24" l="1"/>
  <c r="CL4" i="24"/>
  <c r="GH4" i="24"/>
  <c r="GH10" i="24" s="1"/>
  <c r="GH8" i="24"/>
  <c r="GH9" i="24"/>
  <c r="CM4" i="24" l="1"/>
  <c r="GI4" i="24"/>
  <c r="GI10" i="24"/>
  <c r="GI9" i="24"/>
  <c r="GI8" i="24"/>
  <c r="GH11" i="24"/>
  <c r="GI11" i="24" l="1"/>
  <c r="CN4" i="24"/>
  <c r="GJ4" i="24"/>
  <c r="GJ9" i="24"/>
  <c r="GJ8" i="24"/>
  <c r="GJ10" i="24"/>
  <c r="CO4" i="24" l="1"/>
  <c r="GK4" i="24"/>
  <c r="GK10" i="24" s="1"/>
  <c r="GK8" i="24"/>
  <c r="GK9" i="24"/>
  <c r="GJ11" i="24"/>
  <c r="GK11" i="24" l="1"/>
  <c r="CP4" i="24"/>
  <c r="GL4" i="24"/>
  <c r="GL10" i="24" s="1"/>
  <c r="GL8" i="24"/>
  <c r="GL9" i="24"/>
  <c r="GL11" i="24" l="1"/>
  <c r="CQ4" i="24"/>
  <c r="GM4" i="24"/>
  <c r="GM9" i="24"/>
  <c r="GM8" i="24"/>
  <c r="GM10" i="24"/>
  <c r="CR4" i="24" l="1"/>
  <c r="GN4" i="24"/>
  <c r="GN10" i="24"/>
  <c r="GN8" i="24"/>
  <c r="GN11" i="24" s="1"/>
  <c r="GN9" i="24"/>
  <c r="GM11" i="24"/>
  <c r="CS4" i="24" l="1"/>
  <c r="GO4" i="24"/>
  <c r="GO10" i="24"/>
  <c r="GO8" i="24"/>
  <c r="GO9" i="24"/>
  <c r="GO11" i="24" l="1"/>
  <c r="CT4" i="24"/>
  <c r="GP4" i="24"/>
  <c r="GP10" i="24" s="1"/>
  <c r="GP9" i="24"/>
  <c r="GP8" i="24"/>
  <c r="GP11" i="24" l="1"/>
  <c r="CU4" i="24"/>
  <c r="GQ4" i="24"/>
  <c r="GQ10" i="24"/>
  <c r="GQ8" i="24"/>
  <c r="GQ9" i="24"/>
  <c r="CV4" i="24" l="1"/>
  <c r="GR4" i="24"/>
  <c r="GR8" i="24"/>
  <c r="GR10" i="24"/>
  <c r="GR9" i="24"/>
  <c r="GQ11" i="24"/>
  <c r="GR11" i="24" l="1"/>
  <c r="CW4" i="24"/>
  <c r="GS4" i="24"/>
  <c r="GS10" i="24"/>
  <c r="GS8" i="24"/>
  <c r="GS9" i="24"/>
  <c r="CX4" i="24" l="1"/>
  <c r="GT4" i="24"/>
  <c r="GT10" i="24"/>
  <c r="GT8" i="24"/>
  <c r="GT11" i="24" s="1"/>
  <c r="GT9" i="24"/>
  <c r="GS11" i="24"/>
  <c r="CY4" i="24" l="1"/>
  <c r="GU4" i="24"/>
  <c r="GU10" i="24"/>
  <c r="GU8" i="24"/>
  <c r="GU11" i="24" s="1"/>
  <c r="GU9" i="24"/>
  <c r="CZ4" i="24" l="1"/>
  <c r="GV4" i="24"/>
  <c r="GV10" i="24" s="1"/>
  <c r="GV8" i="24"/>
  <c r="GV9" i="24"/>
  <c r="GV11" i="24" l="1"/>
  <c r="DA4" i="24"/>
  <c r="GW4" i="24"/>
  <c r="GW10" i="24"/>
  <c r="GW8" i="24"/>
  <c r="GW9" i="24"/>
  <c r="DB4" i="24" l="1"/>
  <c r="GX4" i="24"/>
  <c r="GX10" i="24" s="1"/>
  <c r="GX9" i="24"/>
  <c r="GX8" i="24"/>
  <c r="GW11" i="24"/>
  <c r="GX11" i="24" l="1"/>
  <c r="DC4" i="24"/>
  <c r="GY4" i="24"/>
  <c r="GY10" i="24" s="1"/>
  <c r="GY9" i="24"/>
  <c r="GY8" i="24"/>
  <c r="GY11" i="24" l="1"/>
  <c r="DD4" i="24"/>
  <c r="GZ4" i="24"/>
  <c r="GZ10" i="24" s="1"/>
  <c r="GZ8" i="24"/>
  <c r="GZ9" i="24"/>
  <c r="GZ11" i="24" l="1"/>
  <c r="DE4" i="24"/>
  <c r="HA4" i="24"/>
  <c r="HA10" i="24"/>
  <c r="HA9" i="24"/>
  <c r="HA8" i="24"/>
  <c r="HA11" i="24" l="1"/>
  <c r="DF4" i="24"/>
  <c r="HB4" i="24"/>
  <c r="HB10" i="24"/>
  <c r="HB8" i="24"/>
  <c r="HB9" i="24"/>
  <c r="DG4" i="24" l="1"/>
  <c r="HC4" i="24"/>
  <c r="HC9" i="24"/>
  <c r="HC10" i="24"/>
  <c r="HC8" i="24"/>
  <c r="HB11" i="24"/>
  <c r="HC11" i="24" l="1"/>
  <c r="DH4" i="24"/>
  <c r="HD4" i="24"/>
  <c r="HD9" i="24"/>
  <c r="HD10" i="24"/>
  <c r="HD8" i="24"/>
  <c r="HD11" i="24" l="1"/>
  <c r="DI4" i="24"/>
  <c r="HE4" i="24"/>
  <c r="HE10" i="24" s="1"/>
  <c r="HE8" i="24"/>
  <c r="HE9" i="24"/>
  <c r="HE11" i="24" l="1"/>
  <c r="DJ4" i="24"/>
  <c r="HF4" i="24"/>
  <c r="HF10" i="24" s="1"/>
  <c r="HF9" i="24"/>
  <c r="HF8" i="24"/>
  <c r="HF11" i="24" l="1"/>
  <c r="DK4" i="24"/>
  <c r="HG4" i="24"/>
  <c r="HG10" i="24" s="1"/>
  <c r="HG8" i="24"/>
  <c r="HG9" i="24"/>
  <c r="DL4" i="24" l="1"/>
  <c r="HH4" i="24"/>
  <c r="HH10" i="24" s="1"/>
  <c r="HH9" i="24"/>
  <c r="HH8" i="24"/>
  <c r="HG11" i="24"/>
  <c r="HH11" i="24" l="1"/>
  <c r="DM4" i="24"/>
  <c r="HI4" i="24"/>
  <c r="HI10" i="24"/>
  <c r="HI9" i="24"/>
  <c r="HI8" i="24"/>
  <c r="HI11" i="24" l="1"/>
  <c r="DN4" i="24"/>
  <c r="HJ4" i="24"/>
  <c r="HJ10" i="24" s="1"/>
  <c r="HJ8" i="24"/>
  <c r="HJ9" i="24"/>
  <c r="HJ11" i="24" l="1"/>
  <c r="DO4" i="24"/>
  <c r="HK4" i="24"/>
  <c r="HK8" i="24"/>
  <c r="HK11" i="24" s="1"/>
  <c r="HK9" i="24"/>
  <c r="HK10" i="24"/>
  <c r="DP4" i="24" l="1"/>
  <c r="HL4" i="24"/>
  <c r="HL9" i="24"/>
  <c r="HL8" i="24"/>
  <c r="HL11" i="24" s="1"/>
  <c r="HL10" i="24"/>
  <c r="DQ4" i="24" l="1"/>
  <c r="HM4" i="24"/>
  <c r="HM9" i="24"/>
  <c r="HM10" i="24"/>
  <c r="HM8" i="24"/>
  <c r="HM11" i="24" l="1"/>
  <c r="DR4" i="24"/>
  <c r="HN4" i="24"/>
  <c r="HN9" i="24"/>
  <c r="HN8" i="24"/>
  <c r="HN10" i="24"/>
  <c r="DS4" i="24" l="1"/>
  <c r="HO4" i="24"/>
  <c r="HO10" i="24"/>
  <c r="HO8" i="24"/>
  <c r="HO11" i="24" s="1"/>
  <c r="HO9" i="24"/>
  <c r="HN11" i="24"/>
  <c r="DT4" i="24" l="1"/>
  <c r="HP4" i="24"/>
  <c r="HP10" i="24"/>
  <c r="HP9" i="24"/>
  <c r="HP8" i="24"/>
  <c r="HP11" i="24" l="1"/>
  <c r="DU4" i="24"/>
  <c r="HQ4" i="24"/>
  <c r="HQ10" i="24" s="1"/>
  <c r="HQ9" i="24"/>
  <c r="HQ8" i="24"/>
  <c r="DV4" i="24" l="1"/>
  <c r="HR4" i="24"/>
  <c r="HR9" i="24"/>
  <c r="HR8" i="24"/>
  <c r="HR11" i="24" s="1"/>
  <c r="HR10" i="24"/>
  <c r="HQ11" i="24"/>
  <c r="HS4" i="24" l="1"/>
  <c r="HS9" i="24"/>
  <c r="HS10" i="24"/>
  <c r="HS8" i="24"/>
  <c r="HS11" i="2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<sst xmlns="http://schemas.openxmlformats.org/spreadsheetml/2006/main" count="1229" uniqueCount="860">
  <si>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</si>
  <si>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</si>
  <si>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</si>
  <si>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</si>
  <si>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</si>
  <si>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</si>
  <si>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</si>
  <si>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</si>
  <si>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</si>
  <si>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</si>
  <si>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</si>
  <si>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</si>
  <si>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</si>
  <si>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</si>
  <si>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</si>
  <si>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</si>
  <si>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</si>
  <si>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</si>
  <si>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</si>
  <si>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</si>
  <si>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</si>
  <si>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</si>
  <si>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</si>
  <si>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</si>
  <si>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</si>
  <si>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</si>
  <si>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</si>
  <si>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</si>
  <si>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</si>
  <si>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</si>
  <si>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</si>
  <si>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</si>
  <si>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</si>
  <si>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</si>
  <si>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</si>
  <si>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</si>
  <si>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</si>
  <si>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</si>
  <si>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</si>
  <si>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</si>
  <si>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</si>
  <si>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</si>
  <si>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</si>
  <si>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</si>
  <si>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</si>
  <si>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</si>
  <si>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</si>
  <si>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</si>
  <si>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</si>
  <si>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</si>
  <si>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</si>
  <si>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</si>
  <si>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</si>
  <si>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</si>
  <si>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</si>
  <si>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</si>
  <si>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</si>
  <si>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</si>
  <si>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</si>
  <si>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</si>
  <si>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</si>
  <si>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</si>
  <si>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</si>
  <si>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</si>
  <si>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</si>
  <si>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</si>
  <si>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</si>
  <si>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</si>
  <si>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</si>
  <si>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</si>
  <si>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</si>
  <si>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</si>
  <si>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</si>
  <si>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</si>
  <si>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</si>
  <si>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</si>
  <si>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</si>
  <si>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</si>
  <si>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</si>
  <si>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</si>
  <si>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</si>
  <si>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</si>
  <si>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</si>
  <si>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</si>
  <si>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</si>
  <si>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</si>
  <si>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</si>
  <si>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</si>
  <si>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</si>
  <si>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</si>
  <si>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</si>
  <si>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</si>
  <si>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</si>
  <si>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</si>
  <si>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</si>
  <si>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</si>
  <si>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</si>
  <si>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</si>
  <si>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</si>
  <si>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</si>
  <si>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</si>
  <si>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</si>
  <si>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</si>
  <si>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</si>
  <si>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</si>
  <si>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</si>
  <si>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</si>
  <si>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</si>
  <si>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</si>
  <si>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</si>
  <si>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</si>
  <si>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</si>
  <si>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</si>
  <si>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</si>
  <si>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</si>
  <si>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</si>
  <si>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</si>
  <si>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</si>
  <si>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</si>
  <si>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</si>
  <si>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</si>
  <si>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</si>
  <si>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</si>
  <si>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</si>
  <si>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</si>
  <si>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</si>
  <si>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</si>
  <si>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</si>
  <si>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</si>
  <si>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</si>
  <si>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</si>
  <si>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</si>
  <si>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</si>
  <si>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</si>
  <si>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</si>
  <si>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</si>
  <si>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</si>
  <si>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</si>
  <si>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</si>
  <si>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</si>
  <si>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</si>
  <si>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</si>
  <si>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</si>
  <si>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</si>
  <si>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</si>
  <si>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</si>
  <si>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</si>
  <si>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</si>
  <si>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</si>
  <si>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</si>
  <si>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</si>
  <si>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</si>
  <si>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</si>
  <si>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</si>
  <si>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</si>
  <si>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</si>
  <si>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</si>
  <si>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</si>
  <si>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</si>
  <si>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</si>
  <si>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</si>
  <si>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</si>
  <si>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</si>
  <si>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</si>
  <si>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</si>
  <si>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</si>
  <si>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</si>
  <si>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</si>
  <si>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</si>
  <si>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</si>
  <si>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</si>
  <si>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</si>
  <si>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</si>
  <si>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</si>
  <si>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</si>
  <si>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</si>
  <si>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</si>
  <si>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</si>
  <si>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</si>
  <si>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</si>
  <si>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</si>
  <si>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</si>
  <si>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</si>
  <si>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</si>
  <si>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</si>
  <si>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</si>
  <si>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</si>
  <si>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</si>
  <si>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</si>
  <si>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</si>
  <si>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</si>
  <si>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</si>
  <si>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</si>
  <si>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</si>
  <si>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</si>
  <si>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</si>
  <si>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</si>
  <si>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</si>
  <si>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</si>
  <si>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</si>
  <si>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</si>
  <si>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</si>
  <si>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</si>
  <si>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</si>
  <si>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</si>
  <si>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</si>
  <si>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</si>
  <si>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</si>
  <si>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</si>
  <si>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</si>
  <si>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</si>
  <si>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</si>
  <si>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</si>
  <si>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</si>
  <si>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</si>
  <si>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</si>
  <si>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</si>
  <si>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</si>
  <si>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</si>
  <si>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</si>
  <si>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</si>
  <si>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</si>
  <si>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</si>
  <si>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</si>
  <si>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</si>
  <si>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</si>
  <si>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</si>
  <si>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</si>
  <si>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</si>
  <si>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</si>
  <si>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</si>
  <si>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</si>
  <si>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</si>
  <si>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</si>
  <si>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</si>
  <si>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</si>
  <si>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</si>
  <si>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</si>
  <si>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</si>
  <si>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</si>
  <si>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</si>
  <si>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</si>
  <si>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</si>
  <si>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</si>
  <si>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</si>
  <si>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</si>
  <si>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</si>
  <si>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</si>
  <si>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</si>
  <si>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</si>
  <si>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</si>
  <si>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</si>
  <si>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</si>
  <si>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</si>
  <si>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</si>
  <si>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</si>
  <si>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</si>
  <si>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</si>
  <si>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</si>
  <si>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</si>
  <si>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</si>
  <si>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</si>
  <si>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</si>
  <si>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</si>
  <si>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</si>
  <si>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</si>
  <si>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</si>
  <si>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</si>
  <si>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</si>
  <si>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</si>
  <si>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</si>
  <si>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</si>
  <si>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</si>
  <si>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</si>
  <si>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</si>
  <si>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</si>
  <si>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</si>
  <si>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</si>
  <si>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</si>
  <si>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</si>
  <si>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</si>
  <si>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</si>
  <si>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</si>
  <si>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</si>
  <si>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</si>
  <si>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</si>
  <si>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</si>
  <si>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</si>
  <si>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</si>
  <si>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</si>
  <si>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</si>
  <si>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</si>
  <si>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</si>
  <si>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</si>
  <si>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</si>
  <si>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</si>
  <si>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</si>
  <si>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</si>
  <si>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</si>
  <si>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</si>
  <si>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</si>
  <si>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</si>
  <si>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</si>
  <si>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</si>
  <si>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</si>
  <si>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</si>
  <si>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</si>
  <si>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</si>
  <si>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</si>
  <si>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</si>
  <si>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</si>
  <si>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</si>
  <si>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</si>
  <si>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</si>
  <si>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</si>
  <si>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</si>
  <si>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</si>
  <si>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</si>
  <si>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</si>
  <si>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</si>
  <si>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</si>
  <si>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</si>
  <si>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</si>
  <si>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</si>
  <si>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</si>
  <si>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</si>
  <si>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</si>
  <si>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</si>
  <si>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</si>
  <si>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</si>
  <si>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</si>
  <si>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</si>
  <si>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</si>
  <si>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</si>
  <si>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</si>
  <si>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</si>
  <si>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</si>
  <si>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</si>
  <si>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</si>
  <si>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</si>
  <si>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</si>
  <si>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</si>
  <si>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</si>
  <si>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</si>
  <si>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</si>
  <si>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</si>
  <si>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</si>
  <si>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</si>
  <si>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</si>
  <si>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</si>
  <si>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</si>
  <si>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</si>
  <si>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</si>
  <si>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</si>
  <si>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</si>
  <si>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</si>
  <si>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</si>
  <si>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</si>
  <si>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</si>
  <si>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</si>
  <si>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</si>
  <si>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</si>
  <si>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</si>
  <si>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</si>
  <si>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</si>
  <si>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</si>
  <si>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</si>
  <si>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</si>
  <si>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</si>
  <si>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</si>
  <si>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</si>
  <si>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</si>
  <si>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</si>
  <si>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</si>
  <si>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</si>
  <si>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</si>
  <si>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</si>
  <si>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</si>
  <si>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</si>
  <si>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</si>
  <si>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</si>
  <si>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</si>
  <si>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</si>
  <si>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</si>
  <si>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</si>
  <si>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</si>
  <si>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</si>
  <si>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</si>
  <si>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</si>
  <si>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</si>
  <si>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</si>
  <si>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</si>
  <si>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</si>
  <si>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</si>
  <si>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</si>
  <si>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</si>
  <si>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</si>
  <si>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</si>
  <si>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</si>
  <si>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</si>
  <si>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</si>
  <si>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</si>
  <si>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</si>
  <si>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</si>
  <si>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</si>
  <si>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</si>
  <si>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</si>
  <si>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</si>
  <si>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</si>
  <si>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</si>
  <si>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</si>
  <si>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</si>
  <si>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</si>
  <si>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</si>
  <si>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</si>
  <si>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</si>
  <si>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</si>
  <si>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</si>
  <si>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</si>
  <si>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</si>
  <si>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</si>
  <si>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</si>
  <si>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</si>
  <si>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</si>
  <si>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</si>
  <si>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</si>
  <si>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</si>
  <si>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</si>
  <si>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</si>
  <si>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</si>
  <si>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</si>
  <si>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</si>
  <si>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</si>
  <si>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</si>
  <si>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</si>
  <si>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</si>
  <si>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</si>
  <si>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</si>
  <si>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</si>
  <si>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</si>
  <si>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</si>
  <si>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</si>
  <si>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</si>
  <si>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</si>
  <si>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</si>
  <si>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</si>
  <si>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</si>
  <si>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</si>
  <si>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</si>
  <si>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</si>
  <si>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</si>
  <si>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</si>
  <si>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</si>
  <si>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</si>
  <si>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</si>
  <si>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</si>
  <si>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</si>
  <si>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</si>
  <si>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</si>
  <si>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</si>
  <si>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</si>
  <si>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</si>
  <si>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</si>
  <si>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</si>
  <si>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</si>
  <si>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</si>
  <si>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</si>
  <si>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</si>
  <si>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</si>
  <si>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</si>
  <si>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</si>
  <si>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</si>
  <si>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</si>
  <si>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</si>
  <si>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</si>
  <si>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</si>
  <si>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</si>
  <si>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</si>
  <si>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</si>
  <si>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</si>
  <si>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</si>
  <si>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</si>
  <si>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</si>
  <si>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</si>
  <si>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</si>
  <si>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</si>
  <si>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</si>
  <si>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</si>
  <si>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</si>
  <si>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</si>
  <si>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</si>
  <si>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</si>
  <si>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</si>
  <si>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</si>
  <si>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</si>
  <si>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</si>
  <si>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</si>
  <si>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</si>
  <si>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</si>
  <si>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</si>
  <si>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</si>
  <si>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</si>
  <si>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</si>
  <si>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</si>
  <si>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</si>
  <si>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</si>
  <si>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</si>
  <si>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</si>
  <si>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</si>
  <si>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</si>
  <si>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</si>
  <si>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</si>
  <si>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</si>
  <si>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</si>
  <si>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</si>
  <si>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</si>
  <si>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</si>
  <si>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</si>
  <si>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</si>
  <si>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</si>
  <si>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</si>
  <si>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</si>
  <si>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</si>
  <si>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</si>
  <si>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</si>
  <si>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</si>
  <si>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</si>
  <si>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</si>
  <si>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</si>
  <si>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</si>
  <si>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</si>
  <si>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</si>
  <si>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</si>
  <si>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</si>
  <si>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</si>
  <si>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</si>
  <si>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</si>
  <si>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</si>
  <si>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</si>
  <si>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</si>
  <si>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</si>
  <si>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</si>
  <si>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</si>
  <si>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</si>
  <si>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</si>
  <si>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</si>
  <si>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</si>
  <si>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</si>
  <si>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</si>
  <si>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</si>
  <si>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</si>
  <si>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</si>
  <si>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</si>
  <si>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</si>
  <si>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</si>
  <si>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</si>
  <si>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</si>
  <si>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</si>
  <si>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</si>
  <si>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</si>
  <si>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</si>
  <si>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</si>
  <si>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</si>
  <si>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</si>
  <si>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</si>
  <si>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</si>
  <si>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</si>
  <si>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</si>
  <si>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</si>
  <si>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</si>
  <si>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</si>
  <si>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</si>
  <si>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</si>
  <si>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</si>
  <si>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</si>
  <si>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</si>
  <si>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</si>
  <si>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</si>
  <si>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</si>
  <si>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</si>
  <si>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</si>
  <si>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</si>
  <si>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</si>
  <si>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</si>
  <si>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</si>
  <si>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</si>
  <si>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</si>
  <si>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</si>
  <si>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</si>
  <si>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</si>
  <si>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</si>
  <si>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</si>
  <si>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</si>
  <si>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</si>
  <si>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</si>
  <si>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</si>
  <si>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</si>
  <si>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</si>
  <si>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</si>
  <si>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</si>
  <si>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</si>
  <si>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</si>
  <si>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</si>
  <si>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</si>
  <si>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</si>
  <si>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</si>
  <si>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</si>
  <si>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</si>
  <si>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</si>
  <si>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</si>
  <si>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</si>
  <si>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</si>
  <si>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</si>
  <si>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</si>
  <si>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</si>
  <si>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</si>
  <si>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</si>
  <si>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</si>
  <si>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</si>
  <si>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</si>
  <si>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</si>
  <si>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</si>
  <si>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</si>
  <si>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</si>
  <si>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</si>
  <si>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</si>
  <si>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</si>
  <si>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</si>
  <si>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</si>
  <si>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</si>
  <si>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</si>
  <si>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</si>
  <si>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</si>
  <si>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</si>
  <si>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</si>
  <si>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</si>
  <si>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</si>
  <si>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</si>
  <si>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</si>
  <si>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</si>
  <si>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</si>
  <si>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</si>
  <si>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</si>
  <si>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</si>
  <si>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</si>
  <si>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</si>
  <si>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</si>
  <si>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</si>
  <si>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</si>
  <si>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</si>
  <si>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</si>
  <si>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</si>
  <si>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</si>
  <si>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</si>
  <si>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</si>
  <si>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</si>
  <si>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</si>
  <si>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</si>
  <si>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</si>
  <si>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</si>
  <si>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</si>
  <si>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</si>
  <si>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</si>
  <si>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</si>
  <si>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</si>
  <si>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</si>
  <si>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</si>
  <si>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</si>
  <si>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</si>
  <si>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</si>
  <si>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</si>
  <si>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</si>
  <si>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</si>
  <si>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</si>
  <si>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</si>
  <si>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</si>
  <si>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</si>
  <si>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</si>
  <si>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</si>
  <si>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</si>
  <si>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</si>
  <si>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</si>
  <si>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</si>
  <si>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</si>
  <si>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</si>
  <si>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</si>
  <si>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</si>
  <si>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</si>
  <si>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</si>
  <si>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</si>
  <si>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</si>
  <si>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</si>
  <si>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</si>
  <si>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</si>
  <si>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</si>
  <si>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</si>
  <si>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</si>
  <si>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</si>
  <si>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</si>
  <si>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</si>
  <si>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</si>
  <si>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</si>
  <si>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</si>
  <si>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</si>
  <si>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</si>
  <si>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</si>
  <si>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</si>
  <si>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</si>
  <si>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</si>
  <si>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</si>
  <si>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</si>
  <si>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</si>
  <si>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</si>
  <si>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</si>
  <si>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</si>
  <si>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</si>
  <si>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</si>
  <si>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</si>
  <si>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</si>
  <si>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</si>
  <si>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</si>
  <si>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</si>
  <si>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</si>
  <si>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</si>
  <si>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</si>
  <si>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</si>
  <si>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</si>
  <si>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</si>
  <si>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</si>
  <si>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</si>
  <si>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</si>
  <si>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</si>
  <si>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</si>
  <si>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</si>
  <si>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</si>
  <si>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</si>
  <si>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</si>
  <si>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</si>
  <si>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</si>
  <si>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</si>
  <si>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</si>
  <si>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</si>
  <si>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</si>
  <si>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</si>
  <si>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</si>
  <si>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</si>
  <si>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</si>
  <si>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</si>
  <si>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</si>
  <si>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</si>
  <si>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</si>
  <si>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</si>
  <si>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</si>
  <si>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</si>
  <si>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</si>
  <si>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</si>
  <si>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</si>
  <si>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</si>
  <si>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</si>
  <si>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</si>
  <si>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</si>
  <si>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</si>
  <si>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</si>
  <si>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</si>
  <si>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</si>
  <si>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</si>
  <si>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</si>
  <si>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</si>
  <si>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</si>
  <si>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</si>
  <si>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</si>
  <si>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</si>
  <si>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</si>
  <si>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</si>
  <si>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</si>
  <si>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</si>
  <si>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</si>
  <si>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</si>
  <si>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</si>
  <si>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</si>
  <si>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</si>
  <si>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</si>
  <si>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</si>
  <si>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</si>
  <si>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</si>
  <si>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</si>
  <si>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</si>
  <si>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</si>
  <si>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</si>
  <si>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</si>
  <si>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</si>
  <si>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</si>
  <si>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</si>
  <si>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</si>
  <si>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</si>
  <si>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</si>
  <si>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</si>
  <si>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</si>
  <si>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</si>
  <si>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</si>
  <si>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</si>
  <si>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</si>
  <si>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</si>
  <si>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</si>
  <si>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</si>
  <si>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</si>
  <si>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</si>
  <si>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</si>
  <si>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</si>
  <si>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</si>
  <si>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</si>
  <si>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</si>
  <si>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</si>
  <si>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</si>
  <si>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</si>
  <si>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</si>
  <si>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</si>
  <si>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</si>
  <si>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</si>
  <si>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</si>
  <si>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</si>
  <si>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</si>
  <si>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</si>
  <si>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</si>
  <si>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</si>
  <si>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</si>
  <si>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</si>
  <si>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</si>
  <si>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</si>
  <si>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</si>
  <si>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</si>
  <si>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</si>
  <si>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</si>
  <si>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</si>
  <si>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</si>
  <si>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</si>
  <si>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</si>
  <si>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</si>
  <si>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</si>
  <si>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</si>
  <si>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</si>
  <si>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</si>
  <si>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</si>
  <si>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</si>
  <si>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</si>
  <si>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</si>
  <si>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</si>
  <si>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</si>
  <si>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</si>
  <si>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</si>
  <si>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</si>
  <si>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</si>
  <si>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</si>
  <si>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</si>
  <si>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</si>
  <si>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</si>
  <si>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</si>
  <si>
    <t>0.2.1</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</si>
  <si>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</si>
  <si>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t>Finish up the MC Simulation worksheet conversion from NORM to LOGNORM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</si>
</sst>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0"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107" fillId="13" borderId="0" xfId="2" applyFont="1" applyFill="1"/>
    <xf numFmtId="0" fontId="6" fillId="0" borderId="0" xfId="0" applyFont="1"/>
    <xf numFmtId="0" fontId="78" fillId="0" borderId="0" xfId="0" applyFont="1"/>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59">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a:t>
            </a:r>
            <a:r>
              <a:rPr lang="en-US" sz="1400" b="0" i="0" u="none" strike="noStrike" baseline="0">
                <a:effectLst/>
              </a:rPr>
              <a:t>®</a:t>
            </a:r>
            <a:r>
              <a:rPr lang="en-US"/>
              <a:t> Logormal Distribution Bell-Curve</a:t>
            </a:r>
          </a:p>
        </c:rich>
      </c:tx>
      <c:layout>
        <c:manualLayout>
          <c:xMode val="edge"/>
          <c:yMode val="edge"/>
          <c:x val="0.29234155807476681"/>
          <c:y val="3.66299561392035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Simulation'!$DW$8:$HS$8</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5.2126391555339562E-3</c:v>
                </c:pt>
                <c:pt idx="13">
                  <c:v>5.9346777528199819E-3</c:v>
                </c:pt>
                <c:pt idx="14">
                  <c:v>6.6659059821495359E-3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Simulation'!$DW$9:$HS$9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Simulation'!$DW$10:$HS$10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Simulation'!$DW$11:$HS$11</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16</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905000"/>
              <a:ext cx="95535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2"/>
    </row>
    <row r="2" spans="1:7" ht="28.5" x14ac:dyDescent="0.45">
      <c r="A2" s="5"/>
      <c r="B2" s="45" t="s">
        <v>777</v>
      </c>
      <c r="C2" s="203"/>
    </row>
    <row r="3" spans="1:7" x14ac:dyDescent="0.25">
      <c r="A3" s="5"/>
      <c r="B3" s="5"/>
    </row>
    <row r="4" spans="1:7" ht="17.25" x14ac:dyDescent="0.3">
      <c r="A4" s="5"/>
      <c r="B4" s="5" t="s">
        <v>97</v>
      </c>
      <c r="D4" s="233" t="s">
        <v>179</v>
      </c>
      <c r="G4" s="204"/>
    </row>
    <row r="5" spans="1:7" x14ac:dyDescent="0.25">
      <c r="A5" s="5"/>
      <c r="B5" s="5" t="s">
        <v>59</v>
      </c>
      <c r="D5" s="234" t="s">
        <v>178</v>
      </c>
      <c r="G5" s="204"/>
    </row>
    <row r="6" spans="1:7" x14ac:dyDescent="0.25">
      <c r="A6" s="5"/>
      <c r="B6" s="5" t="s">
        <v>26</v>
      </c>
      <c r="G6" s="204"/>
    </row>
    <row r="7" spans="1:7" x14ac:dyDescent="0.25">
      <c r="A7" s="5"/>
      <c r="B7" s="5"/>
      <c r="G7" s="204"/>
    </row>
    <row r="8" spans="1:7" ht="17.25" x14ac:dyDescent="0.3">
      <c r="A8" s="5"/>
      <c r="B8" s="5" t="s">
        <v>783</v>
      </c>
      <c r="D8" s="235" t="s">
        <v>180</v>
      </c>
      <c r="G8" s="204"/>
    </row>
    <row r="9" spans="1:7" x14ac:dyDescent="0.25">
      <c r="A9" s="5"/>
      <c r="B9" s="5" t="s">
        <v>815</v>
      </c>
      <c r="D9" s="234" t="s">
        <v>177</v>
      </c>
      <c r="G9" s="204"/>
    </row>
    <row r="10" spans="1:7" x14ac:dyDescent="0.25">
      <c r="A10" s="5"/>
      <c r="B10" s="5" t="s">
        <v>816</v>
      </c>
      <c r="G10" s="204"/>
    </row>
    <row r="11" spans="1:7" x14ac:dyDescent="0.25">
      <c r="A11" s="5"/>
      <c r="B11" s="5" t="s">
        <v>817</v>
      </c>
      <c r="G11" s="204"/>
    </row>
    <row r="12" spans="1:7" x14ac:dyDescent="0.25">
      <c r="A12" s="5"/>
      <c r="B12" s="5" t="s">
        <v>818</v>
      </c>
      <c r="G12" s="204"/>
    </row>
    <row r="13" spans="1:7" x14ac:dyDescent="0.25">
      <c r="A13" s="5"/>
      <c r="B13" s="5"/>
      <c r="G13" s="204"/>
    </row>
    <row r="14" spans="1:7" x14ac:dyDescent="0.25">
      <c r="A14" s="5"/>
      <c r="B14" s="369" t="s">
        <v>813</v>
      </c>
      <c r="G14" s="204"/>
    </row>
    <row r="15" spans="1:7" x14ac:dyDescent="0.25">
      <c r="A15" s="5"/>
      <c r="B15" s="5"/>
      <c r="G15" s="204"/>
    </row>
    <row r="16" spans="1:7" x14ac:dyDescent="0.25">
      <c r="A16" s="5"/>
      <c r="B16" s="5" t="s">
        <v>29</v>
      </c>
      <c r="G16" s="204"/>
    </row>
    <row r="17" spans="1:9" x14ac:dyDescent="0.25">
      <c r="A17" s="5"/>
      <c r="B17" s="370" t="s">
        <v>839</v>
      </c>
      <c r="G17" s="204"/>
    </row>
    <row r="18" spans="1:9" x14ac:dyDescent="0.25">
      <c r="A18" s="5"/>
      <c r="B18" s="5" t="s">
        <v>784</v>
      </c>
      <c r="G18" s="204"/>
    </row>
    <row r="19" spans="1:9" x14ac:dyDescent="0.25">
      <c r="A19" s="5"/>
      <c r="B19" s="5" t="s">
        <v>61</v>
      </c>
      <c r="G19" s="205"/>
    </row>
    <row r="20" spans="1:9" x14ac:dyDescent="0.25">
      <c r="A20" s="5"/>
      <c r="B20" s="5"/>
      <c r="G20" s="204"/>
    </row>
    <row r="21" spans="1:9" x14ac:dyDescent="0.25">
      <c r="A21" s="5"/>
      <c r="B21" s="5" t="s">
        <v>840</v>
      </c>
      <c r="G21" s="373"/>
      <c r="H21" s="373"/>
      <c r="I21" s="373"/>
    </row>
    <row r="22" spans="1:9" x14ac:dyDescent="0.25">
      <c r="A22" s="5"/>
      <c r="B22" s="5" t="s">
        <v>841</v>
      </c>
      <c r="G22" s="204"/>
    </row>
    <row r="23" spans="1:9" x14ac:dyDescent="0.25">
      <c r="A23" s="5"/>
      <c r="B23" s="5" t="s">
        <v>30</v>
      </c>
    </row>
    <row r="24" spans="1:9" x14ac:dyDescent="0.25">
      <c r="A24" s="5"/>
      <c r="B24" s="5"/>
    </row>
    <row r="25" spans="1:9" x14ac:dyDescent="0.25">
      <c r="A25" s="5"/>
      <c r="B25" s="5" t="s">
        <v>27</v>
      </c>
      <c r="D25" s="248"/>
    </row>
    <row r="26" spans="1:9" x14ac:dyDescent="0.25">
      <c r="A26" s="5"/>
      <c r="B26" s="46" t="s">
        <v>28</v>
      </c>
    </row>
    <row r="27" spans="1:9" x14ac:dyDescent="0.25">
      <c r="A27" s="5"/>
      <c r="B27" s="5"/>
      <c r="D27" s="248"/>
    </row>
    <row r="28" spans="1:9" x14ac:dyDescent="0.25">
      <c r="A28" s="5"/>
      <c r="B28" s="19" t="str">
        <f>CONCATENATE("Version ",'Change Log'!$B$3," – © ",YEAR('Change Log'!$A$3),", William W. Davis, MSPM, PMP")</f>
        <v>Version 0.2.1 – © 2020, William W. Davis, MSPM, PMP</v>
      </c>
      <c r="C28" s="12"/>
      <c r="D28" s="248"/>
      <c r="H28" s="12"/>
    </row>
    <row r="29" spans="1:9" x14ac:dyDescent="0.25">
      <c r="A29" s="5"/>
      <c r="B29" s="96" t="s">
        <v>95</v>
      </c>
      <c r="C29" s="95"/>
      <c r="D29" s="248"/>
      <c r="E29" s="95"/>
      <c r="F29" s="95"/>
      <c r="G29" s="95"/>
      <c r="H29" s="95"/>
    </row>
    <row r="30" spans="1:9" x14ac:dyDescent="0.25">
      <c r="A30" s="5"/>
      <c r="B30" s="96" t="s">
        <v>96</v>
      </c>
      <c r="C30" s="95"/>
      <c r="D30" s="248"/>
      <c r="H30" s="12"/>
    </row>
    <row r="31" spans="1:9" x14ac:dyDescent="0.25">
      <c r="A31" s="5"/>
      <c r="B31" s="96" t="s">
        <v>60</v>
      </c>
      <c r="C31" s="95"/>
      <c r="D31" s="248"/>
      <c r="H31" s="12"/>
    </row>
    <row r="32" spans="1:9" x14ac:dyDescent="0.25">
      <c r="A32" s="5"/>
      <c r="B32" s="96" t="s">
        <v>165</v>
      </c>
      <c r="C32" s="95"/>
      <c r="D32" s="248"/>
      <c r="H32" s="12"/>
    </row>
    <row r="33" spans="1:8" x14ac:dyDescent="0.25">
      <c r="A33" s="5"/>
      <c r="B33" s="336" t="s">
        <v>762</v>
      </c>
      <c r="C33" s="95"/>
      <c r="D33" s="248"/>
      <c r="H33" s="12"/>
    </row>
    <row r="34" spans="1:8" x14ac:dyDescent="0.25">
      <c r="A34" s="5"/>
      <c r="B34" s="147" t="s">
        <v>163</v>
      </c>
      <c r="C34" s="12"/>
      <c r="D34" s="248"/>
      <c r="H34" s="12"/>
    </row>
    <row r="35" spans="1:8" x14ac:dyDescent="0.25">
      <c r="A35" s="5"/>
      <c r="B35" s="147" t="s">
        <v>58</v>
      </c>
      <c r="C35" s="12"/>
      <c r="D35" s="248"/>
      <c r="H35" s="12"/>
    </row>
    <row r="36" spans="1:8" x14ac:dyDescent="0.25">
      <c r="A36" s="5"/>
      <c r="B36" s="147" t="s">
        <v>162</v>
      </c>
      <c r="C36" s="12"/>
      <c r="H36" s="12"/>
    </row>
    <row r="37" spans="1:8" x14ac:dyDescent="0.25">
      <c r="A37" s="5"/>
      <c r="B37" s="147" t="s">
        <v>164</v>
      </c>
      <c r="C37" s="12"/>
      <c r="D37" s="248"/>
      <c r="H37" s="12"/>
    </row>
    <row r="38" spans="1:8" x14ac:dyDescent="0.25">
      <c r="A38" s="5"/>
      <c r="B38" s="147" t="s">
        <v>698</v>
      </c>
      <c r="C38" s="12"/>
      <c r="H38" s="12"/>
    </row>
    <row r="39" spans="1:8" x14ac:dyDescent="0.25">
      <c r="A39" s="5"/>
      <c r="B39" s="147" t="s">
        <v>699</v>
      </c>
      <c r="C39" s="12"/>
      <c r="D39" s="248"/>
      <c r="H39" s="12"/>
    </row>
    <row r="40" spans="1:8" x14ac:dyDescent="0.25">
      <c r="A40" s="5"/>
      <c r="B40" s="147"/>
      <c r="C40" s="12"/>
      <c r="D40" s="248"/>
      <c r="H40" s="12"/>
    </row>
    <row r="41" spans="1:8" x14ac:dyDescent="0.25">
      <c r="A41" s="5"/>
      <c r="B41" s="147" t="s">
        <v>700</v>
      </c>
      <c r="C41" s="12"/>
      <c r="D41" s="248"/>
      <c r="H41" s="12"/>
    </row>
    <row r="42" spans="1:8" x14ac:dyDescent="0.25">
      <c r="A42" s="19"/>
      <c r="B42" s="147" t="s">
        <v>57</v>
      </c>
      <c r="C42" s="12"/>
      <c r="D42" s="248"/>
      <c r="H42" s="12"/>
    </row>
    <row r="43" spans="1:8" x14ac:dyDescent="0.25">
      <c r="A43" s="5"/>
      <c r="B43" s="249" t="s">
        <v>704</v>
      </c>
      <c r="D43" s="248"/>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2"/>
    </row>
    <row r="2" spans="1:7" ht="28.5" x14ac:dyDescent="0.45">
      <c r="A2" s="5"/>
      <c r="B2" s="133" t="s">
        <v>778</v>
      </c>
      <c r="C2" s="203"/>
    </row>
    <row r="3" spans="1:7" x14ac:dyDescent="0.25">
      <c r="A3" s="5"/>
      <c r="B3" s="5"/>
    </row>
    <row r="4" spans="1:7" ht="17.25" x14ac:dyDescent="0.3">
      <c r="A4" s="5"/>
      <c r="B4" s="5" t="s">
        <v>858</v>
      </c>
      <c r="D4" s="233"/>
      <c r="G4" s="204"/>
    </row>
    <row r="5" spans="1:7" x14ac:dyDescent="0.25">
      <c r="A5" s="5"/>
      <c r="B5" s="5" t="s">
        <v>820</v>
      </c>
      <c r="D5" s="234"/>
      <c r="G5" s="204"/>
    </row>
    <row r="6" spans="1:7" x14ac:dyDescent="0.25">
      <c r="A6" s="5"/>
      <c r="B6" s="5" t="s">
        <v>743</v>
      </c>
      <c r="G6" s="204"/>
    </row>
    <row r="7" spans="1:7" x14ac:dyDescent="0.25">
      <c r="A7" s="5"/>
      <c r="B7" s="5" t="s">
        <v>842</v>
      </c>
      <c r="G7" s="204"/>
    </row>
    <row r="8" spans="1:7" ht="17.25" x14ac:dyDescent="0.3">
      <c r="A8" s="5"/>
      <c r="B8" s="5"/>
      <c r="D8" s="235"/>
      <c r="G8" s="204"/>
    </row>
    <row r="9" spans="1:7" x14ac:dyDescent="0.25">
      <c r="A9" s="5"/>
      <c r="B9" s="5" t="s">
        <v>744</v>
      </c>
      <c r="D9" s="234"/>
      <c r="G9" s="204"/>
    </row>
    <row r="10" spans="1:7" x14ac:dyDescent="0.25">
      <c r="A10" s="5"/>
      <c r="B10" s="5" t="s">
        <v>843</v>
      </c>
      <c r="G10" s="204"/>
    </row>
    <row r="11" spans="1:7" x14ac:dyDescent="0.25">
      <c r="A11" s="5"/>
      <c r="B11" s="5" t="s">
        <v>745</v>
      </c>
      <c r="G11" s="204"/>
    </row>
    <row r="12" spans="1:7" x14ac:dyDescent="0.25">
      <c r="A12" s="5"/>
      <c r="B12" s="323" t="s">
        <v>746</v>
      </c>
      <c r="G12" s="204"/>
    </row>
    <row r="13" spans="1:7" x14ac:dyDescent="0.25">
      <c r="A13" s="5"/>
      <c r="B13" s="5" t="s">
        <v>748</v>
      </c>
      <c r="G13" s="204"/>
    </row>
    <row r="14" spans="1:7" x14ac:dyDescent="0.25">
      <c r="A14" s="5"/>
      <c r="B14" s="5" t="s">
        <v>747</v>
      </c>
      <c r="G14" s="204"/>
    </row>
    <row r="15" spans="1:7" x14ac:dyDescent="0.25">
      <c r="A15" s="5"/>
      <c r="B15" s="5" t="s">
        <v>821</v>
      </c>
      <c r="G15" s="204"/>
    </row>
    <row r="16" spans="1:7" x14ac:dyDescent="0.25">
      <c r="A16" s="5"/>
      <c r="B16" s="5"/>
      <c r="G16" s="205"/>
    </row>
    <row r="17" spans="1:9" x14ac:dyDescent="0.25">
      <c r="A17" s="5"/>
      <c r="B17" s="5" t="s">
        <v>822</v>
      </c>
      <c r="G17" s="204"/>
    </row>
    <row r="18" spans="1:9" x14ac:dyDescent="0.25">
      <c r="A18" s="5"/>
      <c r="B18" s="5" t="s">
        <v>749</v>
      </c>
      <c r="G18" s="373"/>
      <c r="H18" s="373"/>
      <c r="I18" s="373"/>
    </row>
    <row r="19" spans="1:9" x14ac:dyDescent="0.25">
      <c r="A19" s="5"/>
      <c r="B19" s="5"/>
      <c r="G19" s="204"/>
    </row>
    <row r="20" spans="1:9" x14ac:dyDescent="0.25">
      <c r="A20" s="5"/>
      <c r="B20" s="5"/>
    </row>
    <row r="21" spans="1:9" x14ac:dyDescent="0.25">
      <c r="A21" s="5"/>
      <c r="B21" s="5"/>
    </row>
    <row r="22" spans="1:9" x14ac:dyDescent="0.25">
      <c r="A22" s="5"/>
      <c r="B22" s="5"/>
      <c r="D22" s="248"/>
    </row>
    <row r="23" spans="1:9" x14ac:dyDescent="0.25">
      <c r="A23" s="5"/>
      <c r="B23" s="5"/>
    </row>
    <row r="24" spans="1:9" x14ac:dyDescent="0.25">
      <c r="A24" s="5"/>
      <c r="B24" s="5"/>
      <c r="D24" s="248"/>
    </row>
    <row r="25" spans="1:9" x14ac:dyDescent="0.25">
      <c r="A25" s="5"/>
      <c r="B25" s="19" t="str">
        <f>CONCATENATE("Version ",'Change Log'!$B$3," – © ",YEAR('Change Log'!$A$3),", William W. Davis, MSPM, PMP")</f>
        <v>Version 0.2.1 – © 2020, William W. Davis, MSPM, PMP</v>
      </c>
      <c r="C25" s="12"/>
      <c r="D25" s="248"/>
      <c r="H25" s="12"/>
    </row>
    <row r="26" spans="1:9" x14ac:dyDescent="0.25">
      <c r="A26" s="5"/>
      <c r="B26" s="320" t="s">
        <v>95</v>
      </c>
      <c r="C26" s="95"/>
      <c r="D26" s="248"/>
      <c r="E26" s="95"/>
      <c r="F26" s="95"/>
      <c r="G26" s="95"/>
      <c r="H26" s="95"/>
    </row>
    <row r="27" spans="1:9" x14ac:dyDescent="0.25">
      <c r="A27" s="5"/>
      <c r="B27" s="320" t="s">
        <v>96</v>
      </c>
      <c r="C27" s="95"/>
      <c r="D27" s="248"/>
      <c r="H27" s="12"/>
    </row>
    <row r="28" spans="1:9" x14ac:dyDescent="0.25">
      <c r="A28" s="5"/>
      <c r="B28" s="320" t="s">
        <v>60</v>
      </c>
      <c r="C28" s="95"/>
      <c r="D28" s="248"/>
      <c r="H28" s="12"/>
    </row>
    <row r="29" spans="1:9" x14ac:dyDescent="0.25">
      <c r="A29" s="5"/>
      <c r="B29" s="320" t="s">
        <v>165</v>
      </c>
      <c r="C29" s="95"/>
      <c r="D29" s="248"/>
      <c r="H29" s="12"/>
    </row>
    <row r="30" spans="1:9" x14ac:dyDescent="0.25">
      <c r="A30" s="5"/>
      <c r="B30" s="336" t="s">
        <v>762</v>
      </c>
      <c r="C30" s="95"/>
      <c r="D30" s="248"/>
      <c r="H30" s="12"/>
    </row>
    <row r="31" spans="1:9" x14ac:dyDescent="0.25">
      <c r="A31" s="5"/>
      <c r="B31" s="147" t="s">
        <v>163</v>
      </c>
      <c r="C31" s="12"/>
      <c r="D31" s="248"/>
      <c r="H31" s="12"/>
    </row>
    <row r="32" spans="1:9" x14ac:dyDescent="0.25">
      <c r="A32" s="5"/>
      <c r="B32" s="147" t="s">
        <v>58</v>
      </c>
      <c r="C32" s="12"/>
      <c r="D32" s="248"/>
      <c r="H32" s="12"/>
    </row>
    <row r="33" spans="1:8" x14ac:dyDescent="0.25">
      <c r="A33" s="5"/>
      <c r="B33" s="147" t="s">
        <v>162</v>
      </c>
      <c r="C33" s="12"/>
      <c r="H33" s="12"/>
    </row>
    <row r="34" spans="1:8" x14ac:dyDescent="0.25">
      <c r="A34" s="5"/>
      <c r="B34" s="147" t="s">
        <v>164</v>
      </c>
      <c r="C34" s="12"/>
      <c r="D34" s="248"/>
      <c r="H34" s="12"/>
    </row>
    <row r="35" spans="1:8" x14ac:dyDescent="0.25">
      <c r="A35" s="5"/>
      <c r="B35" s="147" t="s">
        <v>698</v>
      </c>
      <c r="C35" s="12"/>
      <c r="H35" s="12"/>
    </row>
    <row r="36" spans="1:8" x14ac:dyDescent="0.25">
      <c r="A36" s="5"/>
      <c r="B36" s="147" t="s">
        <v>699</v>
      </c>
      <c r="C36" s="12"/>
      <c r="D36" s="248"/>
      <c r="H36" s="12"/>
    </row>
    <row r="37" spans="1:8" x14ac:dyDescent="0.25">
      <c r="A37" s="5"/>
      <c r="B37" s="147"/>
      <c r="C37" s="12"/>
      <c r="D37" s="248"/>
      <c r="H37" s="12"/>
    </row>
    <row r="38" spans="1:8" x14ac:dyDescent="0.25">
      <c r="A38" s="5"/>
      <c r="B38" s="147" t="s">
        <v>700</v>
      </c>
      <c r="C38" s="12"/>
      <c r="D38" s="248"/>
      <c r="H38" s="12"/>
    </row>
    <row r="39" spans="1:8" x14ac:dyDescent="0.25">
      <c r="A39" s="19"/>
      <c r="B39" s="147" t="s">
        <v>57</v>
      </c>
      <c r="C39" s="12"/>
      <c r="D39" s="248"/>
      <c r="H39" s="12"/>
    </row>
    <row r="40" spans="1:8" x14ac:dyDescent="0.25">
      <c r="A40" s="5"/>
      <c r="B40" s="321" t="s">
        <v>704</v>
      </c>
      <c r="D40" s="248"/>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3" t="s">
        <v>785</v>
      </c>
      <c r="C1" s="5"/>
      <c r="D1" s="5"/>
      <c r="E1" s="5"/>
      <c r="F1" s="2"/>
      <c r="G1" s="2"/>
      <c r="H1" s="5"/>
      <c r="I1" s="5"/>
      <c r="J1" s="5"/>
      <c r="K1" s="5"/>
      <c r="L1" s="33"/>
      <c r="M1" s="33"/>
      <c r="N1" s="33"/>
      <c r="O1" s="33"/>
      <c r="P1" s="33"/>
      <c r="Q1" s="33"/>
      <c r="R1" s="5"/>
    </row>
    <row r="2" spans="1:18" ht="30" customHeight="1" x14ac:dyDescent="0.25">
      <c r="A2" s="239"/>
      <c r="B2" s="240"/>
      <c r="C2" s="241" t="s">
        <v>161</v>
      </c>
      <c r="D2" s="242"/>
      <c r="E2" s="242"/>
      <c r="F2" s="243"/>
      <c r="G2" s="243"/>
      <c r="H2" s="242"/>
      <c r="I2" s="242"/>
      <c r="J2" s="242"/>
      <c r="K2" s="244"/>
      <c r="L2" s="33"/>
      <c r="M2" s="33"/>
      <c r="N2" s="33"/>
      <c r="O2" s="33"/>
      <c r="P2" s="33"/>
      <c r="Q2" s="33"/>
      <c r="R2" s="5"/>
    </row>
    <row r="3" spans="1:18" ht="20.100000000000001" customHeight="1" x14ac:dyDescent="0.25">
      <c r="A3" s="182"/>
      <c r="B3" s="183" t="s">
        <v>147</v>
      </c>
      <c r="C3" s="337">
        <v>50</v>
      </c>
      <c r="D3" s="197" t="s">
        <v>145</v>
      </c>
      <c r="E3" s="198"/>
      <c r="F3" s="199"/>
      <c r="G3" s="199"/>
      <c r="H3" s="198"/>
      <c r="I3" s="198"/>
      <c r="J3" s="198"/>
      <c r="K3" s="200"/>
      <c r="L3" s="33"/>
      <c r="M3" s="33"/>
      <c r="N3" s="33"/>
      <c r="O3" s="33"/>
      <c r="P3" s="33"/>
      <c r="Q3" s="33"/>
      <c r="R3" s="5"/>
    </row>
    <row r="4" spans="1:18" ht="20.100000000000001" customHeight="1" x14ac:dyDescent="0.25">
      <c r="A4" s="245"/>
      <c r="B4" s="246" t="s">
        <v>755</v>
      </c>
      <c r="C4" s="338">
        <v>100</v>
      </c>
      <c r="D4" s="197" t="s">
        <v>756</v>
      </c>
      <c r="E4" s="198"/>
      <c r="F4" s="199"/>
      <c r="G4" s="199"/>
      <c r="H4" s="198"/>
      <c r="I4" s="198"/>
      <c r="J4" s="198"/>
      <c r="K4" s="200"/>
      <c r="L4" s="33"/>
      <c r="M4" s="33"/>
      <c r="N4" s="33"/>
      <c r="O4" s="33"/>
      <c r="P4" s="33"/>
      <c r="Q4" s="33"/>
      <c r="R4" s="5"/>
    </row>
    <row r="5" spans="1:18" ht="20.100000000000001" customHeight="1" x14ac:dyDescent="0.25">
      <c r="A5" s="182"/>
      <c r="B5" s="183" t="s">
        <v>148</v>
      </c>
      <c r="C5" s="338">
        <v>150</v>
      </c>
      <c r="D5" s="197" t="s">
        <v>146</v>
      </c>
      <c r="E5" s="198"/>
      <c r="F5" s="199"/>
      <c r="G5" s="199"/>
      <c r="H5" s="198"/>
      <c r="I5" s="198"/>
      <c r="J5" s="198"/>
      <c r="K5" s="200"/>
      <c r="L5" s="33"/>
      <c r="M5" s="33"/>
      <c r="N5" s="33"/>
      <c r="O5" s="33"/>
      <c r="P5" s="33"/>
      <c r="Q5" s="33"/>
      <c r="R5" s="5"/>
    </row>
    <row r="6" spans="1:18" ht="20.100000000000001" customHeight="1" x14ac:dyDescent="0.25">
      <c r="A6" s="195"/>
      <c r="B6" s="196" t="s">
        <v>136</v>
      </c>
      <c r="C6" s="117">
        <f>IF(OR(ISBLANK(C4),ISBLANK(C5),ISBLANK(C3)),"",IF(AND(C3&gt;0,C4&gt;0,C5&gt;0),IF(C4&gt;C3,IF(C5&gt;C4,1,-1),-1)))</f>
        <v>1</v>
      </c>
      <c r="D6" s="197" t="s">
        <v>132</v>
      </c>
      <c r="E6" s="198"/>
      <c r="F6" s="199"/>
      <c r="G6" s="199"/>
      <c r="H6" s="198"/>
      <c r="I6" s="198"/>
      <c r="J6" s="198"/>
      <c r="K6" s="200"/>
      <c r="L6" s="33"/>
      <c r="M6" s="33"/>
      <c r="N6" s="33"/>
      <c r="O6" s="33"/>
      <c r="P6" s="33"/>
      <c r="Q6" s="33"/>
      <c r="R6" s="5"/>
    </row>
    <row r="7" spans="1:18" ht="20.100000000000001" customHeight="1" x14ac:dyDescent="0.25">
      <c r="A7" s="195"/>
      <c r="B7" s="196" t="s">
        <v>137</v>
      </c>
      <c r="C7" s="117">
        <f>IF(OR(ISBLANK(C3),ISBLANK(C4),ISBLANK(C5)),"",IFERROR(MIN(C4-C3,C5-C4)/MAX(C4-C3,C5-C4),""))</f>
        <v>1</v>
      </c>
      <c r="D7" s="197" t="s">
        <v>133</v>
      </c>
      <c r="E7" s="198"/>
      <c r="F7" s="199"/>
      <c r="G7" s="199"/>
      <c r="H7" s="198"/>
      <c r="I7" s="198"/>
      <c r="J7" s="198"/>
      <c r="K7" s="200"/>
      <c r="L7" s="33"/>
      <c r="M7" s="33"/>
      <c r="N7" s="33"/>
      <c r="O7" s="33"/>
      <c r="P7" s="33"/>
      <c r="Q7" s="33"/>
      <c r="R7" s="5"/>
    </row>
    <row r="8" spans="1:18" ht="20.100000000000001" hidden="1" customHeight="1" x14ac:dyDescent="0.25">
      <c r="A8" s="182"/>
      <c r="B8" s="184"/>
      <c r="C8" s="179">
        <f>IF(AND(C3&gt;0,C4&gt;0,C5&gt;0),(C3+(4*C4)+C5)/6,"")</f>
        <v>100</v>
      </c>
      <c r="D8" s="197"/>
      <c r="E8" s="198"/>
      <c r="F8" s="199"/>
      <c r="G8" s="199"/>
      <c r="H8" s="198"/>
      <c r="I8" s="198"/>
      <c r="J8" s="198"/>
      <c r="K8" s="200"/>
      <c r="L8" s="33"/>
      <c r="M8" s="33"/>
      <c r="N8" s="33"/>
      <c r="O8" s="33"/>
      <c r="P8" s="33"/>
      <c r="Q8" s="33"/>
      <c r="R8" s="5"/>
    </row>
    <row r="9" spans="1:18" ht="20.100000000000001" customHeight="1" x14ac:dyDescent="0.25">
      <c r="A9" s="182"/>
      <c r="B9" s="183" t="s">
        <v>142</v>
      </c>
      <c r="C9" s="119" t="s">
        <v>1</v>
      </c>
      <c r="D9" s="197" t="s">
        <v>134</v>
      </c>
      <c r="E9" s="198"/>
      <c r="F9" s="199"/>
      <c r="G9" s="199"/>
      <c r="H9" s="198"/>
      <c r="I9" s="198"/>
      <c r="J9" s="198"/>
      <c r="K9" s="200"/>
      <c r="L9" s="33"/>
      <c r="M9" s="33"/>
      <c r="N9" s="33"/>
      <c r="O9" s="33"/>
      <c r="P9" s="33"/>
      <c r="Q9" s="33"/>
      <c r="R9" s="5"/>
    </row>
    <row r="10" spans="1:18" ht="20.100000000000001" customHeight="1" x14ac:dyDescent="0.25">
      <c r="A10" s="195"/>
      <c r="B10" s="196" t="s">
        <v>143</v>
      </c>
      <c r="C10" s="56"/>
      <c r="D10" s="197" t="s">
        <v>135</v>
      </c>
      <c r="E10" s="198"/>
      <c r="F10" s="199"/>
      <c r="G10" s="199"/>
      <c r="H10" s="198"/>
      <c r="I10" s="198"/>
      <c r="J10" s="198"/>
      <c r="K10" s="200"/>
      <c r="L10" s="33"/>
      <c r="M10" s="33"/>
      <c r="N10" s="33"/>
      <c r="O10" s="33"/>
      <c r="P10" s="33"/>
      <c r="Q10" s="33"/>
      <c r="R10" s="5"/>
    </row>
    <row r="11" spans="1:18" ht="20.100000000000001" hidden="1" customHeight="1" x14ac:dyDescent="0.25">
      <c r="A11" s="182"/>
      <c r="B11" s="184"/>
      <c r="C11" s="180">
        <f>IF(AND(C3&gt;0,C4&gt;0,C5&gt;0,NOT(ISBLANK(C9))),(C5-C3)*VLOOKUP(C9,VLookups!$A$4:$B$13,2,FALSE),"")</f>
        <v>106</v>
      </c>
      <c r="D11" s="198"/>
      <c r="E11" s="198"/>
      <c r="F11" s="199"/>
      <c r="G11" s="199"/>
      <c r="H11" s="198"/>
      <c r="I11" s="198"/>
      <c r="J11" s="198"/>
      <c r="K11" s="200"/>
      <c r="L11" s="33"/>
      <c r="M11" s="33"/>
      <c r="N11" s="33"/>
      <c r="O11" s="33"/>
      <c r="P11" s="33"/>
      <c r="Q11" s="33"/>
      <c r="R11" s="5"/>
    </row>
    <row r="12" spans="1:18" ht="20.100000000000001" customHeight="1" x14ac:dyDescent="0.25">
      <c r="A12" s="182"/>
      <c r="B12" s="183" t="s">
        <v>138</v>
      </c>
      <c r="C12" s="338">
        <v>75</v>
      </c>
      <c r="D12" s="197" t="s">
        <v>182</v>
      </c>
      <c r="E12" s="198"/>
      <c r="F12" s="199"/>
      <c r="G12" s="199"/>
      <c r="H12" s="198"/>
      <c r="I12" s="198"/>
      <c r="J12" s="198"/>
      <c r="K12" s="200"/>
      <c r="L12" s="33"/>
      <c r="M12" s="33"/>
      <c r="N12" s="33"/>
      <c r="O12" s="33"/>
      <c r="P12" s="33"/>
      <c r="Q12" s="33"/>
      <c r="R12" s="5"/>
    </row>
    <row r="13" spans="1:18" ht="20.100000000000001" customHeight="1" x14ac:dyDescent="0.25">
      <c r="A13" s="182"/>
      <c r="B13" s="183" t="s">
        <v>139</v>
      </c>
      <c r="C13" s="178" t="s">
        <v>43</v>
      </c>
      <c r="D13" s="197" t="s">
        <v>144</v>
      </c>
      <c r="E13" s="198"/>
      <c r="F13" s="199"/>
      <c r="G13" s="199"/>
      <c r="H13" s="198"/>
      <c r="I13" s="198"/>
      <c r="J13" s="198"/>
      <c r="K13" s="200"/>
      <c r="L13" s="33"/>
      <c r="M13" s="33"/>
      <c r="N13" s="33"/>
      <c r="O13" s="33"/>
      <c r="P13" s="33"/>
      <c r="Q13" s="33"/>
      <c r="R13" s="5"/>
    </row>
    <row r="14" spans="1:18" ht="20.100000000000001" customHeight="1" x14ac:dyDescent="0.25">
      <c r="A14" s="185"/>
      <c r="B14" s="186"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39">
        <f>IF(AND($C$3&gt;0,$C$4&gt;0,$C$5&gt;0,$C$11&gt;0,$C$12&gt;0,NOT(ISBLANK($C$9))),ABS(VLOOKUP($C$13,VLookups!$A$48:$B$49,2,FALSE)-_xlfn.NORM.DIST($C$12,$C$8,$C$11,TRUE)),"")</f>
        <v>0.40677490002477751</v>
      </c>
      <c r="D14" s="193"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5"/>
      <c r="F14" s="136"/>
      <c r="G14" s="136"/>
      <c r="H14" s="135"/>
      <c r="I14" s="135"/>
      <c r="J14" s="135"/>
      <c r="K14" s="187"/>
      <c r="L14" s="33"/>
      <c r="M14" s="33"/>
      <c r="N14" s="33"/>
      <c r="O14" s="33"/>
      <c r="P14" s="33"/>
      <c r="Q14" s="33"/>
      <c r="R14" s="5"/>
    </row>
    <row r="15" spans="1:18" ht="20.100000000000001" customHeight="1" x14ac:dyDescent="0.25">
      <c r="A15" s="182"/>
      <c r="B15" s="183" t="s">
        <v>140</v>
      </c>
      <c r="C15" s="340">
        <v>0.5</v>
      </c>
      <c r="D15" s="197" t="s">
        <v>141</v>
      </c>
      <c r="E15" s="198"/>
      <c r="F15" s="199"/>
      <c r="G15" s="199"/>
      <c r="H15" s="198"/>
      <c r="I15" s="198"/>
      <c r="J15" s="198"/>
      <c r="K15" s="200"/>
      <c r="L15" s="33"/>
      <c r="M15" s="33"/>
      <c r="N15" s="33"/>
      <c r="O15" s="33"/>
      <c r="P15" s="33"/>
      <c r="Q15" s="33"/>
      <c r="R15" s="5"/>
    </row>
    <row r="16" spans="1:18" ht="20.100000000000001" customHeight="1" thickBot="1" x14ac:dyDescent="0.3">
      <c r="A16" s="191"/>
      <c r="B16" s="192"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1">
        <f>IF(AND($C3&gt;0,$C4&gt;0,$C5&gt;0,$C15&gt;0,NOT(ISBLANK($C9))),_xlfn.NORM.INV(ABS(VLOOKUP($C$13,VLookups!$A$48:$B$49,2,FALSE)-C$15),$C8,$C11),"")</f>
        <v>100</v>
      </c>
      <c r="D16" s="194"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8"/>
      <c r="F16" s="189"/>
      <c r="G16" s="189"/>
      <c r="H16" s="188"/>
      <c r="I16" s="188"/>
      <c r="J16" s="188"/>
      <c r="K16" s="190"/>
      <c r="L16" s="33"/>
      <c r="M16" s="33"/>
      <c r="N16" s="33"/>
      <c r="O16" s="33"/>
      <c r="P16" s="33"/>
      <c r="Q16" s="33"/>
      <c r="R16" s="5"/>
    </row>
    <row r="17" spans="1:18" ht="15" customHeight="1" x14ac:dyDescent="0.25">
      <c r="A17" s="53"/>
      <c r="B17" s="53"/>
      <c r="C17" s="349" t="s">
        <v>772</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0.2.1 – © 2020, William W. Davis, MSPM, PMP</v>
      </c>
      <c r="C19" s="181"/>
      <c r="D19" s="5"/>
      <c r="E19" s="2"/>
      <c r="F19" s="5"/>
      <c r="G19" s="5"/>
      <c r="H19" s="2"/>
      <c r="I19" s="5"/>
      <c r="J19" s="5"/>
      <c r="K19" s="5"/>
      <c r="L19" s="5"/>
      <c r="M19" s="5"/>
      <c r="N19" s="5"/>
      <c r="O19" s="5"/>
      <c r="P19" s="5"/>
      <c r="Q19" s="5"/>
      <c r="R19" s="5"/>
    </row>
    <row r="20" spans="1:18" x14ac:dyDescent="0.25">
      <c r="A20" s="2"/>
      <c r="B20" s="304" t="s">
        <v>95</v>
      </c>
      <c r="C20" s="304"/>
      <c r="D20" s="304"/>
      <c r="E20" s="304"/>
      <c r="F20" s="304"/>
      <c r="G20" s="304"/>
      <c r="H20" s="2"/>
      <c r="I20" s="5"/>
      <c r="J20" s="5"/>
      <c r="K20" s="5"/>
      <c r="L20" s="5"/>
      <c r="M20" s="5"/>
      <c r="N20" s="5"/>
      <c r="O20" s="5"/>
      <c r="P20" s="5"/>
      <c r="Q20" s="5"/>
      <c r="R20" s="5"/>
    </row>
    <row r="21" spans="1:18" x14ac:dyDescent="0.25">
      <c r="A21" s="2"/>
      <c r="B21" s="304" t="s">
        <v>96</v>
      </c>
      <c r="C21" s="304"/>
      <c r="D21" s="304"/>
      <c r="E21" s="304"/>
      <c r="F21" s="304"/>
      <c r="G21" s="304"/>
      <c r="H21" s="2"/>
      <c r="I21" s="5"/>
      <c r="J21" s="5"/>
      <c r="K21" s="5"/>
      <c r="L21" s="5"/>
      <c r="M21" s="5"/>
      <c r="N21" s="5"/>
      <c r="O21" s="5"/>
      <c r="P21" s="5"/>
      <c r="Q21" s="5"/>
      <c r="R21" s="5"/>
    </row>
    <row r="22" spans="1:18" x14ac:dyDescent="0.25">
      <c r="A22" s="2"/>
      <c r="B22" s="304" t="s">
        <v>60</v>
      </c>
      <c r="C22" s="304"/>
      <c r="D22" s="304"/>
      <c r="E22" s="304"/>
      <c r="F22" s="304"/>
      <c r="G22" s="304"/>
      <c r="H22" s="2"/>
      <c r="I22" s="5"/>
      <c r="J22" s="5"/>
      <c r="K22" s="5"/>
      <c r="L22" s="5"/>
      <c r="M22" s="5"/>
      <c r="N22" s="5"/>
      <c r="O22" s="5"/>
      <c r="P22" s="5"/>
      <c r="Q22" s="5"/>
      <c r="R22" s="5"/>
    </row>
    <row r="23" spans="1:18" x14ac:dyDescent="0.25">
      <c r="A23" s="2"/>
      <c r="B23" s="304" t="s">
        <v>165</v>
      </c>
      <c r="C23" s="304"/>
      <c r="D23" s="304"/>
      <c r="E23" s="304"/>
      <c r="F23" s="304"/>
      <c r="G23" s="304"/>
      <c r="H23" s="2"/>
      <c r="I23" s="5"/>
      <c r="J23" s="5"/>
      <c r="K23" s="5"/>
      <c r="L23" s="5"/>
      <c r="M23" s="5"/>
      <c r="N23" s="5"/>
      <c r="O23" s="5"/>
      <c r="P23" s="5"/>
      <c r="Q23" s="5"/>
      <c r="R23" s="5"/>
    </row>
    <row r="24" spans="1:18" x14ac:dyDescent="0.25">
      <c r="A24" s="2"/>
      <c r="B24" s="374" t="s">
        <v>762</v>
      </c>
      <c r="C24" s="374"/>
      <c r="D24" s="304"/>
      <c r="E24" s="304"/>
      <c r="F24" s="304"/>
      <c r="G24" s="304"/>
      <c r="H24" s="2"/>
      <c r="I24" s="5"/>
      <c r="J24" s="5"/>
      <c r="K24" s="5"/>
      <c r="L24" s="5"/>
      <c r="M24" s="5"/>
      <c r="N24" s="5"/>
      <c r="O24" s="5"/>
      <c r="P24" s="5"/>
      <c r="Q24" s="5"/>
      <c r="R24" s="5"/>
    </row>
    <row r="25" spans="1:18" x14ac:dyDescent="0.25">
      <c r="A25" s="2"/>
      <c r="B25" s="147" t="s">
        <v>163</v>
      </c>
      <c r="C25" s="5"/>
      <c r="D25" s="5"/>
      <c r="E25" s="2"/>
      <c r="F25" s="5"/>
      <c r="G25" s="5"/>
      <c r="H25" s="2"/>
      <c r="I25" s="5"/>
      <c r="J25" s="5"/>
      <c r="K25" s="5"/>
      <c r="L25" s="5"/>
      <c r="M25" s="5"/>
      <c r="N25" s="5"/>
      <c r="O25" s="5"/>
      <c r="P25" s="5"/>
      <c r="Q25" s="5"/>
      <c r="R25" s="5"/>
    </row>
    <row r="26" spans="1:18" x14ac:dyDescent="0.25">
      <c r="A26" s="2"/>
      <c r="B26" s="147" t="s">
        <v>58</v>
      </c>
      <c r="C26" s="5"/>
      <c r="D26" s="5"/>
      <c r="E26" s="2"/>
      <c r="F26" s="5"/>
      <c r="G26" s="5"/>
      <c r="H26" s="2"/>
      <c r="I26" s="5"/>
      <c r="J26" s="5"/>
      <c r="K26" s="5"/>
      <c r="L26" s="5"/>
      <c r="M26" s="5"/>
      <c r="N26" s="5"/>
      <c r="O26" s="5"/>
      <c r="P26" s="5"/>
      <c r="Q26" s="5"/>
      <c r="R26" s="5"/>
    </row>
    <row r="27" spans="1:18" x14ac:dyDescent="0.25">
      <c r="A27" s="19"/>
      <c r="B27" s="147" t="s">
        <v>162</v>
      </c>
      <c r="C27" s="5"/>
      <c r="D27" s="5"/>
      <c r="E27" s="5"/>
      <c r="F27" s="2"/>
      <c r="G27" s="2"/>
      <c r="H27" s="5"/>
      <c r="I27" s="5"/>
      <c r="J27" s="5"/>
      <c r="K27" s="5"/>
      <c r="L27" s="5"/>
      <c r="M27" s="5"/>
      <c r="N27" s="5"/>
      <c r="O27" s="5"/>
      <c r="P27" s="5"/>
      <c r="Q27" s="5"/>
      <c r="R27" s="5"/>
    </row>
    <row r="28" spans="1:18" x14ac:dyDescent="0.25">
      <c r="A28" s="19"/>
      <c r="B28" s="147" t="s">
        <v>164</v>
      </c>
      <c r="C28" s="5"/>
      <c r="D28" s="5"/>
      <c r="E28" s="5"/>
      <c r="F28" s="2"/>
      <c r="G28" s="2"/>
      <c r="H28" s="5"/>
      <c r="I28" s="5"/>
      <c r="J28" s="5"/>
      <c r="K28" s="5"/>
      <c r="L28" s="5"/>
      <c r="M28" s="5"/>
      <c r="N28" s="5"/>
      <c r="O28" s="5"/>
      <c r="P28" s="5"/>
      <c r="Q28" s="5"/>
      <c r="R28" s="5"/>
    </row>
    <row r="29" spans="1:18" x14ac:dyDescent="0.25">
      <c r="A29" s="19"/>
      <c r="B29" s="147" t="s">
        <v>698</v>
      </c>
      <c r="C29" s="5"/>
      <c r="D29" s="5"/>
      <c r="E29" s="5"/>
      <c r="F29" s="2"/>
      <c r="G29" s="2"/>
      <c r="H29" s="5"/>
      <c r="I29" s="5"/>
      <c r="J29" s="5"/>
      <c r="K29" s="5"/>
      <c r="L29" s="5"/>
      <c r="M29" s="5"/>
      <c r="N29" s="5"/>
      <c r="O29" s="5"/>
      <c r="P29" s="5"/>
      <c r="Q29" s="5"/>
      <c r="R29" s="5"/>
    </row>
    <row r="30" spans="1:18" x14ac:dyDescent="0.25">
      <c r="A30" s="19"/>
      <c r="B30" s="147" t="s">
        <v>699</v>
      </c>
      <c r="C30" s="5"/>
      <c r="D30" s="5"/>
      <c r="E30" s="5"/>
      <c r="F30" s="2"/>
      <c r="G30" s="2"/>
      <c r="H30" s="5"/>
      <c r="I30" s="5"/>
      <c r="J30" s="5"/>
      <c r="K30" s="5"/>
      <c r="L30" s="5"/>
      <c r="M30" s="5"/>
      <c r="N30" s="5"/>
      <c r="O30" s="5"/>
      <c r="P30" s="5"/>
      <c r="Q30" s="5"/>
      <c r="R30" s="5"/>
    </row>
    <row r="31" spans="1:18" x14ac:dyDescent="0.25">
      <c r="A31" s="19"/>
      <c r="B31" s="147"/>
      <c r="C31" s="5"/>
      <c r="D31" s="5"/>
      <c r="E31" s="5"/>
      <c r="F31" s="2"/>
      <c r="G31" s="2"/>
      <c r="H31" s="5"/>
      <c r="I31" s="5"/>
      <c r="J31" s="5"/>
      <c r="K31" s="5"/>
      <c r="L31" s="5"/>
      <c r="M31" s="5"/>
      <c r="N31" s="5"/>
      <c r="O31" s="5"/>
      <c r="P31" s="5"/>
      <c r="Q31" s="5"/>
      <c r="R31" s="5"/>
    </row>
    <row r="32" spans="1:18" x14ac:dyDescent="0.25">
      <c r="A32" s="2"/>
      <c r="B32" s="147" t="s">
        <v>700</v>
      </c>
      <c r="C32" s="5"/>
      <c r="D32" s="5"/>
      <c r="E32" s="5"/>
      <c r="F32" s="2"/>
      <c r="G32" s="2"/>
      <c r="H32" s="5"/>
      <c r="I32" s="5"/>
      <c r="J32" s="5"/>
      <c r="K32" s="5"/>
      <c r="L32" s="5"/>
      <c r="M32" s="5"/>
      <c r="N32" s="5"/>
      <c r="O32" s="5"/>
      <c r="P32" s="5"/>
      <c r="Q32" s="5"/>
      <c r="R32" s="5"/>
    </row>
    <row r="33" spans="1:18" x14ac:dyDescent="0.25">
      <c r="A33" s="2"/>
      <c r="B33" s="147" t="s">
        <v>57</v>
      </c>
      <c r="C33" s="5"/>
      <c r="D33" s="5"/>
      <c r="E33" s="5"/>
      <c r="F33" s="2"/>
      <c r="G33" s="2"/>
      <c r="H33" s="5"/>
      <c r="I33" s="5"/>
      <c r="J33" s="5"/>
      <c r="K33" s="5"/>
      <c r="L33" s="5"/>
      <c r="M33" s="5"/>
      <c r="N33" s="5"/>
      <c r="O33" s="5"/>
      <c r="P33" s="5"/>
      <c r="Q33" s="5"/>
      <c r="R33" s="5"/>
    </row>
    <row r="34" spans="1:18" x14ac:dyDescent="0.25">
      <c r="A34" s="2"/>
      <c r="B34" s="305" t="s">
        <v>704</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59" t="s">
        <v>15</v>
      </c>
      <c r="C36" s="49">
        <f>IF(AND(C3&gt;0,C4&gt;0,C5&gt;0),ABS(C3-C5)/60,"")</f>
        <v>1.6666666666666667</v>
      </c>
      <c r="D36" s="164" t="s">
        <v>126</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2.7630941205801316E-3</v>
      </c>
    </row>
    <row r="39" spans="1:18" ht="15" hidden="1" customHeight="1" x14ac:dyDescent="0.25">
      <c r="B39" s="48">
        <f t="shared" si="0"/>
        <v>18.333333333333346</v>
      </c>
      <c r="C39" s="47">
        <f t="shared" si="1"/>
        <v>2.7971150900349519E-3</v>
      </c>
    </row>
    <row r="40" spans="1:18" ht="15" hidden="1" customHeight="1" x14ac:dyDescent="0.25">
      <c r="B40" s="48">
        <f t="shared" si="0"/>
        <v>20.000000000000014</v>
      </c>
      <c r="C40" s="47">
        <f t="shared" si="1"/>
        <v>2.8308550132864806E-3</v>
      </c>
    </row>
    <row r="41" spans="1:18" ht="15" hidden="1" customHeight="1" x14ac:dyDescent="0.25">
      <c r="B41" s="48">
        <f t="shared" si="0"/>
        <v>21.666666666666682</v>
      </c>
      <c r="C41" s="47">
        <f t="shared" si="1"/>
        <v>2.8642937192510849E-3</v>
      </c>
    </row>
    <row r="42" spans="1:18" ht="15" hidden="1" customHeight="1" x14ac:dyDescent="0.25">
      <c r="B42" s="48">
        <f t="shared" si="0"/>
        <v>23.33333333333335</v>
      </c>
      <c r="C42" s="47">
        <f t="shared" si="1"/>
        <v>2.8974110207719015E-3</v>
      </c>
    </row>
    <row r="43" spans="1:18" ht="15" hidden="1" customHeight="1" x14ac:dyDescent="0.25">
      <c r="B43" s="48">
        <f t="shared" si="0"/>
        <v>25.000000000000018</v>
      </c>
      <c r="C43" s="47">
        <f t="shared" si="1"/>
        <v>2.930186734505701E-3</v>
      </c>
    </row>
    <row r="44" spans="1:18" ht="15" hidden="1" customHeight="1" x14ac:dyDescent="0.25">
      <c r="B44" s="48">
        <f t="shared" si="0"/>
        <v>26.666666666666686</v>
      </c>
      <c r="C44" s="47">
        <f t="shared" si="1"/>
        <v>2.9626007010374162E-3</v>
      </c>
    </row>
    <row r="45" spans="1:18" ht="15" hidden="1" customHeight="1" x14ac:dyDescent="0.25">
      <c r="B45" s="48">
        <f t="shared" si="0"/>
        <v>28.333333333333353</v>
      </c>
      <c r="C45" s="47">
        <f t="shared" si="1"/>
        <v>2.9946328051949551E-3</v>
      </c>
    </row>
    <row r="46" spans="1:18" ht="15" hidden="1" customHeight="1" x14ac:dyDescent="0.25">
      <c r="A46"/>
      <c r="B46" s="48">
        <f t="shared" si="0"/>
        <v>30.000000000000021</v>
      </c>
      <c r="C46" s="47">
        <f t="shared" si="1"/>
        <v>3.0262629965362737E-3</v>
      </c>
      <c r="F46"/>
      <c r="G46"/>
    </row>
    <row r="47" spans="1:18" ht="15" hidden="1" customHeight="1" x14ac:dyDescent="0.25">
      <c r="A47"/>
      <c r="B47" s="48">
        <f t="shared" si="0"/>
        <v>31.666666666666689</v>
      </c>
      <c r="C47" s="47">
        <f t="shared" si="1"/>
        <v>3.0574713099800616E-3</v>
      </c>
      <c r="F47"/>
      <c r="G47"/>
    </row>
    <row r="48" spans="1:18" ht="15" hidden="1" customHeight="1" x14ac:dyDescent="0.25">
      <c r="A48"/>
      <c r="B48" s="48">
        <f t="shared" si="0"/>
        <v>33.333333333333357</v>
      </c>
      <c r="C48" s="47">
        <f t="shared" si="1"/>
        <v>3.0882378865508368E-3</v>
      </c>
      <c r="F48"/>
      <c r="G48"/>
    </row>
    <row r="49" spans="1:7" ht="15" hidden="1" customHeight="1" x14ac:dyDescent="0.25">
      <c r="A49"/>
      <c r="B49" s="48">
        <f t="shared" si="0"/>
        <v>35.000000000000021</v>
      </c>
      <c r="C49" s="47">
        <f t="shared" si="1"/>
        <v>3.1185429942087299E-3</v>
      </c>
      <c r="F49"/>
      <c r="G49"/>
    </row>
    <row r="50" spans="1:7" ht="15" hidden="1" customHeight="1" x14ac:dyDescent="0.25">
      <c r="A50"/>
      <c r="B50" s="48">
        <f t="shared" si="0"/>
        <v>36.666666666666686</v>
      </c>
      <c r="C50" s="47">
        <f t="shared" si="1"/>
        <v>3.1483670487337878E-3</v>
      </c>
      <c r="F50"/>
      <c r="G50"/>
    </row>
    <row r="51" spans="1:7" ht="15" hidden="1" customHeight="1" x14ac:dyDescent="0.25">
      <c r="A51"/>
      <c r="B51" s="48">
        <f t="shared" si="0"/>
        <v>38.33333333333335</v>
      </c>
      <c r="C51" s="47">
        <f t="shared" si="1"/>
        <v>3.1776906346342106E-3</v>
      </c>
      <c r="F51"/>
      <c r="G51"/>
    </row>
    <row r="52" spans="1:7" ht="15" hidden="1" customHeight="1" x14ac:dyDescent="0.25">
      <c r="A52"/>
      <c r="B52" s="48">
        <f t="shared" si="0"/>
        <v>40.000000000000014</v>
      </c>
      <c r="C52" s="47">
        <f t="shared" si="1"/>
        <v>3.2064945260476081E-3</v>
      </c>
      <c r="F52"/>
      <c r="G52"/>
    </row>
    <row r="53" spans="1:7" ht="15" hidden="1" customHeight="1" x14ac:dyDescent="0.25">
      <c r="A53"/>
      <c r="B53" s="48">
        <f t="shared" si="0"/>
        <v>41.666666666666679</v>
      </c>
      <c r="C53" s="47">
        <f t="shared" si="1"/>
        <v>3.2347597076040667E-3</v>
      </c>
      <c r="F53"/>
      <c r="G53"/>
    </row>
    <row r="54" spans="1:7" ht="15" hidden="1" customHeight="1" x14ac:dyDescent="0.25">
      <c r="A54"/>
      <c r="B54" s="48">
        <f t="shared" si="0"/>
        <v>43.333333333333343</v>
      </c>
      <c r="C54" s="47">
        <f t="shared" si="1"/>
        <v>3.2624673952195752E-3</v>
      </c>
      <c r="F54"/>
      <c r="G54"/>
    </row>
    <row r="55" spans="1:7" ht="15" hidden="1" customHeight="1" x14ac:dyDescent="0.25">
      <c r="A55"/>
      <c r="B55" s="48">
        <f t="shared" si="0"/>
        <v>45.000000000000007</v>
      </c>
      <c r="C55" s="47">
        <f t="shared" si="1"/>
        <v>3.2895990567882241E-3</v>
      </c>
      <c r="F55"/>
      <c r="G55"/>
    </row>
    <row r="56" spans="1:7" ht="15" hidden="1" customHeight="1" x14ac:dyDescent="0.25">
      <c r="A56"/>
      <c r="B56" s="48">
        <f t="shared" si="0"/>
        <v>46.666666666666671</v>
      </c>
      <c r="C56" s="47">
        <f t="shared" si="1"/>
        <v>3.3161364327414481E-3</v>
      </c>
      <c r="F56"/>
      <c r="G56"/>
    </row>
    <row r="57" spans="1:7" ht="15" hidden="1" customHeight="1" x14ac:dyDescent="0.25">
      <c r="A57"/>
      <c r="B57" s="48">
        <f t="shared" si="0"/>
        <v>48.333333333333336</v>
      </c>
      <c r="C57" s="47">
        <f t="shared" si="1"/>
        <v>3.3420615564425629E-3</v>
      </c>
      <c r="F57"/>
      <c r="G57"/>
    </row>
    <row r="58" spans="1:7" ht="15" hidden="1" customHeight="1" x14ac:dyDescent="0.25">
      <c r="A58"/>
      <c r="B58" s="60">
        <f>IF(ISNONTEXT($C$36),$C$3,"")</f>
        <v>50</v>
      </c>
      <c r="C58" s="47">
        <f t="shared" si="1"/>
        <v>3.3673567743848628E-3</v>
      </c>
      <c r="F58"/>
      <c r="G58"/>
    </row>
    <row r="59" spans="1:7" ht="15" hidden="1" customHeight="1" x14ac:dyDescent="0.25">
      <c r="A59"/>
      <c r="B59" s="48">
        <f t="shared" ref="B59:B90" si="2">IF(ISNONTEXT($C$36),B58+$C$36,"")</f>
        <v>51.666666666666664</v>
      </c>
      <c r="C59" s="47">
        <f t="shared" si="1"/>
        <v>3.3920047661616056E-3</v>
      </c>
      <c r="F59"/>
      <c r="G59"/>
    </row>
    <row r="60" spans="1:7" ht="15" hidden="1" customHeight="1" x14ac:dyDescent="0.25">
      <c r="A60"/>
      <c r="B60" s="48">
        <f t="shared" si="2"/>
        <v>53.333333333333329</v>
      </c>
      <c r="C60" s="47">
        <f t="shared" si="1"/>
        <v>3.4159885641763879E-3</v>
      </c>
      <c r="F60"/>
      <c r="G60"/>
    </row>
    <row r="61" spans="1:7" ht="15" hidden="1" customHeight="1" x14ac:dyDescent="0.25">
      <c r="A61"/>
      <c r="B61" s="48">
        <f t="shared" si="2"/>
        <v>54.999999999999993</v>
      </c>
      <c r="C61" s="47">
        <f t="shared" si="1"/>
        <v>3.4392915730626027E-3</v>
      </c>
      <c r="F61"/>
      <c r="G61"/>
    </row>
    <row r="62" spans="1:7" ht="15" hidden="1" customHeight="1" x14ac:dyDescent="0.25">
      <c r="A62"/>
      <c r="B62" s="48">
        <f t="shared" si="2"/>
        <v>56.666666666666657</v>
      </c>
      <c r="C62" s="47">
        <f t="shared" si="1"/>
        <v>3.4618975887809379E-3</v>
      </c>
      <c r="F62"/>
      <c r="G62"/>
    </row>
    <row r="63" spans="1:7" ht="15" hidden="1" customHeight="1" x14ac:dyDescent="0.25">
      <c r="A63"/>
      <c r="B63" s="48">
        <f t="shared" si="2"/>
        <v>58.333333333333321</v>
      </c>
      <c r="C63" s="47">
        <f t="shared" si="1"/>
        <v>3.4837908173642302E-3</v>
      </c>
      <c r="F63"/>
      <c r="G63"/>
    </row>
    <row r="64" spans="1:7" ht="15" hidden="1" customHeight="1" x14ac:dyDescent="0.25">
      <c r="A64"/>
      <c r="B64" s="48">
        <f t="shared" si="2"/>
        <v>59.999999999999986</v>
      </c>
      <c r="C64" s="47">
        <f t="shared" si="1"/>
        <v>3.5049558932793755E-3</v>
      </c>
      <c r="F64"/>
      <c r="G64"/>
    </row>
    <row r="65" spans="1:7" ht="15" hidden="1" customHeight="1" x14ac:dyDescent="0.25">
      <c r="A65"/>
      <c r="B65" s="48">
        <f t="shared" si="2"/>
        <v>61.66666666666665</v>
      </c>
      <c r="C65" s="47">
        <f t="shared" si="1"/>
        <v>3.5253778973764523E-3</v>
      </c>
      <c r="F65"/>
      <c r="G65"/>
    </row>
    <row r="66" spans="1:7" ht="15" hidden="1" customHeight="1" x14ac:dyDescent="0.25">
      <c r="A66"/>
      <c r="B66" s="48">
        <f t="shared" si="2"/>
        <v>63.333333333333314</v>
      </c>
      <c r="C66" s="47">
        <f t="shared" si="1"/>
        <v>3.5450423743957587E-3</v>
      </c>
      <c r="F66"/>
      <c r="G66"/>
    </row>
    <row r="67" spans="1:7" ht="15" hidden="1" customHeight="1" x14ac:dyDescent="0.25">
      <c r="A67"/>
      <c r="B67" s="48">
        <f t="shared" si="2"/>
        <v>64.999999999999986</v>
      </c>
      <c r="C67" s="47">
        <f t="shared" si="1"/>
        <v>3.563935350004023E-3</v>
      </c>
      <c r="F67"/>
      <c r="G67"/>
    </row>
    <row r="68" spans="1:7" ht="15" hidden="1" customHeight="1" x14ac:dyDescent="0.25">
      <c r="A68"/>
      <c r="B68" s="48">
        <f t="shared" si="2"/>
        <v>66.666666666666657</v>
      </c>
      <c r="C68" s="47">
        <f t="shared" si="1"/>
        <v>3.5820433473317203E-3</v>
      </c>
      <c r="F68"/>
      <c r="G68"/>
    </row>
    <row r="69" spans="1:7" ht="15" hidden="1" customHeight="1" x14ac:dyDescent="0.25">
      <c r="A69"/>
      <c r="B69" s="48">
        <f t="shared" si="2"/>
        <v>68.333333333333329</v>
      </c>
      <c r="C69" s="47">
        <f t="shared" si="1"/>
        <v>3.5993534029841183E-3</v>
      </c>
      <c r="F69"/>
      <c r="G69"/>
    </row>
    <row r="70" spans="1:7" ht="15" hidden="1" customHeight="1" x14ac:dyDescent="0.25">
      <c r="A70"/>
      <c r="B70" s="48">
        <f t="shared" si="2"/>
        <v>70</v>
      </c>
      <c r="C70" s="47">
        <f t="shared" ref="C70:C101" si="3">IF(ISNONTEXT($C$11),_xlfn.NORM.DIST(B70,$C$8,$C$11,FALSE),NA())</f>
        <v>3.6158530824994301E-3</v>
      </c>
      <c r="F70"/>
      <c r="G70"/>
    </row>
    <row r="71" spans="1:7" ht="15" hidden="1" customHeight="1" x14ac:dyDescent="0.25">
      <c r="A71"/>
      <c r="B71" s="48">
        <f t="shared" si="2"/>
        <v>71.666666666666671</v>
      </c>
      <c r="C71" s="47">
        <f t="shared" si="3"/>
        <v>3.6315304952283015E-3</v>
      </c>
      <c r="F71"/>
      <c r="G71"/>
    </row>
    <row r="72" spans="1:7" ht="15" hidden="1" customHeight="1" x14ac:dyDescent="0.25">
      <c r="A72"/>
      <c r="B72" s="48">
        <f t="shared" si="2"/>
        <v>73.333333333333343</v>
      </c>
      <c r="C72" s="47">
        <f t="shared" si="3"/>
        <v>3.6463743086097037E-3</v>
      </c>
      <c r="F72"/>
      <c r="G72"/>
    </row>
    <row r="73" spans="1:7" ht="15" hidden="1" customHeight="1" x14ac:dyDescent="0.25">
      <c r="A73"/>
      <c r="B73" s="48">
        <f t="shared" si="2"/>
        <v>75.000000000000014</v>
      </c>
      <c r="C73" s="47">
        <f t="shared" si="3"/>
        <v>3.660373761819252E-3</v>
      </c>
      <c r="F73"/>
      <c r="G73"/>
    </row>
    <row r="74" spans="1:7" ht="15" hidden="1" customHeight="1" x14ac:dyDescent="0.25">
      <c r="A74"/>
      <c r="B74" s="48">
        <f t="shared" si="2"/>
        <v>76.666666666666686</v>
      </c>
      <c r="C74" s="47">
        <f t="shared" si="3"/>
        <v>3.6735186787669517E-3</v>
      </c>
      <c r="F74"/>
      <c r="G74"/>
    </row>
    <row r="75" spans="1:7" ht="15" hidden="1" customHeight="1" x14ac:dyDescent="0.25">
      <c r="A75"/>
      <c r="B75" s="48">
        <f t="shared" si="2"/>
        <v>78.333333333333357</v>
      </c>
      <c r="C75" s="47">
        <f t="shared" si="3"/>
        <v>3.6857994804223812E-3</v>
      </c>
      <c r="F75"/>
      <c r="G75"/>
    </row>
    <row r="76" spans="1:7" ht="15" hidden="1" customHeight="1" x14ac:dyDescent="0.25">
      <c r="A76"/>
      <c r="B76" s="48">
        <f t="shared" si="2"/>
        <v>80.000000000000028</v>
      </c>
      <c r="C76" s="47">
        <f t="shared" si="3"/>
        <v>3.6972071964464451E-3</v>
      </c>
      <c r="F76"/>
      <c r="G76"/>
    </row>
    <row r="77" spans="1:7" ht="15" hidden="1" customHeight="1" x14ac:dyDescent="0.25">
      <c r="A77"/>
      <c r="B77" s="48">
        <f t="shared" si="2"/>
        <v>81.6666666666667</v>
      </c>
      <c r="C77" s="47">
        <f t="shared" si="3"/>
        <v>3.7077334761098949E-3</v>
      </c>
      <c r="F77"/>
      <c r="G77"/>
    </row>
    <row r="78" spans="1:7" ht="15" hidden="1" customHeight="1" x14ac:dyDescent="0.25">
      <c r="A78"/>
      <c r="B78" s="48">
        <f t="shared" si="2"/>
        <v>83.333333333333371</v>
      </c>
      <c r="C78" s="47">
        <f t="shared" si="3"/>
        <v>3.717370598480047E-3</v>
      </c>
      <c r="F78"/>
      <c r="G78"/>
    </row>
    <row r="79" spans="1:7" ht="15" hidden="1" customHeight="1" x14ac:dyDescent="0.25">
      <c r="A79"/>
      <c r="B79" s="48">
        <f t="shared" si="2"/>
        <v>85.000000000000043</v>
      </c>
      <c r="C79" s="47">
        <f t="shared" si="3"/>
        <v>3.7261114818582753E-3</v>
      </c>
      <c r="F79"/>
      <c r="G79"/>
    </row>
    <row r="80" spans="1:7" ht="15" hidden="1" customHeight="1" x14ac:dyDescent="0.25">
      <c r="A80"/>
      <c r="B80" s="48">
        <f t="shared" si="2"/>
        <v>86.666666666666714</v>
      </c>
      <c r="C80" s="47">
        <f t="shared" si="3"/>
        <v>3.7339496924521554E-3</v>
      </c>
      <c r="F80"/>
      <c r="G80"/>
    </row>
    <row r="81" spans="1:7" ht="15" hidden="1" customHeight="1" x14ac:dyDescent="0.25">
      <c r="A81"/>
      <c r="B81" s="48">
        <f t="shared" si="2"/>
        <v>88.333333333333385</v>
      </c>
      <c r="C81" s="47">
        <f t="shared" si="3"/>
        <v>3.7408794522673693E-3</v>
      </c>
      <c r="F81"/>
      <c r="G81"/>
    </row>
    <row r="82" spans="1:7" ht="15" hidden="1" customHeight="1" x14ac:dyDescent="0.25">
      <c r="A82"/>
      <c r="B82" s="48">
        <f t="shared" si="2"/>
        <v>90.000000000000057</v>
      </c>
      <c r="C82" s="47">
        <f t="shared" si="3"/>
        <v>3.7468956462058493E-3</v>
      </c>
      <c r="F82"/>
      <c r="G82"/>
    </row>
    <row r="83" spans="1:7" ht="15" hidden="1" customHeight="1" x14ac:dyDescent="0.25">
      <c r="A83"/>
      <c r="B83" s="48">
        <f t="shared" si="2"/>
        <v>91.666666666666728</v>
      </c>
      <c r="C83" s="47">
        <f t="shared" si="3"/>
        <v>3.7519938283579212E-3</v>
      </c>
      <c r="F83"/>
      <c r="G83"/>
    </row>
    <row r="84" spans="1:7" ht="15" hidden="1" customHeight="1" x14ac:dyDescent="0.25">
      <c r="A84"/>
      <c r="B84" s="48">
        <f t="shared" si="2"/>
        <v>93.3333333333334</v>
      </c>
      <c r="C84" s="47">
        <f t="shared" si="3"/>
        <v>3.7561702274776397E-3</v>
      </c>
      <c r="F84"/>
      <c r="G84"/>
    </row>
    <row r="85" spans="1:7" ht="15" hidden="1" customHeight="1" x14ac:dyDescent="0.25">
      <c r="A85"/>
      <c r="B85" s="48">
        <f t="shared" si="2"/>
        <v>95.000000000000071</v>
      </c>
      <c r="C85" s="47">
        <f t="shared" si="3"/>
        <v>3.7594217516318585E-3</v>
      </c>
      <c r="F85"/>
      <c r="G85"/>
    </row>
    <row r="86" spans="1:7" ht="15" hidden="1" customHeight="1" x14ac:dyDescent="0.25">
      <c r="A86"/>
      <c r="B86" s="48">
        <f t="shared" si="2"/>
        <v>96.666666666666742</v>
      </c>
      <c r="C86" s="47">
        <f t="shared" si="3"/>
        <v>3.7617459920150234E-3</v>
      </c>
      <c r="F86"/>
      <c r="G86"/>
    </row>
    <row r="87" spans="1:7" ht="15" hidden="1" customHeight="1" x14ac:dyDescent="0.25">
      <c r="A87"/>
      <c r="B87" s="48">
        <f t="shared" si="2"/>
        <v>98.333333333333414</v>
      </c>
      <c r="C87" s="47">
        <f t="shared" si="3"/>
        <v>3.7631412259230912E-3</v>
      </c>
      <c r="F87"/>
      <c r="G87"/>
    </row>
    <row r="88" spans="1:7" ht="15" hidden="1" customHeight="1" x14ac:dyDescent="0.25">
      <c r="A88"/>
      <c r="B88" s="48">
        <f t="shared" si="2"/>
        <v>100.00000000000009</v>
      </c>
      <c r="C88" s="47">
        <f t="shared" si="3"/>
        <v>3.7636064188814405E-3</v>
      </c>
      <c r="F88"/>
      <c r="G88"/>
    </row>
    <row r="89" spans="1:7" ht="15" hidden="1" customHeight="1" x14ac:dyDescent="0.25">
      <c r="A89"/>
      <c r="B89" s="48">
        <f t="shared" si="2"/>
        <v>101.66666666666676</v>
      </c>
      <c r="C89" s="47">
        <f t="shared" si="3"/>
        <v>3.7631412259230912E-3</v>
      </c>
      <c r="F89"/>
      <c r="G89"/>
    </row>
    <row r="90" spans="1:7" ht="15" hidden="1" customHeight="1" x14ac:dyDescent="0.25">
      <c r="A90"/>
      <c r="B90" s="48">
        <f t="shared" si="2"/>
        <v>103.33333333333343</v>
      </c>
      <c r="C90" s="47">
        <f t="shared" si="3"/>
        <v>3.7617459920150226E-3</v>
      </c>
      <c r="F90"/>
      <c r="G90"/>
    </row>
    <row r="91" spans="1:7" ht="15" hidden="1" customHeight="1" x14ac:dyDescent="0.25">
      <c r="A91"/>
      <c r="B91" s="48">
        <f t="shared" ref="B91:B122" si="4">IF(ISNONTEXT($C$36),B90+$C$36,"")</f>
        <v>105.0000000000001</v>
      </c>
      <c r="C91" s="47">
        <f t="shared" si="3"/>
        <v>3.7594217516318577E-3</v>
      </c>
      <c r="F91"/>
      <c r="G91"/>
    </row>
    <row r="92" spans="1:7" ht="15" hidden="1" customHeight="1" x14ac:dyDescent="0.25">
      <c r="A92"/>
      <c r="B92" s="48">
        <f t="shared" si="4"/>
        <v>106.66666666666677</v>
      </c>
      <c r="C92" s="47">
        <f t="shared" si="3"/>
        <v>3.7561702274776388E-3</v>
      </c>
      <c r="F92"/>
      <c r="G92"/>
    </row>
    <row r="93" spans="1:7" ht="15" hidden="1" customHeight="1" x14ac:dyDescent="0.25">
      <c r="A93"/>
      <c r="B93" s="48">
        <f t="shared" si="4"/>
        <v>108.33333333333344</v>
      </c>
      <c r="C93" s="47">
        <f t="shared" si="3"/>
        <v>3.7519938283579212E-3</v>
      </c>
      <c r="F93"/>
      <c r="G93"/>
    </row>
    <row r="94" spans="1:7" ht="15" hidden="1" customHeight="1" x14ac:dyDescent="0.25">
      <c r="A94"/>
      <c r="B94" s="48">
        <f t="shared" si="4"/>
        <v>110.00000000000011</v>
      </c>
      <c r="C94" s="47">
        <f t="shared" si="3"/>
        <v>3.7468956462058489E-3</v>
      </c>
      <c r="F94"/>
      <c r="G94"/>
    </row>
    <row r="95" spans="1:7" ht="15" hidden="1" customHeight="1" x14ac:dyDescent="0.25">
      <c r="A95"/>
      <c r="B95" s="48">
        <f t="shared" si="4"/>
        <v>111.66666666666679</v>
      </c>
      <c r="C95" s="47">
        <f t="shared" si="3"/>
        <v>3.7408794522673684E-3</v>
      </c>
      <c r="F95"/>
      <c r="G95"/>
    </row>
    <row r="96" spans="1:7" ht="15" hidden="1" customHeight="1" x14ac:dyDescent="0.25">
      <c r="A96"/>
      <c r="B96" s="48">
        <f t="shared" si="4"/>
        <v>113.33333333333346</v>
      </c>
      <c r="C96" s="47">
        <f t="shared" si="3"/>
        <v>3.7339496924521541E-3</v>
      </c>
      <c r="F96"/>
      <c r="G96"/>
    </row>
    <row r="97" spans="1:7" ht="15" hidden="1" customHeight="1" x14ac:dyDescent="0.25">
      <c r="A97"/>
      <c r="B97" s="48">
        <f t="shared" si="4"/>
        <v>115.00000000000013</v>
      </c>
      <c r="C97" s="47">
        <f t="shared" si="3"/>
        <v>3.7261114818582749E-3</v>
      </c>
      <c r="F97"/>
      <c r="G97"/>
    </row>
    <row r="98" spans="1:7" ht="15" hidden="1" customHeight="1" x14ac:dyDescent="0.25">
      <c r="A98"/>
      <c r="B98" s="48">
        <f t="shared" si="4"/>
        <v>116.6666666666668</v>
      </c>
      <c r="C98" s="47">
        <f t="shared" si="3"/>
        <v>3.7173705984800466E-3</v>
      </c>
      <c r="F98"/>
      <c r="G98"/>
    </row>
    <row r="99" spans="1:7" ht="15" hidden="1" customHeight="1" x14ac:dyDescent="0.25">
      <c r="A99"/>
      <c r="B99" s="48">
        <f t="shared" si="4"/>
        <v>118.33333333333347</v>
      </c>
      <c r="C99" s="47">
        <f t="shared" si="3"/>
        <v>3.7077334761098945E-3</v>
      </c>
      <c r="F99"/>
      <c r="G99"/>
    </row>
    <row r="100" spans="1:7" ht="15" hidden="1" customHeight="1" x14ac:dyDescent="0.25">
      <c r="A100"/>
      <c r="B100" s="48">
        <f t="shared" si="4"/>
        <v>120.00000000000014</v>
      </c>
      <c r="C100" s="47">
        <f t="shared" si="3"/>
        <v>3.6972071964464438E-3</v>
      </c>
      <c r="F100"/>
      <c r="G100"/>
    </row>
    <row r="101" spans="1:7" ht="15" hidden="1" customHeight="1" x14ac:dyDescent="0.25">
      <c r="A101"/>
      <c r="B101" s="48">
        <f t="shared" si="4"/>
        <v>121.66666666666681</v>
      </c>
      <c r="C101" s="47">
        <f t="shared" si="3"/>
        <v>3.6857994804223803E-3</v>
      </c>
      <c r="F101"/>
      <c r="G101"/>
    </row>
    <row r="102" spans="1:7" ht="15" hidden="1" customHeight="1" x14ac:dyDescent="0.25">
      <c r="A102"/>
      <c r="B102" s="48">
        <f t="shared" si="4"/>
        <v>123.33333333333348</v>
      </c>
      <c r="C102" s="47">
        <f t="shared" ref="C102:C133" si="5">IF(ISNONTEXT($C$11),_xlfn.NORM.DIST(B102,$C$8,$C$11,FALSE),NA())</f>
        <v>3.6735186787669504E-3</v>
      </c>
      <c r="F102"/>
      <c r="G102"/>
    </row>
    <row r="103" spans="1:7" ht="15" hidden="1" customHeight="1" x14ac:dyDescent="0.25">
      <c r="A103"/>
      <c r="B103" s="48">
        <f t="shared" si="4"/>
        <v>125.00000000000016</v>
      </c>
      <c r="C103" s="47">
        <f t="shared" si="5"/>
        <v>3.6603737618192507E-3</v>
      </c>
      <c r="F103"/>
      <c r="G103"/>
    </row>
    <row r="104" spans="1:7" ht="15" hidden="1" customHeight="1" x14ac:dyDescent="0.25">
      <c r="A104"/>
      <c r="B104" s="48">
        <f t="shared" si="4"/>
        <v>126.66666666666683</v>
      </c>
      <c r="C104" s="47">
        <f t="shared" si="5"/>
        <v>3.6463743086097016E-3</v>
      </c>
      <c r="F104"/>
      <c r="G104"/>
    </row>
    <row r="105" spans="1:7" ht="15" hidden="1" customHeight="1" x14ac:dyDescent="0.25">
      <c r="A105"/>
      <c r="B105" s="48">
        <f t="shared" si="4"/>
        <v>128.33333333333348</v>
      </c>
      <c r="C105" s="47">
        <f t="shared" si="5"/>
        <v>3.6315304952283002E-3</v>
      </c>
      <c r="F105"/>
      <c r="G105"/>
    </row>
    <row r="106" spans="1:7" ht="15" hidden="1" customHeight="1" x14ac:dyDescent="0.25">
      <c r="A106"/>
      <c r="B106" s="48">
        <f t="shared" si="4"/>
        <v>130.00000000000014</v>
      </c>
      <c r="C106" s="47">
        <f t="shared" si="5"/>
        <v>3.6158530824994292E-3</v>
      </c>
      <c r="F106"/>
      <c r="G106"/>
    </row>
    <row r="107" spans="1:7" ht="15" hidden="1" customHeight="1" x14ac:dyDescent="0.25">
      <c r="A107"/>
      <c r="B107" s="48">
        <f t="shared" si="4"/>
        <v>131.6666666666668</v>
      </c>
      <c r="C107" s="47">
        <f t="shared" si="5"/>
        <v>3.599353402984117E-3</v>
      </c>
      <c r="F107"/>
      <c r="G107"/>
    </row>
    <row r="108" spans="1:7" ht="15" hidden="1" customHeight="1" x14ac:dyDescent="0.25">
      <c r="A108"/>
      <c r="B108" s="48">
        <f t="shared" si="4"/>
        <v>133.33333333333346</v>
      </c>
      <c r="C108" s="47">
        <f t="shared" si="5"/>
        <v>3.5820433473317194E-3</v>
      </c>
      <c r="F108"/>
      <c r="G108"/>
    </row>
    <row r="109" spans="1:7" ht="15" hidden="1" customHeight="1" x14ac:dyDescent="0.25">
      <c r="A109"/>
      <c r="B109" s="48">
        <f t="shared" si="4"/>
        <v>135.00000000000011</v>
      </c>
      <c r="C109" s="47">
        <f t="shared" si="5"/>
        <v>3.5639353500040217E-3</v>
      </c>
      <c r="F109"/>
      <c r="G109"/>
    </row>
    <row r="110" spans="1:7" ht="15" hidden="1" customHeight="1" x14ac:dyDescent="0.25">
      <c r="A110"/>
      <c r="B110" s="48">
        <f t="shared" si="4"/>
        <v>136.66666666666677</v>
      </c>
      <c r="C110" s="47">
        <f t="shared" si="5"/>
        <v>3.5450423743957574E-3</v>
      </c>
      <c r="F110"/>
      <c r="G110"/>
    </row>
    <row r="111" spans="1:7" ht="15" hidden="1" customHeight="1" x14ac:dyDescent="0.25">
      <c r="A111"/>
      <c r="B111" s="48">
        <f t="shared" si="4"/>
        <v>138.33333333333343</v>
      </c>
      <c r="C111" s="47">
        <f t="shared" si="5"/>
        <v>3.5253778973764515E-3</v>
      </c>
      <c r="F111"/>
      <c r="G111"/>
    </row>
    <row r="112" spans="1:7" ht="15" hidden="1" customHeight="1" x14ac:dyDescent="0.25">
      <c r="A112"/>
      <c r="B112" s="48">
        <f t="shared" si="4"/>
        <v>140.00000000000009</v>
      </c>
      <c r="C112" s="47">
        <f t="shared" si="5"/>
        <v>3.5049558932793742E-3</v>
      </c>
      <c r="F112"/>
      <c r="G112"/>
    </row>
    <row r="113" spans="1:7" ht="15" hidden="1" customHeight="1" x14ac:dyDescent="0.25">
      <c r="A113"/>
      <c r="B113" s="48">
        <f t="shared" si="4"/>
        <v>141.66666666666674</v>
      </c>
      <c r="C113" s="47">
        <f t="shared" si="5"/>
        <v>3.4837908173642293E-3</v>
      </c>
      <c r="F113"/>
      <c r="G113"/>
    </row>
    <row r="114" spans="1:7" ht="15" hidden="1" customHeight="1" x14ac:dyDescent="0.25">
      <c r="A114"/>
      <c r="B114" s="48">
        <f t="shared" si="4"/>
        <v>143.3333333333334</v>
      </c>
      <c r="C114" s="47">
        <f t="shared" si="5"/>
        <v>3.4618975887809366E-3</v>
      </c>
      <c r="F114"/>
      <c r="G114"/>
    </row>
    <row r="115" spans="1:7" ht="15" hidden="1" customHeight="1" x14ac:dyDescent="0.25">
      <c r="A115"/>
      <c r="B115" s="48">
        <f t="shared" si="4"/>
        <v>145.00000000000006</v>
      </c>
      <c r="C115" s="47">
        <f t="shared" si="5"/>
        <v>3.4392915730626023E-3</v>
      </c>
      <c r="F115"/>
      <c r="G115"/>
    </row>
    <row r="116" spans="1:7" ht="15" hidden="1" customHeight="1" x14ac:dyDescent="0.25">
      <c r="A116"/>
      <c r="B116" s="48">
        <f t="shared" si="4"/>
        <v>146.66666666666671</v>
      </c>
      <c r="C116" s="47">
        <f t="shared" si="5"/>
        <v>3.4159885641763875E-3</v>
      </c>
      <c r="F116"/>
      <c r="G116"/>
    </row>
    <row r="117" spans="1:7" ht="15" hidden="1" customHeight="1" x14ac:dyDescent="0.25">
      <c r="A117"/>
      <c r="B117" s="48">
        <f t="shared" si="4"/>
        <v>148.33333333333337</v>
      </c>
      <c r="C117" s="47">
        <f t="shared" si="5"/>
        <v>3.3920047661616048E-3</v>
      </c>
      <c r="F117"/>
      <c r="G117"/>
    </row>
    <row r="118" spans="1:7" ht="15" hidden="1" customHeight="1" x14ac:dyDescent="0.25">
      <c r="A118"/>
      <c r="B118" s="48">
        <f t="shared" si="4"/>
        <v>150.00000000000003</v>
      </c>
      <c r="C118" s="47">
        <f t="shared" si="5"/>
        <v>3.3673567743848628E-3</v>
      </c>
      <c r="F118"/>
      <c r="G118"/>
    </row>
    <row r="119" spans="1:7" ht="15" hidden="1" customHeight="1" x14ac:dyDescent="0.25">
      <c r="A119"/>
      <c r="B119" s="48">
        <f t="shared" si="4"/>
        <v>151.66666666666669</v>
      </c>
      <c r="C119" s="47">
        <f t="shared" si="5"/>
        <v>3.3420615564425629E-3</v>
      </c>
      <c r="F119"/>
      <c r="G119"/>
    </row>
    <row r="120" spans="1:7" ht="15" hidden="1" customHeight="1" x14ac:dyDescent="0.25">
      <c r="A120"/>
      <c r="B120" s="48">
        <f t="shared" si="4"/>
        <v>153.33333333333334</v>
      </c>
      <c r="C120" s="47">
        <f t="shared" si="5"/>
        <v>3.3161364327414472E-3</v>
      </c>
      <c r="F120"/>
      <c r="G120"/>
    </row>
    <row r="121" spans="1:7" ht="15" hidden="1" customHeight="1" x14ac:dyDescent="0.25">
      <c r="A121"/>
      <c r="B121" s="48">
        <f t="shared" si="4"/>
        <v>155</v>
      </c>
      <c r="C121" s="47">
        <f t="shared" si="5"/>
        <v>3.2895990567882241E-3</v>
      </c>
      <c r="F121"/>
      <c r="G121"/>
    </row>
    <row r="122" spans="1:7" ht="15" hidden="1" customHeight="1" x14ac:dyDescent="0.25">
      <c r="A122"/>
      <c r="B122" s="48">
        <f t="shared" si="4"/>
        <v>156.66666666666666</v>
      </c>
      <c r="C122" s="47">
        <f t="shared" si="5"/>
        <v>3.2624673952195752E-3</v>
      </c>
      <c r="F122"/>
      <c r="G122"/>
    </row>
    <row r="123" spans="1:7" ht="15" hidden="1" customHeight="1" x14ac:dyDescent="0.25">
      <c r="A123"/>
      <c r="B123" s="48">
        <f t="shared" ref="B123:B138" si="6">IF(ISNONTEXT($C$36),B122+$C$36,"")</f>
        <v>158.33333333333331</v>
      </c>
      <c r="C123" s="47">
        <f t="shared" si="5"/>
        <v>3.2347597076040667E-3</v>
      </c>
      <c r="F123"/>
      <c r="G123"/>
    </row>
    <row r="124" spans="1:7" ht="15" hidden="1" customHeight="1" x14ac:dyDescent="0.25">
      <c r="A124"/>
      <c r="B124" s="48">
        <f t="shared" si="6"/>
        <v>159.99999999999997</v>
      </c>
      <c r="C124" s="47">
        <f t="shared" si="5"/>
        <v>3.2064945260476085E-3</v>
      </c>
      <c r="F124"/>
      <c r="G124"/>
    </row>
    <row r="125" spans="1:7" ht="15" hidden="1" customHeight="1" x14ac:dyDescent="0.25">
      <c r="A125"/>
      <c r="B125" s="48">
        <f t="shared" si="6"/>
        <v>161.66666666666663</v>
      </c>
      <c r="C125" s="47">
        <f t="shared" si="5"/>
        <v>3.1776906346342106E-3</v>
      </c>
      <c r="F125"/>
      <c r="G125"/>
    </row>
    <row r="126" spans="1:7" ht="15" hidden="1" customHeight="1" x14ac:dyDescent="0.25">
      <c r="A126"/>
      <c r="B126" s="48">
        <f t="shared" si="6"/>
        <v>163.33333333333329</v>
      </c>
      <c r="C126" s="47">
        <f t="shared" si="5"/>
        <v>3.1483670487337883E-3</v>
      </c>
      <c r="F126"/>
      <c r="G126"/>
    </row>
    <row r="127" spans="1:7" ht="15" hidden="1" customHeight="1" x14ac:dyDescent="0.25">
      <c r="A127"/>
      <c r="B127" s="48">
        <f t="shared" si="6"/>
        <v>164.99999999999994</v>
      </c>
      <c r="C127" s="47">
        <f t="shared" si="5"/>
        <v>3.1185429942087312E-3</v>
      </c>
      <c r="F127"/>
      <c r="G127"/>
    </row>
    <row r="128" spans="1:7" ht="15" hidden="1" customHeight="1" x14ac:dyDescent="0.25">
      <c r="A128"/>
      <c r="B128" s="48">
        <f t="shared" si="6"/>
        <v>166.6666666666666</v>
      </c>
      <c r="C128" s="47">
        <f t="shared" si="5"/>
        <v>3.0882378865508373E-3</v>
      </c>
      <c r="F128"/>
      <c r="G128"/>
    </row>
    <row r="129" spans="1:7" ht="15" hidden="1" customHeight="1" x14ac:dyDescent="0.25">
      <c r="A129"/>
      <c r="B129" s="48">
        <f t="shared" si="6"/>
        <v>168.33333333333326</v>
      </c>
      <c r="C129" s="47">
        <f t="shared" si="5"/>
        <v>3.0574713099800624E-3</v>
      </c>
      <c r="F129"/>
      <c r="G129"/>
    </row>
    <row r="130" spans="1:7" ht="15" hidden="1" customHeight="1" x14ac:dyDescent="0.25">
      <c r="A130"/>
      <c r="B130" s="48">
        <f t="shared" si="6"/>
        <v>169.99999999999991</v>
      </c>
      <c r="C130" s="47">
        <f t="shared" si="5"/>
        <v>3.026262996536275E-3</v>
      </c>
      <c r="F130"/>
      <c r="G130"/>
    </row>
    <row r="131" spans="1:7" ht="15" hidden="1" customHeight="1" x14ac:dyDescent="0.25">
      <c r="A131"/>
      <c r="B131" s="48">
        <f t="shared" si="6"/>
        <v>171.66666666666657</v>
      </c>
      <c r="C131" s="47">
        <f t="shared" si="5"/>
        <v>2.9946328051949564E-3</v>
      </c>
      <c r="F131"/>
      <c r="G131"/>
    </row>
    <row r="132" spans="1:7" ht="15" hidden="1" customHeight="1" x14ac:dyDescent="0.25">
      <c r="A132"/>
      <c r="B132" s="48">
        <f t="shared" si="6"/>
        <v>173.33333333333323</v>
      </c>
      <c r="C132" s="47">
        <f t="shared" si="5"/>
        <v>2.9626007010374175E-3</v>
      </c>
      <c r="F132"/>
      <c r="G132"/>
    </row>
    <row r="133" spans="1:7" ht="15" hidden="1" customHeight="1" x14ac:dyDescent="0.25">
      <c r="A133"/>
      <c r="B133" s="48">
        <f t="shared" si="6"/>
        <v>174.99999999999989</v>
      </c>
      <c r="C133" s="47">
        <f t="shared" si="5"/>
        <v>2.9301867345057028E-3</v>
      </c>
      <c r="F133"/>
      <c r="G133"/>
    </row>
    <row r="134" spans="1:7" ht="15" hidden="1" customHeight="1" x14ac:dyDescent="0.25">
      <c r="A134"/>
      <c r="B134" s="48">
        <f t="shared" si="6"/>
        <v>176.66666666666654</v>
      </c>
      <c r="C134" s="47">
        <f t="shared" ref="C134:C138" si="7">IF(ISNONTEXT($C$11),_xlfn.NORM.DIST(B134,$C$8,$C$11,FALSE),NA())</f>
        <v>2.8974110207719036E-3</v>
      </c>
      <c r="F134"/>
      <c r="G134"/>
    </row>
    <row r="135" spans="1:7" ht="15" hidden="1" customHeight="1" x14ac:dyDescent="0.25">
      <c r="A135"/>
      <c r="B135" s="48">
        <f t="shared" si="6"/>
        <v>178.3333333333332</v>
      </c>
      <c r="C135" s="47">
        <f t="shared" si="7"/>
        <v>2.864293719251087E-3</v>
      </c>
      <c r="F135"/>
      <c r="G135"/>
    </row>
    <row r="136" spans="1:7" ht="15" hidden="1" customHeight="1" x14ac:dyDescent="0.25">
      <c r="A136"/>
      <c r="B136" s="48">
        <f t="shared" si="6"/>
        <v>179.99999999999986</v>
      </c>
      <c r="C136" s="47">
        <f t="shared" si="7"/>
        <v>2.8308550132864832E-3</v>
      </c>
      <c r="F136"/>
      <c r="G136"/>
    </row>
    <row r="137" spans="1:7" ht="15" hidden="1" customHeight="1" x14ac:dyDescent="0.25">
      <c r="A137"/>
      <c r="B137" s="48">
        <f t="shared" si="6"/>
        <v>181.66666666666652</v>
      </c>
      <c r="C137" s="47">
        <f t="shared" si="7"/>
        <v>2.7971150900349549E-3</v>
      </c>
      <c r="F137"/>
      <c r="G137"/>
    </row>
    <row r="138" spans="1:7" ht="15" hidden="1" customHeight="1" x14ac:dyDescent="0.25">
      <c r="A138"/>
      <c r="B138" s="48">
        <f t="shared" si="6"/>
        <v>183.33333333333317</v>
      </c>
      <c r="C138" s="47">
        <f t="shared" si="7"/>
        <v>2.7630941205801342E-3</v>
      </c>
      <c r="F138"/>
      <c r="G138"/>
    </row>
    <row r="139" spans="1:7" x14ac:dyDescent="0.25">
      <c r="A139"/>
      <c r="B139" s="163" t="s">
        <v>701</v>
      </c>
      <c r="F139"/>
      <c r="G139"/>
    </row>
    <row r="140" spans="1:7" x14ac:dyDescent="0.25">
      <c r="A140"/>
      <c r="F140"/>
      <c r="G140"/>
    </row>
    <row r="141" spans="1:7" x14ac:dyDescent="0.25">
      <c r="A141"/>
      <c r="F141"/>
      <c r="G141"/>
    </row>
    <row r="142" spans="1:7" x14ac:dyDescent="0.25">
      <c r="A142"/>
      <c r="C142" s="163"/>
      <c r="F142"/>
      <c r="G142"/>
    </row>
    <row r="143" spans="1:7" x14ac:dyDescent="0.25">
      <c r="A143"/>
      <c r="C143" s="163"/>
      <c r="F143"/>
      <c r="G143"/>
    </row>
    <row r="144" spans="1:7" x14ac:dyDescent="0.25">
      <c r="A144"/>
      <c r="C144" s="163"/>
      <c r="F144"/>
      <c r="G144"/>
    </row>
    <row r="145" spans="1:7" x14ac:dyDescent="0.25">
      <c r="A145"/>
      <c r="C145" s="163"/>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3" t="s">
        <v>819</v>
      </c>
      <c r="C1" s="5"/>
      <c r="D1" s="5"/>
      <c r="E1" s="2"/>
      <c r="F1" s="2"/>
      <c r="G1" s="5"/>
      <c r="H1" s="2"/>
      <c r="I1" s="2"/>
      <c r="J1" s="5"/>
      <c r="K1" s="5"/>
      <c r="L1" s="5"/>
      <c r="M1" s="5"/>
      <c r="N1" s="33"/>
      <c r="O1" s="33"/>
      <c r="P1" s="33"/>
      <c r="Q1" s="33"/>
      <c r="R1" s="33"/>
      <c r="S1" s="33"/>
      <c r="T1" s="5"/>
    </row>
    <row r="2" spans="1:22" ht="24.95" customHeight="1" x14ac:dyDescent="0.25">
      <c r="A2" s="152" t="s">
        <v>92</v>
      </c>
      <c r="B2" s="127"/>
      <c r="C2" s="127"/>
      <c r="D2" s="127"/>
      <c r="E2" s="126"/>
      <c r="F2" s="126"/>
      <c r="G2" s="128"/>
      <c r="H2" s="126"/>
      <c r="I2" s="126"/>
      <c r="J2" s="128"/>
      <c r="K2" s="128"/>
      <c r="L2" s="128"/>
      <c r="M2" s="128"/>
      <c r="N2" s="129"/>
      <c r="O2" s="129"/>
      <c r="P2" s="129"/>
      <c r="Q2" s="129"/>
      <c r="R2" s="129"/>
      <c r="S2" s="129"/>
      <c r="T2" s="128"/>
    </row>
    <row r="3" spans="1:22" x14ac:dyDescent="0.25">
      <c r="A3" s="126"/>
      <c r="B3" s="56" t="s">
        <v>24</v>
      </c>
      <c r="C3" s="56" t="s">
        <v>6</v>
      </c>
      <c r="D3" s="56" t="s">
        <v>25</v>
      </c>
      <c r="E3" s="126"/>
      <c r="F3" s="126"/>
      <c r="G3" s="128"/>
      <c r="H3" s="126"/>
      <c r="I3" s="126"/>
      <c r="J3" s="128"/>
      <c r="K3" s="130" t="s">
        <v>51</v>
      </c>
      <c r="L3" s="128"/>
      <c r="M3" s="128"/>
      <c r="N3" s="129"/>
      <c r="O3" s="129"/>
      <c r="P3" s="129"/>
      <c r="Q3" s="129"/>
      <c r="R3" s="129"/>
      <c r="S3" s="129"/>
      <c r="T3" s="128"/>
    </row>
    <row r="4" spans="1:22" x14ac:dyDescent="0.25">
      <c r="A4" s="126"/>
      <c r="B4" s="150">
        <v>60</v>
      </c>
      <c r="C4" s="150">
        <v>120</v>
      </c>
      <c r="D4" s="150">
        <v>240</v>
      </c>
      <c r="E4" s="144" t="s">
        <v>83</v>
      </c>
      <c r="F4" s="126"/>
      <c r="G4" s="128"/>
      <c r="H4" s="126"/>
      <c r="I4" s="126"/>
      <c r="J4" s="128"/>
      <c r="K4" s="131">
        <f>IF(J18="","",J18^2)</f>
        <v>36404.640000000007</v>
      </c>
      <c r="L4" s="128"/>
      <c r="M4" s="128"/>
      <c r="N4" s="129"/>
      <c r="O4" s="129"/>
      <c r="P4" s="129"/>
      <c r="Q4" s="129"/>
      <c r="R4" s="129"/>
      <c r="S4" s="129"/>
      <c r="T4" s="128"/>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8" t="s">
        <v>93</v>
      </c>
      <c r="E6" s="117">
        <f>IF(OR(ISBLANK(C4),ISBLANK(D4),ISBLANK(B4)),"",IF(AND(B4&gt;0,C4&gt;0,D4&gt;0),IF(C4&gt;B4,IF(D4&gt;C4,1,-1),-1)))</f>
        <v>1</v>
      </c>
      <c r="F6" s="117">
        <f>IF(OR(ISBLANK(B4),ISBLANK(C4),ISBLANK(D4)),"",IFERROR(MIN(C4-B4,D4-C4)/MAX(C4-B4,D4-C4),""))</f>
        <v>0.5</v>
      </c>
      <c r="G6" s="376" t="s">
        <v>73</v>
      </c>
      <c r="H6" s="377"/>
      <c r="I6" s="377"/>
      <c r="J6" s="377"/>
      <c r="K6" s="377"/>
      <c r="L6" s="377"/>
      <c r="M6" s="377"/>
      <c r="N6" s="377"/>
      <c r="O6" s="377"/>
      <c r="P6" s="377"/>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5"/>
      <c r="B8" s="145"/>
      <c r="C8" s="145"/>
      <c r="D8" s="145"/>
      <c r="E8" s="145"/>
      <c r="F8" s="139" t="s">
        <v>84</v>
      </c>
      <c r="G8" s="55" t="s">
        <v>39</v>
      </c>
      <c r="H8" s="126"/>
      <c r="I8" s="126"/>
      <c r="J8" s="126"/>
      <c r="K8" s="126"/>
      <c r="L8" s="138"/>
      <c r="M8" s="128"/>
      <c r="N8" s="129"/>
      <c r="O8" s="129"/>
      <c r="P8" s="129"/>
      <c r="Q8" s="129"/>
      <c r="R8" s="129"/>
      <c r="S8" s="129"/>
      <c r="T8" s="128"/>
    </row>
    <row r="9" spans="1:22" ht="15.75" customHeight="1" x14ac:dyDescent="0.25">
      <c r="A9" s="145"/>
      <c r="B9" s="145"/>
      <c r="C9" s="145"/>
      <c r="D9" s="145"/>
      <c r="E9" s="145"/>
      <c r="F9" s="146" t="s">
        <v>85</v>
      </c>
      <c r="G9" s="125">
        <f>IF(AND(B4&gt;0,C4&gt;0,D4&gt;0),(B4+(4*C4)+D4)/6,"")</f>
        <v>130</v>
      </c>
      <c r="H9" s="142" t="s">
        <v>86</v>
      </c>
      <c r="I9" s="142"/>
      <c r="J9" s="126"/>
      <c r="K9" s="126"/>
      <c r="L9" s="132"/>
      <c r="M9" s="128"/>
      <c r="N9" s="129"/>
      <c r="O9" s="129"/>
      <c r="P9" s="129"/>
      <c r="Q9" s="129"/>
      <c r="R9" s="129"/>
      <c r="S9" s="129"/>
      <c r="T9" s="128"/>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1" t="s">
        <v>94</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1" t="s">
        <v>88</v>
      </c>
      <c r="H12" s="119" t="s">
        <v>1</v>
      </c>
      <c r="I12" s="141" t="s">
        <v>76</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2" t="s">
        <v>128</v>
      </c>
      <c r="B14" s="392"/>
      <c r="C14" s="392"/>
      <c r="D14" s="392"/>
      <c r="E14" s="392"/>
      <c r="F14" s="392"/>
      <c r="G14" s="392"/>
      <c r="H14" s="393"/>
      <c r="I14" s="56" t="s">
        <v>124</v>
      </c>
      <c r="J14" s="165" t="s">
        <v>127</v>
      </c>
      <c r="K14" s="175"/>
      <c r="L14" s="175"/>
      <c r="M14" s="175"/>
      <c r="N14" s="175"/>
      <c r="O14" s="175"/>
      <c r="P14" s="175"/>
      <c r="Q14" s="175"/>
      <c r="R14" s="175"/>
      <c r="S14" s="175"/>
      <c r="T14" s="175"/>
    </row>
    <row r="15" spans="1:22" ht="20.100000000000001" customHeight="1" x14ac:dyDescent="0.25">
      <c r="A15" s="392"/>
      <c r="B15" s="392"/>
      <c r="C15" s="392"/>
      <c r="D15" s="392"/>
      <c r="E15" s="392"/>
      <c r="F15" s="392"/>
      <c r="G15" s="392"/>
      <c r="H15" s="393"/>
      <c r="I15" s="56"/>
      <c r="J15" s="165" t="s">
        <v>129</v>
      </c>
      <c r="K15" s="175"/>
      <c r="L15" s="175"/>
      <c r="M15" s="175"/>
      <c r="N15" s="175"/>
      <c r="O15" s="175"/>
      <c r="P15" s="175"/>
      <c r="Q15" s="175"/>
      <c r="R15" s="175"/>
      <c r="S15" s="175"/>
      <c r="T15" s="175"/>
    </row>
    <row r="16" spans="1:22" ht="9.9499999999999993" customHeight="1" x14ac:dyDescent="0.25">
      <c r="A16" s="166"/>
      <c r="B16" s="166"/>
      <c r="C16" s="166"/>
      <c r="D16" s="166"/>
      <c r="E16" s="166"/>
      <c r="F16" s="166"/>
      <c r="G16" s="166"/>
      <c r="H16" s="166"/>
      <c r="I16" s="166"/>
      <c r="J16" s="166"/>
      <c r="K16" s="166"/>
      <c r="L16" s="166"/>
      <c r="M16" s="166"/>
      <c r="N16" s="166"/>
      <c r="O16" s="166"/>
      <c r="P16" s="166"/>
      <c r="Q16" s="166"/>
      <c r="R16" s="166"/>
      <c r="S16" s="166"/>
      <c r="T16" s="166"/>
    </row>
    <row r="17" spans="1:20" ht="15" customHeight="1" x14ac:dyDescent="0.25">
      <c r="A17" s="390" t="s">
        <v>75</v>
      </c>
      <c r="B17" s="390"/>
      <c r="C17" s="390"/>
      <c r="D17" s="390"/>
      <c r="E17" s="390"/>
      <c r="F17" s="390"/>
      <c r="G17" s="390"/>
      <c r="H17" s="390"/>
      <c r="I17" s="391"/>
      <c r="J17" s="55" t="s">
        <v>38</v>
      </c>
      <c r="K17" s="2"/>
      <c r="L17" s="389" t="s">
        <v>68</v>
      </c>
      <c r="M17" s="389"/>
      <c r="N17" s="389"/>
      <c r="O17" s="389"/>
      <c r="P17" s="389"/>
      <c r="Q17" s="389"/>
      <c r="R17" s="389"/>
      <c r="S17" s="389"/>
      <c r="T17" s="389"/>
    </row>
    <row r="18" spans="1:20" ht="19.899999999999999" customHeight="1" x14ac:dyDescent="0.25">
      <c r="A18" s="390"/>
      <c r="B18" s="390"/>
      <c r="C18" s="390"/>
      <c r="D18" s="390"/>
      <c r="E18" s="390"/>
      <c r="F18" s="390"/>
      <c r="G18" s="390"/>
      <c r="H18" s="390"/>
      <c r="I18" s="391"/>
      <c r="J18" s="120">
        <f>IF(AND(B4&gt;0,C4&gt;0,D4&gt;0,NOT(ISBLANK(H12))),(D4-B4)*VLOOKUP(H12,VLookups!$A$4:$B$13,2,FALSE),"")</f>
        <v>190.8</v>
      </c>
      <c r="K18" s="2"/>
      <c r="L18" s="389"/>
      <c r="M18" s="389"/>
      <c r="N18" s="389"/>
      <c r="O18" s="389"/>
      <c r="P18" s="389"/>
      <c r="Q18" s="389"/>
      <c r="R18" s="389"/>
      <c r="S18" s="389"/>
      <c r="T18" s="389"/>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6"/>
      <c r="B20" s="128"/>
      <c r="C20" s="128"/>
      <c r="D20" s="128"/>
      <c r="E20" s="126"/>
      <c r="F20" s="126"/>
      <c r="G20" s="128"/>
      <c r="H20" s="126"/>
      <c r="I20" s="126"/>
      <c r="J20" s="139" t="s">
        <v>72</v>
      </c>
      <c r="K20" s="2"/>
      <c r="L20" s="378" t="s">
        <v>43</v>
      </c>
      <c r="M20" s="379"/>
      <c r="N20" s="142" t="s">
        <v>82</v>
      </c>
      <c r="O20" s="129"/>
      <c r="P20" s="129"/>
      <c r="Q20" s="129"/>
      <c r="R20" s="129"/>
      <c r="S20" s="129"/>
      <c r="T20" s="128"/>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8"/>
      <c r="K22" s="2"/>
      <c r="L22" s="381" t="s">
        <v>40</v>
      </c>
      <c r="M22" s="381" t="s">
        <v>41</v>
      </c>
      <c r="N22" s="168" t="s">
        <v>79</v>
      </c>
      <c r="O22" s="33"/>
      <c r="P22" s="33"/>
      <c r="Q22" s="33"/>
      <c r="R22" s="33"/>
      <c r="S22" s="33"/>
      <c r="T22" s="5"/>
    </row>
    <row r="23" spans="1:20" ht="15" customHeight="1" x14ac:dyDescent="0.25">
      <c r="A23" s="2"/>
      <c r="B23" s="5"/>
      <c r="C23" s="5"/>
      <c r="D23" s="5"/>
      <c r="E23" s="2"/>
      <c r="F23" s="2"/>
      <c r="G23" s="5"/>
      <c r="H23" s="2"/>
      <c r="I23" s="2"/>
      <c r="J23" s="167"/>
      <c r="K23" s="2"/>
      <c r="L23" s="382"/>
      <c r="M23" s="382"/>
      <c r="N23" s="168" t="s">
        <v>729</v>
      </c>
      <c r="O23" s="33"/>
      <c r="P23" s="33"/>
      <c r="Q23" s="33"/>
      <c r="R23" s="33"/>
      <c r="S23" s="33"/>
      <c r="T23" s="5"/>
    </row>
    <row r="24" spans="1:20" ht="20.100000000000001" customHeight="1" x14ac:dyDescent="0.25">
      <c r="A24" s="2"/>
      <c r="B24" s="5"/>
      <c r="C24" s="5"/>
      <c r="D24" s="5"/>
      <c r="E24" s="2"/>
      <c r="F24" s="2"/>
      <c r="G24" s="5"/>
      <c r="H24" s="2"/>
      <c r="I24" s="2"/>
      <c r="J24" s="118" t="s">
        <v>69</v>
      </c>
      <c r="K24" s="2"/>
      <c r="L24" s="151">
        <v>150</v>
      </c>
      <c r="M24" s="257">
        <f>IF(AND(L24&gt;0,C4&gt;0,J18&gt;0,NOT(ISBLANK(H12))),ABS(VLOOKUP($L$20,VLookups!$A$48:$B$49,2,FALSE)-_xlfn.NORM.DIST(L24,G9,J18,TRUE)),"")</f>
        <v>0.54174139544255429</v>
      </c>
      <c r="N24" s="169" t="s">
        <v>87</v>
      </c>
      <c r="O24" s="33"/>
      <c r="P24" s="33"/>
      <c r="Q24" s="33"/>
      <c r="R24" s="33"/>
      <c r="S24" s="33"/>
      <c r="T24" s="5"/>
    </row>
    <row r="25" spans="1:20" ht="20.100000000000001" customHeight="1" x14ac:dyDescent="0.25">
      <c r="A25" s="2"/>
      <c r="B25" s="5"/>
      <c r="C25" s="5"/>
      <c r="D25" s="5"/>
      <c r="E25" s="2"/>
      <c r="F25" s="2"/>
      <c r="G25" s="5"/>
      <c r="H25" s="2"/>
      <c r="I25" s="2"/>
      <c r="J25" s="167"/>
      <c r="K25" s="126"/>
      <c r="L25" s="22"/>
      <c r="M25" s="5"/>
      <c r="N25" s="170" t="s">
        <v>728</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6"/>
      <c r="B27" s="128"/>
      <c r="C27" s="128"/>
      <c r="D27" s="128"/>
      <c r="E27" s="128"/>
      <c r="F27" s="128"/>
      <c r="G27" s="128"/>
      <c r="H27" s="128"/>
      <c r="I27" s="128"/>
      <c r="J27" s="128"/>
      <c r="K27" s="128"/>
      <c r="L27" s="128"/>
      <c r="M27" s="128"/>
      <c r="N27" s="380" t="str">
        <f>VLOOKUP(L20,VLookups!A48:C49,3,FALSE)</f>
        <v>Show the likelihood that the SPERT estimates will be EQUAL TO or GREATER THAN an uncertainty</v>
      </c>
      <c r="O27" s="380"/>
      <c r="P27" s="380"/>
      <c r="Q27" s="380"/>
      <c r="R27" s="380"/>
      <c r="S27" s="380"/>
      <c r="T27" s="128"/>
    </row>
    <row r="28" spans="1:20" ht="20.100000000000001" customHeight="1" x14ac:dyDescent="0.25">
      <c r="A28" s="126"/>
      <c r="B28" s="128"/>
      <c r="C28" s="128"/>
      <c r="D28" s="128"/>
      <c r="E28" s="128"/>
      <c r="F28" s="128"/>
      <c r="G28" s="128"/>
      <c r="H28" s="128"/>
      <c r="I28" s="128"/>
      <c r="J28" s="128"/>
      <c r="K28" s="128"/>
      <c r="L28" s="128"/>
      <c r="M28" s="171" t="s">
        <v>71</v>
      </c>
      <c r="N28" s="383" t="s">
        <v>31</v>
      </c>
      <c r="O28" s="384"/>
      <c r="P28" s="384"/>
      <c r="Q28" s="384"/>
      <c r="R28" s="384"/>
      <c r="S28" s="385"/>
      <c r="T28" s="128"/>
    </row>
    <row r="29" spans="1:20" ht="15.75" customHeight="1" x14ac:dyDescent="0.25">
      <c r="A29" s="126"/>
      <c r="B29" s="128"/>
      <c r="C29" s="128"/>
      <c r="D29" s="128"/>
      <c r="E29" s="128"/>
      <c r="F29" s="128"/>
      <c r="G29" s="128"/>
      <c r="H29" s="128"/>
      <c r="I29" s="128"/>
      <c r="J29" s="128"/>
      <c r="K29" s="128"/>
      <c r="L29" s="128"/>
      <c r="M29" s="172" t="s">
        <v>90</v>
      </c>
      <c r="N29" s="122">
        <v>0.1</v>
      </c>
      <c r="O29" s="122">
        <v>0.9</v>
      </c>
      <c r="P29" s="122">
        <v>0.85</v>
      </c>
      <c r="Q29" s="122">
        <v>0.8</v>
      </c>
      <c r="R29" s="122">
        <v>0.75</v>
      </c>
      <c r="S29" s="122">
        <v>0.7</v>
      </c>
      <c r="T29" s="128"/>
    </row>
    <row r="30" spans="1:20" ht="20.100000000000001" customHeight="1" x14ac:dyDescent="0.25">
      <c r="A30" s="126"/>
      <c r="B30" s="128"/>
      <c r="C30" s="128"/>
      <c r="D30" s="128"/>
      <c r="E30" s="128"/>
      <c r="F30" s="128"/>
      <c r="G30" s="128"/>
      <c r="H30" s="128"/>
      <c r="I30" s="128"/>
      <c r="J30" s="128"/>
      <c r="K30" s="128"/>
      <c r="L30" s="128"/>
      <c r="M30" s="139" t="s">
        <v>91</v>
      </c>
      <c r="N30" s="123">
        <f>IF(AND($B4&gt;0,$C4&gt;0,$D4&gt;0,NOT(ISBLANK($H12))),_xlfn.NORM.INV(ABS(VLOOKUP($L$20,VLookups!$A$48:$B$49,2,FALSE)-N$29),$G9,$J18),"")</f>
        <v>-114.5200387059098</v>
      </c>
      <c r="O30" s="124">
        <f>IF(AND($B4&gt;0,$C4&gt;0,$D4&gt;0,NOT(ISBLANK($H12))),_xlfn.NORM.INV(ABS(VLOOKUP($L$20,VLookups!$A$48:$B$49,2,FALSE)-O$29),$G9,$J18),"")</f>
        <v>374.52003870590977</v>
      </c>
      <c r="P30" s="123">
        <f>IF(AND($B4&gt;0,$C4&gt;0,$D4&gt;0,NOT(ISBLANK($H12))),_xlfn.NORM.INV(ABS(VLOOKUP($L$20,VLookups!$A$48:$B$49,2,FALSE)-P$29),$G9,$J18),"")</f>
        <v>327.75149071541512</v>
      </c>
      <c r="Q30" s="124">
        <f>IF(AND($B4&gt;0,$C4&gt;0,$D4&gt;0,NOT(ISBLANK($H12))),_xlfn.NORM.INV(ABS(VLOOKUP($L$20,VLookups!$A$48:$B$49,2,FALSE)-Q$29),$G9,$J18),"")</f>
        <v>290.58133136571212</v>
      </c>
      <c r="R30" s="123">
        <f>IF(AND($B4&gt;0,$C4&gt;0,$D4&gt;0,NOT(ISBLANK($H12))),_xlfn.NORM.INV(ABS(VLOOKUP($L$20,VLookups!$A$48:$B$49,2,FALSE)-R$29),$G9,$J18),"")</f>
        <v>258.69264433741245</v>
      </c>
      <c r="S30" s="124">
        <f>IF(AND($B4&gt;0,$C4&gt;0,$D4&gt;0,NOT(ISBLANK($H12))),_xlfn.NORM.INV(ABS(VLOOKUP($L$20,VLookups!$A$48:$B$49,2,FALSE)-S$29),$G9,$J18),"")</f>
        <v>230.0556178246942</v>
      </c>
      <c r="T30" s="128"/>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3" t="s">
        <v>89</v>
      </c>
      <c r="B32" s="5"/>
      <c r="C32" s="5"/>
      <c r="D32" s="5"/>
      <c r="E32" s="2"/>
      <c r="F32" s="2"/>
      <c r="G32" s="5"/>
      <c r="H32" s="5"/>
      <c r="I32" s="5"/>
      <c r="J32" s="5"/>
      <c r="K32" s="5"/>
      <c r="L32" s="5"/>
      <c r="M32" s="5"/>
      <c r="N32" s="5"/>
      <c r="O32" s="5"/>
      <c r="P32" s="5"/>
      <c r="Q32" s="5"/>
      <c r="R32" s="5"/>
      <c r="S32" s="5"/>
      <c r="T32" s="5"/>
    </row>
    <row r="33" spans="1:20" x14ac:dyDescent="0.25">
      <c r="A33" s="5"/>
      <c r="B33" s="386" t="s">
        <v>45</v>
      </c>
      <c r="C33" s="387"/>
      <c r="D33" s="388"/>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4" t="s">
        <v>78</v>
      </c>
      <c r="B35" s="128"/>
      <c r="C35" s="128"/>
      <c r="D35" s="128"/>
      <c r="E35" s="126"/>
      <c r="F35" s="126"/>
      <c r="G35" s="128"/>
      <c r="H35" s="128"/>
      <c r="I35" s="128"/>
      <c r="J35" s="128"/>
      <c r="K35" s="128"/>
      <c r="L35" s="128"/>
      <c r="M35" s="128"/>
      <c r="N35" s="128"/>
      <c r="O35" s="128"/>
      <c r="P35" s="128"/>
      <c r="Q35" s="128"/>
      <c r="R35" s="128"/>
      <c r="S35" s="128"/>
      <c r="T35" s="128"/>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4" t="s">
        <v>77</v>
      </c>
      <c r="B37" s="135"/>
      <c r="C37" s="135"/>
      <c r="D37" s="135"/>
      <c r="E37" s="136"/>
      <c r="F37" s="136"/>
      <c r="G37" s="135"/>
      <c r="H37" s="135"/>
      <c r="I37" s="135"/>
      <c r="J37" s="135"/>
      <c r="K37" s="135"/>
      <c r="L37" s="135"/>
      <c r="M37" s="135"/>
      <c r="N37" s="135"/>
      <c r="O37" s="135"/>
      <c r="P37" s="135"/>
      <c r="Q37" s="135"/>
      <c r="R37" s="135"/>
      <c r="S37" s="135"/>
      <c r="T37" s="135"/>
    </row>
    <row r="38" spans="1:20" x14ac:dyDescent="0.25">
      <c r="A38" s="135"/>
      <c r="B38" s="51">
        <v>-0.5</v>
      </c>
      <c r="C38" s="82" t="s">
        <v>55</v>
      </c>
      <c r="D38" s="94">
        <v>1</v>
      </c>
      <c r="E38" s="140" t="s">
        <v>70</v>
      </c>
      <c r="F38" s="136"/>
      <c r="G38" s="135"/>
      <c r="H38" s="135"/>
      <c r="I38" s="135"/>
      <c r="J38" s="135"/>
      <c r="K38" s="135"/>
      <c r="L38" s="135"/>
      <c r="M38" s="135"/>
      <c r="N38" s="135"/>
      <c r="O38" s="135"/>
      <c r="P38" s="135"/>
      <c r="Q38" s="135"/>
      <c r="R38" s="135"/>
      <c r="S38" s="135"/>
      <c r="T38" s="135"/>
    </row>
    <row r="39" spans="1:20" x14ac:dyDescent="0.25">
      <c r="A39" s="135"/>
      <c r="B39" s="56" t="s">
        <v>24</v>
      </c>
      <c r="C39" s="56" t="s">
        <v>6</v>
      </c>
      <c r="D39" s="56" t="s">
        <v>25</v>
      </c>
      <c r="E39" s="140"/>
      <c r="F39" s="136"/>
      <c r="G39" s="135"/>
      <c r="H39" s="135"/>
      <c r="I39" s="135"/>
      <c r="J39" s="135"/>
      <c r="K39" s="135"/>
      <c r="L39" s="135"/>
      <c r="M39" s="135"/>
      <c r="N39" s="135"/>
      <c r="O39" s="135"/>
      <c r="P39" s="135"/>
      <c r="Q39" s="135"/>
      <c r="R39" s="135"/>
      <c r="S39" s="135"/>
      <c r="T39" s="135"/>
    </row>
    <row r="40" spans="1:20" x14ac:dyDescent="0.25">
      <c r="A40" s="135"/>
      <c r="B40" s="89">
        <f>IF(C40&gt;0,C40*(1+$B$38),"")</f>
        <v>60</v>
      </c>
      <c r="C40" s="150">
        <v>120</v>
      </c>
      <c r="D40" s="89">
        <f>IF(C40&gt;0,C40*(1+$D$38),"")</f>
        <v>240</v>
      </c>
      <c r="E40" s="137"/>
      <c r="F40" s="136"/>
      <c r="G40" s="135"/>
      <c r="H40" s="135"/>
      <c r="I40" s="135"/>
      <c r="J40" s="135"/>
      <c r="K40" s="135"/>
      <c r="L40" s="135"/>
      <c r="M40" s="135"/>
      <c r="N40" s="135"/>
      <c r="O40" s="135"/>
      <c r="P40" s="135"/>
      <c r="Q40" s="135"/>
      <c r="R40" s="135"/>
      <c r="S40" s="135"/>
      <c r="T40" s="135"/>
    </row>
    <row r="41" spans="1:20" ht="15.75" customHeight="1" x14ac:dyDescent="0.25">
      <c r="A41" s="143" t="s">
        <v>80</v>
      </c>
      <c r="B41" s="135"/>
      <c r="C41" s="135"/>
      <c r="D41" s="135"/>
      <c r="E41" s="136"/>
      <c r="F41" s="136"/>
      <c r="G41" s="135"/>
      <c r="H41" s="136"/>
      <c r="I41" s="136"/>
      <c r="J41" s="135"/>
      <c r="K41" s="135"/>
      <c r="L41" s="135"/>
      <c r="M41" s="135"/>
      <c r="N41" s="135"/>
      <c r="O41" s="135"/>
      <c r="P41" s="135"/>
      <c r="Q41" s="135"/>
      <c r="R41" s="135"/>
      <c r="S41" s="135"/>
      <c r="T41" s="135"/>
    </row>
    <row r="42" spans="1:20" ht="15.75" customHeight="1" x14ac:dyDescent="0.25">
      <c r="A42" s="143" t="s">
        <v>74</v>
      </c>
      <c r="B42" s="135"/>
      <c r="C42" s="135"/>
      <c r="D42" s="135"/>
      <c r="E42" s="136"/>
      <c r="F42" s="136"/>
      <c r="G42" s="135"/>
      <c r="H42" s="136"/>
      <c r="I42" s="136"/>
      <c r="J42" s="135"/>
      <c r="K42" s="135"/>
      <c r="L42" s="135"/>
      <c r="M42" s="135"/>
      <c r="N42" s="135"/>
      <c r="O42" s="135"/>
      <c r="P42" s="135"/>
      <c r="Q42" s="135"/>
      <c r="R42" s="135"/>
      <c r="S42" s="135"/>
      <c r="T42" s="135"/>
    </row>
    <row r="43" spans="1:20" ht="15.75" customHeight="1" x14ac:dyDescent="0.25">
      <c r="A43" s="143" t="s">
        <v>81</v>
      </c>
      <c r="B43" s="135"/>
      <c r="C43" s="135"/>
      <c r="D43" s="135"/>
      <c r="E43" s="136"/>
      <c r="F43" s="136"/>
      <c r="G43" s="135"/>
      <c r="H43" s="136"/>
      <c r="I43" s="136"/>
      <c r="J43" s="135"/>
      <c r="K43" s="135"/>
      <c r="L43" s="135"/>
      <c r="M43" s="135"/>
      <c r="N43" s="135"/>
      <c r="O43" s="135"/>
      <c r="P43" s="135"/>
      <c r="Q43" s="135"/>
      <c r="R43" s="135"/>
      <c r="S43" s="135"/>
      <c r="T43" s="135"/>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0.2.1 – ©2020, William W. Davis, MSPM, PMP</v>
      </c>
      <c r="C45" s="5"/>
      <c r="D45" s="5"/>
      <c r="E45" s="5"/>
      <c r="F45" s="2"/>
      <c r="G45" s="2"/>
      <c r="H45" s="5"/>
      <c r="I45" s="5"/>
      <c r="J45" s="2"/>
      <c r="K45" s="5"/>
      <c r="L45" s="5"/>
      <c r="M45" s="5"/>
      <c r="N45" s="5"/>
      <c r="O45" s="5"/>
      <c r="P45" s="5"/>
      <c r="Q45" s="5"/>
      <c r="R45" s="5"/>
      <c r="S45" s="5"/>
      <c r="T45" s="5"/>
    </row>
    <row r="46" spans="1:20" x14ac:dyDescent="0.25">
      <c r="A46" s="2"/>
      <c r="B46" s="374" t="s">
        <v>95</v>
      </c>
      <c r="C46" s="374"/>
      <c r="D46" s="374"/>
      <c r="E46" s="374"/>
      <c r="F46" s="374"/>
      <c r="G46" s="374"/>
      <c r="H46" s="374"/>
      <c r="I46" s="96"/>
      <c r="J46" s="2"/>
      <c r="K46" s="5"/>
      <c r="L46" s="5"/>
      <c r="M46" s="5"/>
      <c r="N46" s="5"/>
      <c r="O46" s="5"/>
      <c r="P46" s="5"/>
      <c r="Q46" s="5"/>
      <c r="R46" s="5"/>
      <c r="S46" s="5"/>
      <c r="T46" s="5"/>
    </row>
    <row r="47" spans="1:20" x14ac:dyDescent="0.25">
      <c r="A47" s="2"/>
      <c r="B47" s="374" t="s">
        <v>96</v>
      </c>
      <c r="C47" s="374"/>
      <c r="D47" s="374"/>
      <c r="E47" s="374"/>
      <c r="F47" s="374"/>
      <c r="G47" s="374"/>
      <c r="H47" s="374"/>
      <c r="I47" s="96"/>
      <c r="J47" s="2"/>
      <c r="K47" s="5"/>
      <c r="L47" s="5"/>
      <c r="M47" s="5"/>
      <c r="N47" s="5"/>
      <c r="O47" s="5"/>
      <c r="P47" s="5"/>
      <c r="Q47" s="5"/>
      <c r="R47" s="5"/>
      <c r="S47" s="5"/>
      <c r="T47" s="5"/>
    </row>
    <row r="48" spans="1:20" x14ac:dyDescent="0.25">
      <c r="A48" s="2"/>
      <c r="B48" s="374" t="s">
        <v>60</v>
      </c>
      <c r="C48" s="374"/>
      <c r="D48" s="374"/>
      <c r="E48" s="374"/>
      <c r="F48" s="374"/>
      <c r="G48" s="374"/>
      <c r="H48" s="374"/>
      <c r="I48" s="96"/>
      <c r="J48" s="2"/>
      <c r="K48" s="5"/>
      <c r="L48" s="5"/>
      <c r="M48" s="5"/>
      <c r="N48" s="5"/>
      <c r="O48" s="5"/>
      <c r="P48" s="5"/>
      <c r="Q48" s="5"/>
      <c r="R48" s="5"/>
      <c r="S48" s="5"/>
      <c r="T48" s="5"/>
    </row>
    <row r="49" spans="1:20" x14ac:dyDescent="0.25">
      <c r="A49" s="2"/>
      <c r="B49" s="374" t="s">
        <v>165</v>
      </c>
      <c r="C49" s="374"/>
      <c r="D49" s="374"/>
      <c r="E49" s="374"/>
      <c r="F49" s="374"/>
      <c r="G49" s="374"/>
      <c r="H49" s="374"/>
      <c r="I49" s="96"/>
      <c r="J49" s="2"/>
      <c r="K49" s="5"/>
      <c r="L49" s="5"/>
      <c r="M49" s="5"/>
      <c r="N49" s="5"/>
      <c r="O49" s="5"/>
      <c r="P49" s="5"/>
      <c r="Q49" s="5"/>
      <c r="R49" s="5"/>
      <c r="S49" s="5"/>
      <c r="T49" s="5"/>
    </row>
    <row r="50" spans="1:20" x14ac:dyDescent="0.25">
      <c r="A50" s="2"/>
      <c r="B50" s="374" t="s">
        <v>762</v>
      </c>
      <c r="C50" s="374"/>
      <c r="D50" s="374"/>
      <c r="E50" s="374"/>
      <c r="F50" s="374"/>
      <c r="G50" s="374"/>
      <c r="H50" s="374"/>
      <c r="I50" s="96"/>
      <c r="J50" s="2"/>
      <c r="K50" s="5"/>
      <c r="L50" s="5"/>
      <c r="M50" s="5"/>
      <c r="N50" s="5"/>
      <c r="O50" s="5"/>
      <c r="P50" s="5"/>
      <c r="Q50" s="5"/>
      <c r="R50" s="5"/>
      <c r="S50" s="5"/>
      <c r="T50" s="5"/>
    </row>
    <row r="51" spans="1:20" x14ac:dyDescent="0.25">
      <c r="A51" s="2"/>
      <c r="B51" s="147" t="s">
        <v>163</v>
      </c>
      <c r="C51" s="5"/>
      <c r="D51" s="5"/>
      <c r="E51" s="5"/>
      <c r="F51" s="2"/>
      <c r="G51" s="2"/>
      <c r="H51" s="5"/>
      <c r="I51" s="5"/>
      <c r="J51" s="2"/>
      <c r="K51" s="5"/>
      <c r="L51" s="5"/>
      <c r="M51" s="5"/>
      <c r="N51" s="5"/>
      <c r="O51" s="5"/>
      <c r="P51" s="5"/>
      <c r="Q51" s="5"/>
      <c r="R51" s="5"/>
      <c r="S51" s="5"/>
      <c r="T51" s="5"/>
    </row>
    <row r="52" spans="1:20" x14ac:dyDescent="0.25">
      <c r="A52" s="2"/>
      <c r="B52" s="147" t="s">
        <v>58</v>
      </c>
      <c r="C52" s="5"/>
      <c r="D52" s="5"/>
      <c r="E52" s="5"/>
      <c r="F52" s="2"/>
      <c r="G52" s="2"/>
      <c r="H52" s="5"/>
      <c r="I52" s="5"/>
      <c r="J52" s="2"/>
      <c r="K52" s="5"/>
      <c r="L52" s="5"/>
      <c r="M52" s="5"/>
      <c r="N52" s="5"/>
      <c r="O52" s="5"/>
      <c r="P52" s="5"/>
      <c r="Q52" s="5"/>
      <c r="R52" s="5"/>
      <c r="S52" s="5"/>
      <c r="T52" s="5"/>
    </row>
    <row r="53" spans="1:20" x14ac:dyDescent="0.25">
      <c r="A53" s="19"/>
      <c r="B53" s="147" t="s">
        <v>162</v>
      </c>
      <c r="C53" s="5"/>
      <c r="D53" s="5"/>
      <c r="E53" s="2"/>
      <c r="F53" s="2"/>
      <c r="G53" s="5"/>
      <c r="H53" s="2"/>
      <c r="I53" s="2"/>
      <c r="J53" s="5"/>
      <c r="K53" s="5"/>
      <c r="L53" s="5"/>
      <c r="M53" s="5"/>
      <c r="N53" s="5"/>
      <c r="O53" s="5"/>
      <c r="P53" s="5"/>
      <c r="Q53" s="5"/>
      <c r="R53" s="5"/>
      <c r="S53" s="5"/>
      <c r="T53" s="5"/>
    </row>
    <row r="54" spans="1:20" x14ac:dyDescent="0.25">
      <c r="A54" s="19"/>
      <c r="B54" s="147" t="s">
        <v>164</v>
      </c>
      <c r="C54" s="5"/>
      <c r="D54" s="5"/>
      <c r="E54" s="2"/>
      <c r="F54" s="2"/>
      <c r="G54" s="5"/>
      <c r="H54" s="2"/>
      <c r="I54" s="2"/>
      <c r="J54" s="5"/>
      <c r="K54" s="5"/>
      <c r="L54" s="5"/>
      <c r="M54" s="5"/>
      <c r="N54" s="5"/>
      <c r="O54" s="5"/>
      <c r="P54" s="5"/>
      <c r="Q54" s="5"/>
      <c r="R54" s="5"/>
      <c r="S54" s="5"/>
      <c r="T54" s="5"/>
    </row>
    <row r="55" spans="1:20" x14ac:dyDescent="0.25">
      <c r="A55" s="19"/>
      <c r="B55" s="147" t="s">
        <v>698</v>
      </c>
      <c r="C55" s="5"/>
      <c r="D55" s="5"/>
      <c r="E55" s="2"/>
      <c r="F55" s="2"/>
      <c r="G55" s="5"/>
      <c r="H55" s="2"/>
      <c r="I55" s="2"/>
      <c r="J55" s="5"/>
      <c r="K55" s="5"/>
      <c r="L55" s="5"/>
      <c r="M55" s="5"/>
      <c r="N55" s="5"/>
      <c r="O55" s="5"/>
      <c r="P55" s="5"/>
      <c r="Q55" s="5"/>
      <c r="R55" s="5"/>
      <c r="S55" s="5"/>
      <c r="T55" s="5"/>
    </row>
    <row r="56" spans="1:20" x14ac:dyDescent="0.25">
      <c r="A56" s="19"/>
      <c r="B56" s="147" t="s">
        <v>699</v>
      </c>
      <c r="C56" s="5"/>
      <c r="D56" s="5"/>
      <c r="E56" s="2"/>
      <c r="F56" s="2"/>
      <c r="G56" s="5"/>
      <c r="H56" s="2"/>
      <c r="I56" s="2"/>
      <c r="J56" s="5"/>
      <c r="K56" s="5"/>
      <c r="L56" s="5"/>
      <c r="M56" s="5"/>
      <c r="N56" s="5"/>
      <c r="O56" s="5"/>
      <c r="P56" s="5"/>
      <c r="Q56" s="5"/>
      <c r="R56" s="5"/>
      <c r="S56" s="5"/>
      <c r="T56" s="5"/>
    </row>
    <row r="57" spans="1:20" x14ac:dyDescent="0.25">
      <c r="A57" s="19"/>
      <c r="B57" s="147"/>
      <c r="C57" s="5"/>
      <c r="D57" s="5"/>
      <c r="E57" s="2"/>
      <c r="F57" s="2"/>
      <c r="G57" s="5"/>
      <c r="H57" s="2"/>
      <c r="I57" s="2"/>
      <c r="J57" s="5"/>
      <c r="K57" s="5"/>
      <c r="L57" s="5"/>
      <c r="M57" s="5"/>
      <c r="N57" s="5"/>
      <c r="O57" s="5"/>
      <c r="P57" s="5"/>
      <c r="Q57" s="5"/>
      <c r="R57" s="5"/>
      <c r="S57" s="5"/>
      <c r="T57" s="5"/>
    </row>
    <row r="58" spans="1:20" x14ac:dyDescent="0.25">
      <c r="A58" s="19"/>
      <c r="B58" s="147" t="s">
        <v>700</v>
      </c>
      <c r="C58" s="5"/>
      <c r="D58" s="5"/>
      <c r="E58" s="2"/>
      <c r="F58" s="2"/>
      <c r="G58" s="5"/>
      <c r="H58" s="2"/>
      <c r="I58" s="2"/>
      <c r="J58" s="5"/>
      <c r="K58" s="5"/>
      <c r="L58" s="5"/>
      <c r="M58" s="5"/>
      <c r="N58" s="5"/>
      <c r="O58" s="5"/>
      <c r="P58" s="5"/>
      <c r="Q58" s="5"/>
      <c r="R58" s="5"/>
      <c r="S58" s="5"/>
      <c r="T58" s="5"/>
    </row>
    <row r="59" spans="1:20" x14ac:dyDescent="0.25">
      <c r="A59" s="19"/>
      <c r="B59" s="147" t="s">
        <v>57</v>
      </c>
      <c r="C59" s="5"/>
      <c r="D59" s="5"/>
      <c r="E59" s="2"/>
      <c r="F59" s="2"/>
      <c r="G59" s="5"/>
      <c r="H59" s="2"/>
      <c r="I59" s="2"/>
      <c r="J59" s="5"/>
      <c r="K59" s="5"/>
      <c r="L59" s="5"/>
      <c r="M59" s="5"/>
      <c r="N59" s="5"/>
      <c r="O59" s="5"/>
      <c r="P59" s="5"/>
      <c r="Q59" s="5"/>
      <c r="R59" s="5"/>
      <c r="S59" s="5"/>
      <c r="T59" s="5"/>
    </row>
    <row r="60" spans="1:20" x14ac:dyDescent="0.25">
      <c r="A60" s="2"/>
      <c r="B60" s="375" t="s">
        <v>704</v>
      </c>
      <c r="C60" s="375"/>
      <c r="D60" s="375"/>
      <c r="E60" s="375"/>
      <c r="F60" s="375"/>
      <c r="G60" s="375"/>
      <c r="H60" s="375"/>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59" t="s">
        <v>15</v>
      </c>
      <c r="C62" s="49">
        <f>IF(AND(B4&gt;0,C4&gt;0,D4&gt;0),ABS(B4-D4)/60,"")</f>
        <v>3</v>
      </c>
      <c r="D62" s="164" t="s">
        <v>126</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0">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3" t="s">
        <v>702</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716</v>
      </c>
      <c r="C1" s="5"/>
      <c r="D1" s="5"/>
      <c r="E1" s="2"/>
      <c r="F1" s="2"/>
      <c r="G1" s="5"/>
      <c r="H1" s="2"/>
      <c r="I1" s="2"/>
      <c r="J1" s="5"/>
      <c r="K1" s="5"/>
      <c r="L1" s="5"/>
      <c r="M1" s="378" t="s">
        <v>43</v>
      </c>
      <c r="N1" s="379"/>
      <c r="O1" s="394" t="str">
        <f>VLOOKUP(M1,VLookups!A48:C49,3,FALSE)</f>
        <v>Show the likelihood that the SPERT estimates will be EQUAL TO or GREATER THAN an uncertainty</v>
      </c>
      <c r="P1" s="394"/>
      <c r="Q1" s="394"/>
      <c r="R1" s="394"/>
      <c r="S1" s="394"/>
      <c r="T1" s="394"/>
      <c r="U1" s="5"/>
    </row>
    <row r="2" spans="1:225" ht="15" customHeight="1" x14ac:dyDescent="0.25">
      <c r="B2" s="51">
        <v>-0.5</v>
      </c>
      <c r="C2" s="82" t="s">
        <v>55</v>
      </c>
      <c r="D2" s="94">
        <v>1</v>
      </c>
      <c r="E2" s="24"/>
      <c r="F2" s="24"/>
      <c r="G2" s="23"/>
      <c r="H2" s="24"/>
      <c r="I2" s="24"/>
      <c r="J2" s="5"/>
      <c r="K2" s="5"/>
      <c r="L2" s="5"/>
      <c r="M2" s="398" t="s">
        <v>40</v>
      </c>
      <c r="N2" s="398" t="s">
        <v>41</v>
      </c>
      <c r="O2" s="395" t="s">
        <v>31</v>
      </c>
      <c r="P2" s="396"/>
      <c r="Q2" s="396"/>
      <c r="R2" s="396"/>
      <c r="S2" s="396"/>
      <c r="T2" s="397"/>
      <c r="U2" s="5"/>
      <c r="V2" s="160" t="s">
        <v>130</v>
      </c>
    </row>
    <row r="3" spans="1:225" x14ac:dyDescent="0.25">
      <c r="A3" s="3" t="s">
        <v>5</v>
      </c>
      <c r="B3" s="56" t="s">
        <v>24</v>
      </c>
      <c r="C3" s="56" t="s">
        <v>6</v>
      </c>
      <c r="D3" s="56" t="s">
        <v>25</v>
      </c>
      <c r="E3" s="56"/>
      <c r="F3" s="56"/>
      <c r="G3" s="56" t="s">
        <v>39</v>
      </c>
      <c r="H3" s="56" t="s">
        <v>9</v>
      </c>
      <c r="I3" s="56" t="s">
        <v>124</v>
      </c>
      <c r="J3" s="56" t="s">
        <v>709</v>
      </c>
      <c r="K3" s="56" t="s">
        <v>38</v>
      </c>
      <c r="L3" s="56" t="s">
        <v>51</v>
      </c>
      <c r="M3" s="399"/>
      <c r="N3" s="399"/>
      <c r="O3" s="93">
        <v>0.1</v>
      </c>
      <c r="P3" s="52">
        <v>0.9</v>
      </c>
      <c r="Q3" s="52">
        <v>0.85</v>
      </c>
      <c r="R3" s="52">
        <v>0.8</v>
      </c>
      <c r="S3" s="52">
        <v>0.75</v>
      </c>
      <c r="T3" s="52">
        <v>0.5</v>
      </c>
      <c r="U3" s="5"/>
      <c r="V3" s="160" t="s">
        <v>131</v>
      </c>
      <c r="DT3" s="160" t="s">
        <v>125</v>
      </c>
      <c r="HQ3" s="163" t="s">
        <v>166</v>
      </c>
    </row>
    <row r="4" spans="1:225" x14ac:dyDescent="0.25">
      <c r="A4" s="4">
        <v>1</v>
      </c>
      <c r="B4" s="89">
        <f>IF(C4&gt;0,C4*(1+$B$2),"")</f>
        <v>60</v>
      </c>
      <c r="C4" s="88">
        <v>120</v>
      </c>
      <c r="D4" s="89">
        <f>IF(C4&gt;0,C4*(1+$D$2),"")</f>
        <v>240</v>
      </c>
      <c r="E4" s="34">
        <f t="shared" ref="E4:E67" si="0">IF(OR(ISBLANK(C4),ISBLANK(D4),ISBLANK(B4)),"",IF(AND(B4&gt;0,C4&gt;0,D4&gt;0),IF(C4&gt;B4,IF(D4&gt;C4,1,-1),-1)))</f>
        <v>1</v>
      </c>
      <c r="F4" s="34">
        <f t="shared" ref="F4:F67" si="1">IF(OR(ISBLANK(B4),ISBLANK(C4),ISBLANK(D4)),"",IFERROR(MIN(C4-B4,D4-C4)/MAX(C4-B4,D4-C4),""))</f>
        <v>0.5</v>
      </c>
      <c r="G4" s="69">
        <f>IF(AND(B4&gt;0,C4&gt;0,D4&gt;0),(B4+(4*C4)+D4)/6,"")</f>
        <v>130</v>
      </c>
      <c r="H4" s="21" t="s">
        <v>10</v>
      </c>
      <c r="I4" s="56"/>
      <c r="J4" s="265"/>
      <c r="K4" s="70">
        <f>IF(AND(B4&gt;0,C4&gt;0,D4&gt;0),IF(ISBLANK(J4),IF(ISBLANK(H4),"",(D4-B4)*VLOOKUP(H4,VLookups!$A$4:$B$13,2,FALSE)),J4),"")</f>
        <v>181.8</v>
      </c>
      <c r="L4" s="71">
        <f t="shared" ref="L4:L35" si="2">IF(K4="","",K4^2)</f>
        <v>33051.240000000005</v>
      </c>
      <c r="M4" s="88">
        <v>150</v>
      </c>
      <c r="N4" s="258">
        <f>IF(AND(M4&gt;0,C4&gt;0,NOT(K4="")),ABS(VLOOKUP($M$1,VLookups!$A$48:$B$49,2,FALSE)-_xlfn.NORM.DIST(M4,G4,K4,TRUE)),"")</f>
        <v>0.54379967487153691</v>
      </c>
      <c r="O4" s="87">
        <f>IF(AND($B4&gt;0,$C4&gt;0,$D4&gt;0,NOT(ISBLANK($H4))),_xlfn.NORM.INV(ABS(VLOOKUP($M$1,VLookups!$A$48:$B$49,2,FALSE)-O$3),$G4,$K4),"")</f>
        <v>-102.98607461600841</v>
      </c>
      <c r="P4" s="86">
        <f>IF(AND($B4&gt;0,$C4&gt;0,$D4&gt;0,NOT(ISBLANK($H4))),_xlfn.NORM.INV(ABS(VLOOKUP($M$1,VLookups!$A$48:$B$49,2,FALSE)-P$3),$G4,$K4),"")</f>
        <v>362.98607461600841</v>
      </c>
      <c r="Q4" s="87">
        <f>IF(AND($B4&gt;0,$C4&gt;0,$D4&gt;0,NOT(ISBLANK($H4))),_xlfn.NORM.INV(ABS(VLOOKUP($M$1,VLookups!$A$48:$B$49,2,FALSE)-Q$3),$G4,$K4),"")</f>
        <v>318.423590209971</v>
      </c>
      <c r="R4" s="86">
        <f>IF(AND($B4&gt;0,$C4&gt;0,$D4&gt;0,NOT(ISBLANK($H4))),_xlfn.NORM.INV(ABS(VLOOKUP($M$1,VLookups!$A$48:$B$49,2,FALSE)-R$3),$G4,$K4),"")</f>
        <v>283.00674026355591</v>
      </c>
      <c r="S4" s="87">
        <f>IF(AND($B4&gt;0,$C4&gt;0,$D4&gt;0,NOT(ISBLANK($H4))),_xlfn.NORM.INV(ABS(VLOOKUP($M$1,VLookups!$A$48:$B$49,2,FALSE)-S$3),$G4,$K4),"")</f>
        <v>252.6222365856477</v>
      </c>
      <c r="T4" s="86">
        <f>IF(AND($B4&gt;0,$C4&gt;0,$D4&gt;0,NOT(ISBLANK($H4))),_xlfn.NORM.INV(ABS(VLOOKUP($M$1,VLookups!$A$48:$B$49,2,FALSE)-T$3),$G4,$K4),"")</f>
        <v>130</v>
      </c>
      <c r="U4" s="5"/>
      <c r="V4" s="161">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6">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2">
        <f t="shared" ref="DT4:DT35" si="6">IF(ISNONTEXT($K4),_xlfn.NORM.DIST(W4,$G4,$K4,FALSE),NA())</f>
        <v>1.6993501849899225E-3</v>
      </c>
      <c r="DU4" s="162">
        <f t="shared" ref="DU4:DU35" si="7">IF(ISNONTEXT($K4),_xlfn.NORM.DIST(X4,$G4,$K4,FALSE),NA())</f>
        <v>1.7192869509853154E-3</v>
      </c>
      <c r="DV4" s="162">
        <f t="shared" ref="DV4:DV35" si="8">IF(ISNONTEXT($K4),_xlfn.NORM.DIST(Y4,$G4,$K4,FALSE),NA())</f>
        <v>1.7389840174185816E-3</v>
      </c>
      <c r="DW4" s="162">
        <f t="shared" ref="DW4:DW35" si="9">IF(ISNONTEXT($K4),_xlfn.NORM.DIST(Z4,$G4,$K4,FALSE),NA())</f>
        <v>1.7584278509864672E-3</v>
      </c>
      <c r="DX4" s="162">
        <f t="shared" ref="DX4:DX35" si="10">IF(ISNONTEXT($K4),_xlfn.NORM.DIST(AA4,$G4,$K4,FALSE),NA())</f>
        <v>1.7776049732198076E-3</v>
      </c>
      <c r="DY4" s="162">
        <f t="shared" ref="DY4:DY35" si="11">IF(ISNONTEXT($K4),_xlfn.NORM.DIST(AB4,$G4,$K4,FALSE),NA())</f>
        <v>1.7965019758564705E-3</v>
      </c>
      <c r="DZ4" s="162">
        <f t="shared" ref="DZ4:DZ35" si="12">IF(ISNONTEXT($K4),_xlfn.NORM.DIST(AC4,$G4,$K4,FALSE),NA())</f>
        <v>1.8151055362879563E-3</v>
      </c>
      <c r="EA4" s="162">
        <f t="shared" ref="EA4:EA35" si="13">IF(ISNONTEXT($K4),_xlfn.NORM.DIST(AD4,$G4,$K4,FALSE),NA())</f>
        <v>1.8334024330550983E-3</v>
      </c>
      <c r="EB4" s="162">
        <f t="shared" ref="EB4:EB35" si="14">IF(ISNONTEXT($K4),_xlfn.NORM.DIST(AE4,$G4,$K4,FALSE),NA())</f>
        <v>1.8513795613679352E-3</v>
      </c>
      <c r="EC4" s="162">
        <f t="shared" ref="EC4:EC35" si="15">IF(ISNONTEXT($K4),_xlfn.NORM.DIST(AF4,$G4,$K4,FALSE),NA())</f>
        <v>1.8690239486245264E-3</v>
      </c>
      <c r="ED4" s="162">
        <f t="shared" ref="ED4:ED35" si="16">IF(ISNONTEXT($K4),_xlfn.NORM.DIST(AG4,$G4,$K4,FALSE),NA())</f>
        <v>1.8863227699032308E-3</v>
      </c>
      <c r="EE4" s="162">
        <f t="shared" ref="EE4:EE35" si="17">IF(ISNONTEXT($K4),_xlfn.NORM.DIST(AH4,$G4,$K4,FALSE),NA())</f>
        <v>1.9032633634027494E-3</v>
      </c>
      <c r="EF4" s="162">
        <f t="shared" ref="EF4:EF35" si="18">IF(ISNONTEXT($K4),_xlfn.NORM.DIST(AI4,$G4,$K4,FALSE),NA())</f>
        <v>1.9198332458041057E-3</v>
      </c>
      <c r="EG4" s="162">
        <f t="shared" ref="EG4:EG35" si="19">IF(ISNONTEXT($K4),_xlfn.NORM.DIST(AJ4,$G4,$K4,FALSE),NA())</f>
        <v>1.9360201275286297E-3</v>
      </c>
      <c r="EH4" s="162">
        <f t="shared" ref="EH4:EH35" si="20">IF(ISNONTEXT($K4),_xlfn.NORM.DIST(AK4,$G4,$K4,FALSE),NA())</f>
        <v>1.9518119278659765E-3</v>
      </c>
      <c r="EI4" s="162">
        <f t="shared" ref="EI4:EI35" si="21">IF(ISNONTEXT($K4),_xlfn.NORM.DIST(AL4,$G4,$K4,FALSE),NA())</f>
        <v>1.9671967899462343E-3</v>
      </c>
      <c r="EJ4" s="162">
        <f t="shared" ref="EJ4:EJ35" si="22">IF(ISNONTEXT($K4),_xlfn.NORM.DIST(AM4,$G4,$K4,FALSE),NA())</f>
        <v>1.982163095530252E-3</v>
      </c>
      <c r="EK4" s="162">
        <f t="shared" ref="EK4:EK35" si="23">IF(ISNONTEXT($K4),_xlfn.NORM.DIST(AN4,$G4,$K4,FALSE),NA())</f>
        <v>1.9966994795924389E-3</v>
      </c>
      <c r="EL4" s="162">
        <f t="shared" ref="EL4:EL35" si="24">IF(ISNONTEXT($K4),_xlfn.NORM.DIST(AO4,$G4,$K4,FALSE),NA())</f>
        <v>2.0107948446705026E-3</v>
      </c>
      <c r="EM4" s="162">
        <f t="shared" ref="EM4:EM35" si="25">IF(ISNONTEXT($K4),_xlfn.NORM.DIST(AP4,$G4,$K4,FALSE),NA())</f>
        <v>2.024438374956809E-3</v>
      </c>
      <c r="EN4" s="162">
        <f t="shared" ref="EN4:EN35" si="26">IF(ISNONTEXT($K4),_xlfn.NORM.DIST(AQ4,$G4,$K4,FALSE),NA())</f>
        <v>2.0376195501063828E-3</v>
      </c>
      <c r="EO4" s="162">
        <f t="shared" ref="EO4:EO35" si="27">IF(ISNONTEXT($K4),_xlfn.NORM.DIST(AR4,$G4,$K4,FALSE),NA())</f>
        <v>2.0503281587369096E-3</v>
      </c>
      <c r="EP4" s="162">
        <f t="shared" ref="EP4:EP35" si="28">IF(ISNONTEXT($K4),_xlfn.NORM.DIST(AS4,$G4,$K4,FALSE),NA())</f>
        <v>2.0625543115965223E-3</v>
      </c>
      <c r="EQ4" s="162">
        <f t="shared" ref="EQ4:EQ35" si="29">IF(ISNONTEXT($K4),_xlfn.NORM.DIST(AT4,$G4,$K4,FALSE),NA())</f>
        <v>2.0742884543756422E-3</v>
      </c>
      <c r="ER4" s="162">
        <f t="shared" ref="ER4:ER35" si="30">IF(ISNONTEXT($K4),_xlfn.NORM.DIST(AU4,$G4,$K4,FALSE),NA())</f>
        <v>2.0855213801396484E-3</v>
      </c>
      <c r="ES4" s="162">
        <f t="shared" ref="ES4:ES35" si="31">IF(ISNONTEXT($K4),_xlfn.NORM.DIST(AV4,$G4,$K4,FALSE),NA())</f>
        <v>2.0962442413597635E-3</v>
      </c>
      <c r="ET4" s="162">
        <f t="shared" ref="ET4:ET35" si="32">IF(ISNONTEXT($K4),_xlfn.NORM.DIST(AW4,$G4,$K4,FALSE),NA())</f>
        <v>2.1064485615201528E-3</v>
      </c>
      <c r="EU4" s="162">
        <f t="shared" ref="EU4:EU35" si="33">IF(ISNONTEXT($K4),_xlfn.NORM.DIST(AX4,$G4,$K4,FALSE),NA())</f>
        <v>2.1161262462799338E-3</v>
      </c>
      <c r="EV4" s="162">
        <f t="shared" ref="EV4:EV35" si="34">IF(ISNONTEXT($K4),_xlfn.NORM.DIST(AY4,$G4,$K4,FALSE),NA())</f>
        <v>2.1252695941695351E-3</v>
      </c>
      <c r="EW4" s="162">
        <f t="shared" ref="EW4:EW35" si="35">IF(ISNONTEXT($K4),_xlfn.NORM.DIST(AZ4,$G4,$K4,FALSE),NA())</f>
        <v>2.1338713068016226E-3</v>
      </c>
      <c r="EX4" s="162">
        <f t="shared" ref="EX4:EX35" si="36">IF(ISNONTEXT($K4),_xlfn.NORM.DIST(BA4,$G4,$K4,FALSE),NA())</f>
        <v>2.1419244985776413E-3</v>
      </c>
      <c r="EY4" s="162">
        <f t="shared" ref="EY4:EY35" si="37">IF(ISNONTEXT($K4),_xlfn.NORM.DIST(BB4,$G4,$K4,FALSE),NA())</f>
        <v>2.1494227058719141E-3</v>
      </c>
      <c r="EZ4" s="162">
        <f t="shared" ref="EZ4:EZ35" si="38">IF(ISNONTEXT($K4),_xlfn.NORM.DIST(BC4,$G4,$K4,FALSE),NA())</f>
        <v>2.1563598956761453E-3</v>
      </c>
      <c r="FA4" s="162">
        <f t="shared" ref="FA4:FA35" si="39">IF(ISNONTEXT($K4),_xlfn.NORM.DIST(BD4,$G4,$K4,FALSE),NA())</f>
        <v>2.1627304736881519E-3</v>
      </c>
      <c r="FB4" s="162">
        <f t="shared" ref="FB4:FB35" si="40">IF(ISNONTEXT($K4),_xlfn.NORM.DIST(BE4,$G4,$K4,FALSE),NA())</f>
        <v>2.1685292918296375E-3</v>
      </c>
      <c r="FC4" s="162">
        <f t="shared" ref="FC4:FC35" si="41">IF(ISNONTEXT($K4),_xlfn.NORM.DIST(BF4,$G4,$K4,FALSE),NA())</f>
        <v>2.1737516551788706E-3</v>
      </c>
      <c r="FD4" s="162">
        <f t="shared" ref="FD4:FD35" si="42">IF(ISNONTEXT($K4),_xlfn.NORM.DIST(BG4,$G4,$K4,FALSE),NA())</f>
        <v>2.1783933283052001E-3</v>
      </c>
      <c r="FE4" s="162">
        <f t="shared" ref="FE4:FE35" si="43">IF(ISNONTEXT($K4),_xlfn.NORM.DIST(BH4,$G4,$K4,FALSE),NA())</f>
        <v>2.1824505409934387E-3</v>
      </c>
      <c r="FF4" s="162">
        <f t="shared" ref="FF4:FF35" si="44">IF(ISNONTEXT($K4),_xlfn.NORM.DIST(BI4,$G4,$K4,FALSE),NA())</f>
        <v>2.18591999334729E-3</v>
      </c>
      <c r="FG4" s="162">
        <f t="shared" ref="FG4:FG35" si="45">IF(ISNONTEXT($K4),_xlfn.NORM.DIST(BJ4,$G4,$K4,FALSE),NA())</f>
        <v>2.188798860262145E-3</v>
      </c>
      <c r="FH4" s="162">
        <f t="shared" ref="FH4:FH35" si="46">IF(ISNONTEXT($K4),_xlfn.NORM.DIST(BK4,$G4,$K4,FALSE),NA())</f>
        <v>2.1910847952587623E-3</v>
      </c>
      <c r="FI4" s="162">
        <f t="shared" ref="FI4:FI35" si="47">IF(ISNONTEXT($K4),_xlfn.NORM.DIST(BL4,$G4,$K4,FALSE),NA())</f>
        <v>2.1927759336705498E-3</v>
      </c>
      <c r="FJ4" s="162">
        <f t="shared" ref="FJ4:FJ35" si="48">IF(ISNONTEXT($K4),_xlfn.NORM.DIST(BM4,$G4,$K4,FALSE),NA())</f>
        <v>2.1938708951783903E-3</v>
      </c>
      <c r="FK4" s="162">
        <f t="shared" ref="FK4:FK35" si="49">IF(ISNONTEXT($K4),_xlfn.NORM.DIST(BN4,$G4,$K4,FALSE),NA())</f>
        <v>2.1943687856881759E-3</v>
      </c>
      <c r="FL4" s="162">
        <f t="shared" ref="FL4:FL35" si="50">IF(ISNONTEXT($K4),_xlfn.NORM.DIST(BO4,$G4,$K4,FALSE),NA())</f>
        <v>2.1942691985474931E-3</v>
      </c>
      <c r="FM4" s="162">
        <f t="shared" ref="FM4:FM35" si="51">IF(ISNONTEXT($K4),_xlfn.NORM.DIST(BP4,$G4,$K4,FALSE),NA())</f>
        <v>2.1935722150991295E-3</v>
      </c>
      <c r="FN4" s="162">
        <f t="shared" ref="FN4:FN35" si="52">IF(ISNONTEXT($K4),_xlfn.NORM.DIST(BQ4,$G4,$K4,FALSE),NA())</f>
        <v>2.1922784045703457E-3</v>
      </c>
      <c r="FO4" s="162">
        <f t="shared" ref="FO4:FO35" si="53">IF(ISNONTEXT($K4),_xlfn.NORM.DIST(BR4,$G4,$K4,FALSE),NA())</f>
        <v>2.1903888232981351E-3</v>
      </c>
      <c r="FP4" s="162">
        <f t="shared" ref="FP4:FP35" si="54">IF(ISNONTEXT($K4),_xlfn.NORM.DIST(BS4,$G4,$K4,FALSE),NA())</f>
        <v>2.1879050132919326E-3</v>
      </c>
      <c r="FQ4" s="162">
        <f t="shared" ref="FQ4:FQ35" si="55">IF(ISNONTEXT($K4),_xlfn.NORM.DIST(BT4,$G4,$K4,FALSE),NA())</f>
        <v>2.1848290001365255E-3</v>
      </c>
      <c r="FR4" s="162">
        <f t="shared" ref="FR4:FR35" si="56">IF(ISNONTEXT($K4),_xlfn.NORM.DIST(BU4,$G4,$K4,FALSE),NA())</f>
        <v>2.1811632902391438E-3</v>
      </c>
      <c r="FS4" s="162">
        <f t="shared" ref="FS4:FS35" si="57">IF(ISNONTEXT($K4),_xlfn.NORM.DIST(BV4,$G4,$K4,FALSE),NA())</f>
        <v>2.1769108674259798E-3</v>
      </c>
      <c r="FT4" s="162">
        <f t="shared" ref="FT4:FT35" si="58">IF(ISNONTEXT($K4),_xlfn.NORM.DIST(BW4,$G4,$K4,FALSE),NA())</f>
        <v>2.1720751888945991E-3</v>
      </c>
      <c r="FU4" s="162">
        <f t="shared" ref="FU4:FU35" si="59">IF(ISNONTEXT($K4),_xlfn.NORM.DIST(BX4,$G4,$K4,FALSE),NA())</f>
        <v>2.1666601805299325E-3</v>
      </c>
      <c r="FV4" s="162">
        <f t="shared" ref="FV4:FV35" si="60">IF(ISNONTEXT($K4),_xlfn.NORM.DIST(BY4,$G4,$K4,FALSE),NA())</f>
        <v>2.1606702315927311E-3</v>
      </c>
      <c r="FW4" s="162">
        <f t="shared" ref="FW4:FW35" si="61">IF(ISNONTEXT($K4),_xlfn.NORM.DIST(BZ4,$G4,$K4,FALSE),NA())</f>
        <v>2.1541101887905451E-3</v>
      </c>
      <c r="FX4" s="162">
        <f t="shared" ref="FX4:FX35" si="62">IF(ISNONTEXT($K4),_xlfn.NORM.DIST(CA4,$G4,$K4,FALSE),NA())</f>
        <v>2.1469853497424374E-3</v>
      </c>
      <c r="FY4" s="162">
        <f t="shared" ref="FY4:FY35" si="63">IF(ISNONTEXT($K4),_xlfn.NORM.DIST(CB4,$G4,$K4,FALSE),NA())</f>
        <v>2.1393014558497669E-3</v>
      </c>
      <c r="FZ4" s="162">
        <f t="shared" ref="FZ4:FZ35" si="64">IF(ISNONTEXT($K4),_xlfn.NORM.DIST(CC4,$G4,$K4,FALSE),NA())</f>
        <v>2.1310646845864715E-3</v>
      </c>
      <c r="GA4" s="162">
        <f t="shared" ref="GA4:GA35" si="65">IF(ISNONTEXT($K4),_xlfn.NORM.DIST(CD4,$G4,$K4,FALSE),NA())</f>
        <v>2.1222816412233437E-3</v>
      </c>
      <c r="GB4" s="162">
        <f t="shared" ref="GB4:GB35" si="66">IF(ISNONTEXT($K4),_xlfn.NORM.DIST(CE4,$G4,$K4,FALSE),NA())</f>
        <v>2.1129593500018155E-3</v>
      </c>
      <c r="GC4" s="162">
        <f t="shared" ref="GC4:GC35" si="67">IF(ISNONTEXT($K4),_xlfn.NORM.DIST(CF4,$G4,$K4,FALSE),NA())</f>
        <v>2.1031052447737604E-3</v>
      </c>
      <c r="GD4" s="162">
        <f t="shared" ref="GD4:GD35" si="68">IF(ISNONTEXT($K4),_xlfn.NORM.DIST(CG4,$G4,$K4,FALSE),NA())</f>
        <v>2.0927271591247689E-3</v>
      </c>
      <c r="GE4" s="162">
        <f t="shared" ref="GE4:GE35" si="69">IF(ISNONTEXT($K4),_xlfn.NORM.DIST(CH4,$G4,$K4,FALSE),NA())</f>
        <v>2.0818333159992697E-3</v>
      </c>
      <c r="GF4" s="162">
        <f t="shared" ref="GF4:GF35" si="70">IF(ISNONTEXT($K4),_xlfn.NORM.DIST(CI4,$G4,$K4,FALSE),NA())</f>
        <v>2.0704323168467113E-3</v>
      </c>
      <c r="GG4" s="162">
        <f t="shared" ref="GG4:GG35" si="71">IF(ISNONTEXT($K4),_xlfn.NORM.DIST(CJ4,$G4,$K4,FALSE),NA())</f>
        <v>2.0585331303088704E-3</v>
      </c>
      <c r="GH4" s="162">
        <f t="shared" ref="GH4:GH35" si="72">IF(ISNONTEXT($K4),_xlfn.NORM.DIST(CK4,$G4,$K4,FALSE),NA())</f>
        <v>2.0461450804690846E-3</v>
      </c>
      <c r="GI4" s="162">
        <f t="shared" ref="GI4:GI35" si="73">IF(ISNONTEXT($K4),_xlfn.NORM.DIST(CL4,$G4,$K4,FALSE),NA())</f>
        <v>2.033277834684967E-3</v>
      </c>
      <c r="GJ4" s="162">
        <f t="shared" ref="GJ4:GJ35" si="74">IF(ISNONTEXT($K4),_xlfn.NORM.DIST(CM4,$G4,$K4,FALSE),NA())</f>
        <v>2.0199413910267972E-3</v>
      </c>
      <c r="GK4" s="162">
        <f t="shared" ref="GK4:GK35" si="75">IF(ISNONTEXT($K4),_xlfn.NORM.DIST(CN4,$G4,$K4,FALSE),NA())</f>
        <v>2.0061460653444311E-3</v>
      </c>
      <c r="GL4" s="162">
        <f t="shared" ref="GL4:GL35" si="76">IF(ISNONTEXT($K4),_xlfn.NORM.DIST(CO4,$G4,$K4,FALSE),NA())</f>
        <v>1.9919024779861084E-3</v>
      </c>
      <c r="GM4" s="162">
        <f t="shared" ref="GM4:GM35" si="77">IF(ISNONTEXT($K4),_xlfn.NORM.DIST(CP4,$G4,$K4,FALSE),NA())</f>
        <v>1.9772215401930755E-3</v>
      </c>
      <c r="GN4" s="162">
        <f t="shared" ref="GN4:GN35" si="78">IF(ISNONTEXT($K4),_xlfn.NORM.DIST(CQ4,$G4,$K4,FALSE),NA())</f>
        <v>1.9621144401943749E-3</v>
      </c>
      <c r="GO4" s="162">
        <f t="shared" ref="GO4:GO35" si="79">IF(ISNONTEXT($K4),_xlfn.NORM.DIST(CR4,$G4,$K4,FALSE),NA())</f>
        <v>1.9465926290265648E-3</v>
      </c>
      <c r="GP4" s="162">
        <f t="shared" ref="GP4:GP35" si="80">IF(ISNONTEXT($K4),_xlfn.NORM.DIST(CS4,$G4,$K4,FALSE),NA())</f>
        <v>1.9306678061034703E-3</v>
      </c>
      <c r="GQ4" s="162">
        <f t="shared" ref="GQ4:GQ35" si="81">IF(ISNONTEXT($K4),_xlfn.NORM.DIST(CT4,$G4,$K4,FALSE),NA())</f>
        <v>1.914351904561358E-3</v>
      </c>
      <c r="GR4" s="162">
        <f t="shared" ref="GR4:GR35" si="82">IF(ISNONTEXT($K4),_xlfn.NORM.DIST(CU4,$G4,$K4,FALSE),NA())</f>
        <v>1.897657076405149E-3</v>
      </c>
      <c r="GS4" s="162">
        <f t="shared" ref="GS4:GS35" si="83">IF(ISNONTEXT($K4),_xlfn.NORM.DIST(CV4,$G4,$K4,FALSE),NA())</f>
        <v>1.8805956774814586E-3</v>
      </c>
      <c r="GT4" s="162">
        <f t="shared" ref="GT4:GT35" si="84">IF(ISNONTEXT($K4),_xlfn.NORM.DIST(CW4,$G4,$K4,FALSE),NA())</f>
        <v>1.8631802523043719E-3</v>
      </c>
      <c r="GU4" s="162">
        <f t="shared" ref="GU4:GU35" si="85">IF(ISNONTEXT($K4),_xlfn.NORM.DIST(CX4,$G4,$K4,FALSE),NA())</f>
        <v>1.8454235187599097E-3</v>
      </c>
      <c r="GV4" s="162">
        <f t="shared" ref="GV4:GV35" si="86">IF(ISNONTEXT($K4),_xlfn.NORM.DIST(CY4,$G4,$K4,FALSE),NA())</f>
        <v>1.8273383527151502E-3</v>
      </c>
      <c r="GW4" s="162">
        <f t="shared" ref="GW4:GW35" si="87">IF(ISNONTEXT($K4),_xlfn.NORM.DIST(CZ4,$G4,$K4,FALSE),NA())</f>
        <v>1.8089377725579092E-3</v>
      </c>
      <c r="GX4" s="162">
        <f t="shared" ref="GX4:GX35" si="88">IF(ISNONTEXT($K4),_xlfn.NORM.DIST(DA4,$G4,$K4,FALSE),NA())</f>
        <v>1.7902349236927695E-3</v>
      </c>
      <c r="GY4" s="162">
        <f t="shared" ref="GY4:GY35" si="89">IF(ISNONTEXT($K4),_xlfn.NORM.DIST(DB4,$G4,$K4,FALSE),NA())</f>
        <v>1.7712430630190961E-3</v>
      </c>
      <c r="GZ4" s="162">
        <f t="shared" ref="GZ4:GZ35" si="90">IF(ISNONTEXT($K4),_xlfn.NORM.DIST(DC4,$G4,$K4,FALSE),NA())</f>
        <v>1.7519755434164282E-3</v>
      </c>
      <c r="HA4" s="162">
        <f t="shared" ref="HA4:HA35" si="91">IF(ISNONTEXT($K4),_xlfn.NORM.DIST(DD4,$G4,$K4,FALSE),NA())</f>
        <v>1.7324457982623965E-3</v>
      </c>
      <c r="HB4" s="162">
        <f t="shared" ref="HB4:HB35" si="92">IF(ISNONTEXT($K4),_xlfn.NORM.DIST(DE4,$G4,$K4,FALSE),NA())</f>
        <v>1.7126673260079608E-3</v>
      </c>
      <c r="HC4" s="162">
        <f t="shared" ref="HC4:HC35" si="93">IF(ISNONTEXT($K4),_xlfn.NORM.DIST(DF4,$G4,$K4,FALSE),NA())</f>
        <v>1.6926536748344155E-3</v>
      </c>
      <c r="HD4" s="162">
        <f t="shared" ref="HD4:HD35" si="94">IF(ISNONTEXT($K4),_xlfn.NORM.DIST(DG4,$G4,$K4,FALSE),NA())</f>
        <v>1.6724184274161552E-3</v>
      </c>
      <c r="HE4" s="162">
        <f t="shared" ref="HE4:HE35" si="95">IF(ISNONTEXT($K4),_xlfn.NORM.DIST(DH4,$G4,$K4,FALSE),NA())</f>
        <v>1.6519751858127553E-3</v>
      </c>
      <c r="HF4" s="162">
        <f t="shared" ref="HF4:HF35" si="96">IF(ISNONTEXT($K4),_xlfn.NORM.DIST(DI4,$G4,$K4,FALSE),NA())</f>
        <v>1.6313375565133745E-3</v>
      </c>
      <c r="HG4" s="162">
        <f t="shared" ref="HG4:HG35" si="97">IF(ISNONTEXT($K4),_xlfn.NORM.DIST(DJ4,$G4,$K4,FALSE),NA())</f>
        <v>1.6105191356559497E-3</v>
      </c>
      <c r="HH4" s="162">
        <f t="shared" ref="HH4:HH35" si="98">IF(ISNONTEXT($K4),_xlfn.NORM.DIST(DK4,$G4,$K4,FALSE),NA())</f>
        <v>1.5895334944430377E-3</v>
      </c>
      <c r="HI4" s="162">
        <f t="shared" ref="HI4:HI35" si="99">IF(ISNONTEXT($K4),_xlfn.NORM.DIST(DL4,$G4,$K4,FALSE),NA())</f>
        <v>1.5683941647755171E-3</v>
      </c>
      <c r="HJ4" s="162">
        <f t="shared" ref="HJ4:HJ35" si="100">IF(ISNONTEXT($K4),_xlfn.NORM.DIST(DM4,$G4,$K4,FALSE),NA())</f>
        <v>1.5471146251246897E-3</v>
      </c>
      <c r="HK4" s="162">
        <f t="shared" ref="HK4:HK35" si="101">IF(ISNONTEXT($K4),_xlfn.NORM.DIST(DN4,$G4,$K4,FALSE),NA())</f>
        <v>1.5257082866625975E-3</v>
      </c>
      <c r="HL4" s="162">
        <f t="shared" ref="HL4:HL35" si="102">IF(ISNONTEXT($K4),_xlfn.NORM.DIST(DO4,$G4,$K4,FALSE),NA())</f>
        <v>1.5041884796696272E-3</v>
      </c>
      <c r="HM4" s="162">
        <f t="shared" ref="HM4:HM35" si="103">IF(ISNONTEXT($K4),_xlfn.NORM.DIST(DP4,$G4,$K4,FALSE),NA())</f>
        <v>1.482568440237686E-3</v>
      </c>
      <c r="HN4" s="162">
        <f t="shared" ref="HN4:HN35" si="104">IF(ISNONTEXT($K4),_xlfn.NORM.DIST(DQ4,$G4,$K4,FALSE),NA())</f>
        <v>1.4608612972864356E-3</v>
      </c>
      <c r="HO4" s="162">
        <f t="shared" ref="HO4:HO35" si="105">IF(ISNONTEXT($K4),_xlfn.NORM.DIST(DR4,$G4,$K4,FALSE),NA())</f>
        <v>1.439080059909217E-3</v>
      </c>
      <c r="HP4" s="162">
        <f t="shared" ref="HP4:HP35" si="106">IF(ISNONTEXT($K4),_xlfn.NORM.DIST(DS4,$G4,$K4,FALSE),NA())</f>
        <v>1.4172376050644556E-3</v>
      </c>
    </row>
    <row r="5" spans="1:225" x14ac:dyDescent="0.25">
      <c r="A5" s="4">
        <v>2</v>
      </c>
      <c r="B5" s="89">
        <f t="shared" ref="B5:B68" si="107">IF(C5&gt;0,C5*(1+$B$2),"")</f>
        <v>60</v>
      </c>
      <c r="C5" s="88">
        <v>120</v>
      </c>
      <c r="D5" s="89">
        <f t="shared" ref="D5:D68" si="108">IF(C5&gt;0,C5*(1+$D$2),"")</f>
        <v>240</v>
      </c>
      <c r="E5" s="34">
        <f t="shared" si="0"/>
        <v>1</v>
      </c>
      <c r="F5" s="34">
        <f t="shared" si="1"/>
        <v>0.5</v>
      </c>
      <c r="G5" s="69">
        <f t="shared" ref="G5:G68" si="109">IF(AND(B5&gt;0,C5&gt;0,D5&gt;0),(B5+(4*C5)+D5)/6,"")</f>
        <v>130</v>
      </c>
      <c r="H5" s="21" t="s">
        <v>725</v>
      </c>
      <c r="I5" s="56"/>
      <c r="J5" s="265"/>
      <c r="K5" s="70">
        <f>IF(AND(B5&gt;0,C5&gt;0,D5&gt;0),IF(ISBLANK(J5),IF(ISBLANK(H5),"",(D5-B5)*VLOOKUP(H5,VLookups!$A$4:$B$13,2,FALSE)),J5),"")</f>
        <v>181.8</v>
      </c>
      <c r="L5" s="71">
        <f t="shared" si="2"/>
        <v>33051.240000000005</v>
      </c>
      <c r="M5" s="88">
        <v>150</v>
      </c>
      <c r="N5" s="258">
        <f>IF(AND(M5&gt;0,C5&gt;0,NOT(K5="")),ABS(VLOOKUP($M$1,VLookups!$A$48:$B$49,2,FALSE)-_xlfn.NORM.DIST(M5,G5,K5,TRUE)),"")</f>
        <v>0.54379967487153691</v>
      </c>
      <c r="O5" s="87">
        <f>IF(AND($B5&gt;0,$C5&gt;0,$D5&gt;0,NOT(ISBLANK($H5))),_xlfn.NORM.INV(ABS(VLOOKUP($M$1,VLookups!$A$48:$B$49,2,FALSE)-O$3),$G5,$K5),"")</f>
        <v>-102.98607461600841</v>
      </c>
      <c r="P5" s="86">
        <f>IF(AND($B5&gt;0,$C5&gt;0,$D5&gt;0,NOT(ISBLANK($H5))),_xlfn.NORM.INV(ABS(VLOOKUP($M$1,VLookups!$A$48:$B$49,2,FALSE)-P$3),$G5,$K5),"")</f>
        <v>362.98607461600841</v>
      </c>
      <c r="Q5" s="87">
        <f>IF(AND($B5&gt;0,$C5&gt;0,$D5&gt;0,NOT(ISBLANK($H5))),_xlfn.NORM.INV(ABS(VLOOKUP($M$1,VLookups!$A$48:$B$49,2,FALSE)-Q$3),$G5,$K5),"")</f>
        <v>318.423590209971</v>
      </c>
      <c r="R5" s="86">
        <f>IF(AND($B5&gt;0,$C5&gt;0,$D5&gt;0,NOT(ISBLANK($H5))),_xlfn.NORM.INV(ABS(VLOOKUP($M$1,VLookups!$A$48:$B$49,2,FALSE)-R$3),$G5,$K5),"")</f>
        <v>283.00674026355591</v>
      </c>
      <c r="S5" s="87">
        <f>IF(AND($B5&gt;0,$C5&gt;0,$D5&gt;0,NOT(ISBLANK($H5))),_xlfn.NORM.INV(ABS(VLOOKUP($M$1,VLookups!$A$48:$B$49,2,FALSE)-S$3),$G5,$K5),"")</f>
        <v>252.6222365856477</v>
      </c>
      <c r="T5" s="86">
        <f>IF(AND($B5&gt;0,$C5&gt;0,$D5&gt;0,NOT(ISBLANK($H5))),_xlfn.NORM.INV(ABS(VLOOKUP($M$1,VLookups!$A$48:$B$49,2,FALSE)-T$3),$G5,$K5),"")</f>
        <v>130</v>
      </c>
      <c r="U5" s="5"/>
      <c r="V5" s="161">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6">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2">
        <f t="shared" si="6"/>
        <v>1.6993501849899225E-3</v>
      </c>
      <c r="DU5" s="162">
        <f t="shared" si="7"/>
        <v>1.7192869509853154E-3</v>
      </c>
      <c r="DV5" s="162">
        <f t="shared" si="8"/>
        <v>1.7389840174185816E-3</v>
      </c>
      <c r="DW5" s="162">
        <f t="shared" si="9"/>
        <v>1.7584278509864672E-3</v>
      </c>
      <c r="DX5" s="162">
        <f t="shared" si="10"/>
        <v>1.7776049732198076E-3</v>
      </c>
      <c r="DY5" s="162">
        <f t="shared" si="11"/>
        <v>1.7965019758564705E-3</v>
      </c>
      <c r="DZ5" s="162">
        <f t="shared" si="12"/>
        <v>1.8151055362879563E-3</v>
      </c>
      <c r="EA5" s="162">
        <f t="shared" si="13"/>
        <v>1.8334024330550983E-3</v>
      </c>
      <c r="EB5" s="162">
        <f t="shared" si="14"/>
        <v>1.8513795613679352E-3</v>
      </c>
      <c r="EC5" s="162">
        <f t="shared" si="15"/>
        <v>1.8690239486245264E-3</v>
      </c>
      <c r="ED5" s="162">
        <f t="shared" si="16"/>
        <v>1.8863227699032308E-3</v>
      </c>
      <c r="EE5" s="162">
        <f t="shared" si="17"/>
        <v>1.9032633634027494E-3</v>
      </c>
      <c r="EF5" s="162">
        <f t="shared" si="18"/>
        <v>1.9198332458041057E-3</v>
      </c>
      <c r="EG5" s="162">
        <f t="shared" si="19"/>
        <v>1.9360201275286297E-3</v>
      </c>
      <c r="EH5" s="162">
        <f t="shared" si="20"/>
        <v>1.9518119278659765E-3</v>
      </c>
      <c r="EI5" s="162">
        <f t="shared" si="21"/>
        <v>1.9671967899462343E-3</v>
      </c>
      <c r="EJ5" s="162">
        <f t="shared" si="22"/>
        <v>1.982163095530252E-3</v>
      </c>
      <c r="EK5" s="162">
        <f t="shared" si="23"/>
        <v>1.9966994795924389E-3</v>
      </c>
      <c r="EL5" s="162">
        <f t="shared" si="24"/>
        <v>2.0107948446705026E-3</v>
      </c>
      <c r="EM5" s="162">
        <f t="shared" si="25"/>
        <v>2.024438374956809E-3</v>
      </c>
      <c r="EN5" s="162">
        <f t="shared" si="26"/>
        <v>2.0376195501063828E-3</v>
      </c>
      <c r="EO5" s="162">
        <f t="shared" si="27"/>
        <v>2.0503281587369096E-3</v>
      </c>
      <c r="EP5" s="162">
        <f t="shared" si="28"/>
        <v>2.0625543115965223E-3</v>
      </c>
      <c r="EQ5" s="162">
        <f t="shared" si="29"/>
        <v>2.0742884543756422E-3</v>
      </c>
      <c r="ER5" s="162">
        <f t="shared" si="30"/>
        <v>2.0855213801396484E-3</v>
      </c>
      <c r="ES5" s="162">
        <f t="shared" si="31"/>
        <v>2.0962442413597635E-3</v>
      </c>
      <c r="ET5" s="162">
        <f t="shared" si="32"/>
        <v>2.1064485615201528E-3</v>
      </c>
      <c r="EU5" s="162">
        <f t="shared" si="33"/>
        <v>2.1161262462799338E-3</v>
      </c>
      <c r="EV5" s="162">
        <f t="shared" si="34"/>
        <v>2.1252695941695351E-3</v>
      </c>
      <c r="EW5" s="162">
        <f t="shared" si="35"/>
        <v>2.1338713068016226E-3</v>
      </c>
      <c r="EX5" s="162">
        <f t="shared" si="36"/>
        <v>2.1419244985776413E-3</v>
      </c>
      <c r="EY5" s="162">
        <f t="shared" si="37"/>
        <v>2.1494227058719141E-3</v>
      </c>
      <c r="EZ5" s="162">
        <f t="shared" si="38"/>
        <v>2.1563598956761453E-3</v>
      </c>
      <c r="FA5" s="162">
        <f t="shared" si="39"/>
        <v>2.1627304736881519E-3</v>
      </c>
      <c r="FB5" s="162">
        <f t="shared" si="40"/>
        <v>2.1685292918296375E-3</v>
      </c>
      <c r="FC5" s="162">
        <f t="shared" si="41"/>
        <v>2.1737516551788706E-3</v>
      </c>
      <c r="FD5" s="162">
        <f t="shared" si="42"/>
        <v>2.1783933283052001E-3</v>
      </c>
      <c r="FE5" s="162">
        <f t="shared" si="43"/>
        <v>2.1824505409934387E-3</v>
      </c>
      <c r="FF5" s="162">
        <f t="shared" si="44"/>
        <v>2.18591999334729E-3</v>
      </c>
      <c r="FG5" s="162">
        <f t="shared" si="45"/>
        <v>2.188798860262145E-3</v>
      </c>
      <c r="FH5" s="162">
        <f t="shared" si="46"/>
        <v>2.1910847952587623E-3</v>
      </c>
      <c r="FI5" s="162">
        <f t="shared" si="47"/>
        <v>2.1927759336705498E-3</v>
      </c>
      <c r="FJ5" s="162">
        <f t="shared" si="48"/>
        <v>2.1938708951783903E-3</v>
      </c>
      <c r="FK5" s="162">
        <f t="shared" si="49"/>
        <v>2.1943687856881759E-3</v>
      </c>
      <c r="FL5" s="162">
        <f t="shared" si="50"/>
        <v>2.1942691985474931E-3</v>
      </c>
      <c r="FM5" s="162">
        <f t="shared" si="51"/>
        <v>2.1935722150991295E-3</v>
      </c>
      <c r="FN5" s="162">
        <f t="shared" si="52"/>
        <v>2.1922784045703457E-3</v>
      </c>
      <c r="FO5" s="162">
        <f t="shared" si="53"/>
        <v>2.1903888232981351E-3</v>
      </c>
      <c r="FP5" s="162">
        <f t="shared" si="54"/>
        <v>2.1879050132919326E-3</v>
      </c>
      <c r="FQ5" s="162">
        <f t="shared" si="55"/>
        <v>2.1848290001365255E-3</v>
      </c>
      <c r="FR5" s="162">
        <f t="shared" si="56"/>
        <v>2.1811632902391438E-3</v>
      </c>
      <c r="FS5" s="162">
        <f t="shared" si="57"/>
        <v>2.1769108674259798E-3</v>
      </c>
      <c r="FT5" s="162">
        <f t="shared" si="58"/>
        <v>2.1720751888945991E-3</v>
      </c>
      <c r="FU5" s="162">
        <f t="shared" si="59"/>
        <v>2.1666601805299325E-3</v>
      </c>
      <c r="FV5" s="162">
        <f t="shared" si="60"/>
        <v>2.1606702315927311E-3</v>
      </c>
      <c r="FW5" s="162">
        <f t="shared" si="61"/>
        <v>2.1541101887905451E-3</v>
      </c>
      <c r="FX5" s="162">
        <f t="shared" si="62"/>
        <v>2.1469853497424374E-3</v>
      </c>
      <c r="FY5" s="162">
        <f t="shared" si="63"/>
        <v>2.1393014558497669E-3</v>
      </c>
      <c r="FZ5" s="162">
        <f t="shared" si="64"/>
        <v>2.1310646845864715E-3</v>
      </c>
      <c r="GA5" s="162">
        <f t="shared" si="65"/>
        <v>2.1222816412233437E-3</v>
      </c>
      <c r="GB5" s="162">
        <f t="shared" si="66"/>
        <v>2.1129593500018155E-3</v>
      </c>
      <c r="GC5" s="162">
        <f t="shared" si="67"/>
        <v>2.1031052447737604E-3</v>
      </c>
      <c r="GD5" s="162">
        <f t="shared" si="68"/>
        <v>2.0927271591247689E-3</v>
      </c>
      <c r="GE5" s="162">
        <f t="shared" si="69"/>
        <v>2.0818333159992697E-3</v>
      </c>
      <c r="GF5" s="162">
        <f t="shared" si="70"/>
        <v>2.0704323168467113E-3</v>
      </c>
      <c r="GG5" s="162">
        <f t="shared" si="71"/>
        <v>2.0585331303088704E-3</v>
      </c>
      <c r="GH5" s="162">
        <f t="shared" si="72"/>
        <v>2.0461450804690846E-3</v>
      </c>
      <c r="GI5" s="162">
        <f t="shared" si="73"/>
        <v>2.033277834684967E-3</v>
      </c>
      <c r="GJ5" s="162">
        <f t="shared" si="74"/>
        <v>2.0199413910267972E-3</v>
      </c>
      <c r="GK5" s="162">
        <f t="shared" si="75"/>
        <v>2.0061460653444311E-3</v>
      </c>
      <c r="GL5" s="162">
        <f t="shared" si="76"/>
        <v>1.9919024779861084E-3</v>
      </c>
      <c r="GM5" s="162">
        <f t="shared" si="77"/>
        <v>1.9772215401930755E-3</v>
      </c>
      <c r="GN5" s="162">
        <f t="shared" si="78"/>
        <v>1.9621144401943749E-3</v>
      </c>
      <c r="GO5" s="162">
        <f t="shared" si="79"/>
        <v>1.9465926290265648E-3</v>
      </c>
      <c r="GP5" s="162">
        <f t="shared" si="80"/>
        <v>1.9306678061034703E-3</v>
      </c>
      <c r="GQ5" s="162">
        <f t="shared" si="81"/>
        <v>1.914351904561358E-3</v>
      </c>
      <c r="GR5" s="162">
        <f t="shared" si="82"/>
        <v>1.897657076405149E-3</v>
      </c>
      <c r="GS5" s="162">
        <f t="shared" si="83"/>
        <v>1.8805956774814586E-3</v>
      </c>
      <c r="GT5" s="162">
        <f t="shared" si="84"/>
        <v>1.8631802523043719E-3</v>
      </c>
      <c r="GU5" s="162">
        <f t="shared" si="85"/>
        <v>1.8454235187599097E-3</v>
      </c>
      <c r="GV5" s="162">
        <f t="shared" si="86"/>
        <v>1.8273383527151502E-3</v>
      </c>
      <c r="GW5" s="162">
        <f t="shared" si="87"/>
        <v>1.8089377725579092E-3</v>
      </c>
      <c r="GX5" s="162">
        <f t="shared" si="88"/>
        <v>1.7902349236927695E-3</v>
      </c>
      <c r="GY5" s="162">
        <f t="shared" si="89"/>
        <v>1.7712430630190961E-3</v>
      </c>
      <c r="GZ5" s="162">
        <f t="shared" si="90"/>
        <v>1.7519755434164282E-3</v>
      </c>
      <c r="HA5" s="162">
        <f t="shared" si="91"/>
        <v>1.7324457982623965E-3</v>
      </c>
      <c r="HB5" s="162">
        <f t="shared" si="92"/>
        <v>1.7126673260079608E-3</v>
      </c>
      <c r="HC5" s="162">
        <f t="shared" si="93"/>
        <v>1.6926536748344155E-3</v>
      </c>
      <c r="HD5" s="162">
        <f t="shared" si="94"/>
        <v>1.6724184274161552E-3</v>
      </c>
      <c r="HE5" s="162">
        <f t="shared" si="95"/>
        <v>1.6519751858127553E-3</v>
      </c>
      <c r="HF5" s="162">
        <f t="shared" si="96"/>
        <v>1.6313375565133745E-3</v>
      </c>
      <c r="HG5" s="162">
        <f t="shared" si="97"/>
        <v>1.6105191356559497E-3</v>
      </c>
      <c r="HH5" s="162">
        <f t="shared" si="98"/>
        <v>1.5895334944430377E-3</v>
      </c>
      <c r="HI5" s="162">
        <f t="shared" si="99"/>
        <v>1.5683941647755171E-3</v>
      </c>
      <c r="HJ5" s="162">
        <f t="shared" si="100"/>
        <v>1.5471146251246897E-3</v>
      </c>
      <c r="HK5" s="162">
        <f t="shared" si="101"/>
        <v>1.5257082866625975E-3</v>
      </c>
      <c r="HL5" s="162">
        <f t="shared" si="102"/>
        <v>1.5041884796696272E-3</v>
      </c>
      <c r="HM5" s="162">
        <f t="shared" si="103"/>
        <v>1.482568440237686E-3</v>
      </c>
      <c r="HN5" s="162">
        <f t="shared" si="104"/>
        <v>1.4608612972864356E-3</v>
      </c>
      <c r="HO5" s="162">
        <f t="shared" si="105"/>
        <v>1.439080059909217E-3</v>
      </c>
      <c r="HP5" s="162">
        <f t="shared" si="106"/>
        <v>1.4172376050644556E-3</v>
      </c>
    </row>
    <row r="6" spans="1:225" x14ac:dyDescent="0.25">
      <c r="A6" s="4">
        <v>3</v>
      </c>
      <c r="B6" s="89">
        <f t="shared" si="107"/>
        <v>60</v>
      </c>
      <c r="C6" s="88">
        <v>120</v>
      </c>
      <c r="D6" s="89">
        <f t="shared" si="108"/>
        <v>240</v>
      </c>
      <c r="E6" s="34">
        <f t="shared" si="0"/>
        <v>1</v>
      </c>
      <c r="F6" s="34">
        <f t="shared" si="1"/>
        <v>0.5</v>
      </c>
      <c r="G6" s="69">
        <f t="shared" si="109"/>
        <v>130</v>
      </c>
      <c r="H6" s="21" t="s">
        <v>0</v>
      </c>
      <c r="I6" s="56"/>
      <c r="J6" s="265"/>
      <c r="K6" s="70">
        <f>IF(AND(B6&gt;0,C6&gt;0,D6&gt;0),IF(ISBLANK(J6),IF(ISBLANK(H6),"",(D6-B6)*VLOOKUP(H6,VLookups!$A$4:$B$13,2,FALSE)),J6),"")</f>
        <v>185.4</v>
      </c>
      <c r="L6" s="71">
        <f t="shared" si="2"/>
        <v>34373.160000000003</v>
      </c>
      <c r="M6" s="88">
        <v>150</v>
      </c>
      <c r="N6" s="258">
        <f>IF(AND(M6&gt;0,C6&gt;0,NOT(K6="")),ABS(VLOOKUP($M$1,VLookups!$A$48:$B$49,2,FALSE)-_xlfn.NORM.DIST(M6,G6,K6,TRUE)),"")</f>
        <v>0.54295252227494584</v>
      </c>
      <c r="O6" s="87">
        <f>IF(AND($B6&gt;0,$C6&gt;0,$D6&gt;0,NOT(ISBLANK($H6))),_xlfn.NORM.INV(ABS(VLOOKUP($M$1,VLookups!$A$48:$B$49,2,FALSE)-O$3),$G6,$K6),"")</f>
        <v>-107.59966025196897</v>
      </c>
      <c r="P6" s="86">
        <f>IF(AND($B6&gt;0,$C6&gt;0,$D6&gt;0,NOT(ISBLANK($H6))),_xlfn.NORM.INV(ABS(VLOOKUP($M$1,VLookups!$A$48:$B$49,2,FALSE)-P$3),$G6,$K6),"")</f>
        <v>367.599660251969</v>
      </c>
      <c r="Q6" s="87">
        <f>IF(AND($B6&gt;0,$C6&gt;0,$D6&gt;0,NOT(ISBLANK($H6))),_xlfn.NORM.INV(ABS(VLOOKUP($M$1,VLookups!$A$48:$B$49,2,FALSE)-Q$3),$G6,$K6),"")</f>
        <v>322.15475041214864</v>
      </c>
      <c r="R6" s="86">
        <f>IF(AND($B6&gt;0,$C6&gt;0,$D6&gt;0,NOT(ISBLANK($H6))),_xlfn.NORM.INV(ABS(VLOOKUP($M$1,VLookups!$A$48:$B$49,2,FALSE)-R$3),$G6,$K6),"")</f>
        <v>286.03657670441839</v>
      </c>
      <c r="S6" s="87">
        <f>IF(AND($B6&gt;0,$C6&gt;0,$D6&gt;0,NOT(ISBLANK($H6))),_xlfn.NORM.INV(ABS(VLOOKUP($M$1,VLookups!$A$48:$B$49,2,FALSE)-S$3),$G6,$K6),"")</f>
        <v>255.05039968635361</v>
      </c>
      <c r="T6" s="86">
        <f>IF(AND($B6&gt;0,$C6&gt;0,$D6&gt;0,NOT(ISBLANK($H6))),_xlfn.NORM.INV(ABS(VLOOKUP($M$1,VLookups!$A$48:$B$49,2,FALSE)-T$3),$G6,$K6),"")</f>
        <v>130</v>
      </c>
      <c r="U6" s="5"/>
      <c r="V6" s="161">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6">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2">
        <f t="shared" si="6"/>
        <v>1.6828179714106289E-3</v>
      </c>
      <c r="DU6" s="162">
        <f t="shared" si="7"/>
        <v>1.7017972490148043E-3</v>
      </c>
      <c r="DV6" s="162">
        <f t="shared" si="8"/>
        <v>1.7205400283030756E-3</v>
      </c>
      <c r="DW6" s="162">
        <f t="shared" si="9"/>
        <v>1.7390338369136287E-3</v>
      </c>
      <c r="DX6" s="162">
        <f t="shared" si="10"/>
        <v>1.7572662633772657E-3</v>
      </c>
      <c r="DY6" s="162">
        <f t="shared" si="11"/>
        <v>1.7752249708379261E-3</v>
      </c>
      <c r="DZ6" s="162">
        <f t="shared" si="12"/>
        <v>1.7928977108206854E-3</v>
      </c>
      <c r="EA6" s="162">
        <f t="shared" si="13"/>
        <v>1.8102723370259804E-3</v>
      </c>
      <c r="EB6" s="162">
        <f t="shared" si="14"/>
        <v>1.82733681912857E-3</v>
      </c>
      <c r="EC6" s="162">
        <f t="shared" si="15"/>
        <v>1.8440792565594889E-3</v>
      </c>
      <c r="ED6" s="162">
        <f t="shared" si="16"/>
        <v>1.86048789224908E-3</v>
      </c>
      <c r="EE6" s="162">
        <f t="shared" si="17"/>
        <v>1.8765511263090595E-3</v>
      </c>
      <c r="EF6" s="162">
        <f t="shared" si="18"/>
        <v>1.8922575296314611E-3</v>
      </c>
      <c r="EG6" s="162">
        <f t="shared" si="19"/>
        <v>1.9075958573822724E-3</v>
      </c>
      <c r="EH6" s="162">
        <f t="shared" si="20"/>
        <v>1.922555062367571E-3</v>
      </c>
      <c r="EI6" s="162">
        <f t="shared" si="21"/>
        <v>1.9371243082500103E-3</v>
      </c>
      <c r="EJ6" s="162">
        <f t="shared" si="22"/>
        <v>1.9512929825936025E-3</v>
      </c>
      <c r="EK6" s="162">
        <f t="shared" si="23"/>
        <v>1.9650507097148857E-3</v>
      </c>
      <c r="EL6" s="162">
        <f t="shared" si="24"/>
        <v>1.9783873633187473E-3</v>
      </c>
      <c r="EM6" s="162">
        <f t="shared" si="25"/>
        <v>1.9912930788974098E-3</v>
      </c>
      <c r="EN6" s="162">
        <f t="shared" si="26"/>
        <v>2.003758265871374E-3</v>
      </c>
      <c r="EO6" s="162">
        <f t="shared" si="27"/>
        <v>2.0157736194514227E-3</v>
      </c>
      <c r="EP6" s="162">
        <f t="shared" si="28"/>
        <v>2.0273301322011939E-3</v>
      </c>
      <c r="EQ6" s="162">
        <f t="shared" si="29"/>
        <v>2.0384191052802134E-3</v>
      </c>
      <c r="ER6" s="162">
        <f t="shared" si="30"/>
        <v>2.0490321593477751E-3</v>
      </c>
      <c r="ES6" s="162">
        <f t="shared" si="31"/>
        <v>2.0591612451085423E-3</v>
      </c>
      <c r="ET6" s="162">
        <f t="shared" si="32"/>
        <v>2.0687986534813087E-3</v>
      </c>
      <c r="EU6" s="162">
        <f t="shared" si="33"/>
        <v>2.0779370253729396E-3</v>
      </c>
      <c r="EV6" s="162">
        <f t="shared" si="34"/>
        <v>2.0865693610401565E-3</v>
      </c>
      <c r="EW6" s="162">
        <f t="shared" si="35"/>
        <v>2.0946890290225026E-3</v>
      </c>
      <c r="EX6" s="162">
        <f t="shared" si="36"/>
        <v>2.1022897746305232E-3</v>
      </c>
      <c r="EY6" s="162">
        <f t="shared" si="37"/>
        <v>2.1093657279739712E-3</v>
      </c>
      <c r="EZ6" s="162">
        <f t="shared" si="38"/>
        <v>2.1159114115155988E-3</v>
      </c>
      <c r="FA6" s="162">
        <f t="shared" si="39"/>
        <v>2.1219217471369375E-3</v>
      </c>
      <c r="FB6" s="162">
        <f t="shared" si="40"/>
        <v>2.1273920627033131E-3</v>
      </c>
      <c r="FC6" s="162">
        <f t="shared" si="41"/>
        <v>2.1323180981161973E-3</v>
      </c>
      <c r="FD6" s="162">
        <f t="shared" si="42"/>
        <v>2.1366960108419428E-3</v>
      </c>
      <c r="FE6" s="162">
        <f t="shared" si="43"/>
        <v>2.1405223809068436E-3</v>
      </c>
      <c r="FF6" s="162">
        <f t="shared" si="44"/>
        <v>2.1437942153494367E-3</v>
      </c>
      <c r="FG6" s="162">
        <f t="shared" si="45"/>
        <v>2.1465089521219244E-3</v>
      </c>
      <c r="FH6" s="162">
        <f t="shared" si="46"/>
        <v>2.1486644634336094E-3</v>
      </c>
      <c r="FI6" s="162">
        <f t="shared" si="47"/>
        <v>2.150259058530227E-3</v>
      </c>
      <c r="FJ6" s="162">
        <f t="shared" si="48"/>
        <v>2.1512914859040892E-3</v>
      </c>
      <c r="FK6" s="162">
        <f t="shared" si="49"/>
        <v>2.1517609349310076E-3</v>
      </c>
      <c r="FL6" s="162">
        <f t="shared" si="50"/>
        <v>2.1516670369309868E-3</v>
      </c>
      <c r="FM6" s="162">
        <f t="shared" si="51"/>
        <v>2.1510098656507526E-3</v>
      </c>
      <c r="FN6" s="162">
        <f t="shared" si="52"/>
        <v>2.1497899371672249E-3</v>
      </c>
      <c r="FO6" s="162">
        <f t="shared" si="53"/>
        <v>2.1480082092121188E-3</v>
      </c>
      <c r="FP6" s="162">
        <f t="shared" si="54"/>
        <v>2.1456660799189071E-3</v>
      </c>
      <c r="FQ6" s="162">
        <f t="shared" si="55"/>
        <v>2.1427653859944391E-3</v>
      </c>
      <c r="FR6" s="162">
        <f t="shared" si="56"/>
        <v>2.1393084003185647E-3</v>
      </c>
      <c r="FS6" s="162">
        <f t="shared" si="57"/>
        <v>2.1352978289761525E-3</v>
      </c>
      <c r="FT6" s="162">
        <f t="shared" si="58"/>
        <v>2.130736807726932E-3</v>
      </c>
      <c r="FU6" s="162">
        <f t="shared" si="59"/>
        <v>2.1256288979196025E-3</v>
      </c>
      <c r="FV6" s="162">
        <f t="shared" si="60"/>
        <v>2.1199780818576611E-3</v>
      </c>
      <c r="FW6" s="162">
        <f t="shared" si="61"/>
        <v>2.1137887576253966E-3</v>
      </c>
      <c r="FX6" s="162">
        <f t="shared" si="62"/>
        <v>2.1070657333834499E-3</v>
      </c>
      <c r="FY6" s="162">
        <f t="shared" si="63"/>
        <v>2.0998142211443088E-3</v>
      </c>
      <c r="FZ6" s="162">
        <f t="shared" si="64"/>
        <v>2.0920398300390123E-3</v>
      </c>
      <c r="GA6" s="162">
        <f t="shared" si="65"/>
        <v>2.0837485590872369E-3</v>
      </c>
      <c r="GB6" s="162">
        <f t="shared" si="66"/>
        <v>2.0749467894838115E-3</v>
      </c>
      <c r="GC6" s="162">
        <f t="shared" si="67"/>
        <v>2.0656412764155506E-3</v>
      </c>
      <c r="GD6" s="162">
        <f t="shared" si="68"/>
        <v>2.0558391404230806E-3</v>
      </c>
      <c r="GE6" s="162">
        <f t="shared" si="69"/>
        <v>2.0455478583231296E-3</v>
      </c>
      <c r="GF6" s="162">
        <f t="shared" si="70"/>
        <v>2.0347752537074669E-3</v>
      </c>
      <c r="GG6" s="162">
        <f t="shared" si="71"/>
        <v>2.023529487035399E-3</v>
      </c>
      <c r="GH6" s="162">
        <f t="shared" si="72"/>
        <v>2.0118190453373695E-3</v>
      </c>
      <c r="GI6" s="162">
        <f t="shared" si="73"/>
        <v>1.9996527315478368E-3</v>
      </c>
      <c r="GJ6" s="162">
        <f t="shared" si="74"/>
        <v>1.9870396534861961E-3</v>
      </c>
      <c r="GK6" s="162">
        <f t="shared" si="75"/>
        <v>1.9739892125050264E-3</v>
      </c>
      <c r="GL6" s="162">
        <f t="shared" si="76"/>
        <v>1.9605110918254538E-3</v>
      </c>
      <c r="GM6" s="162">
        <f t="shared" si="77"/>
        <v>1.9466152445798703E-3</v>
      </c>
      <c r="GN6" s="162">
        <f t="shared" si="78"/>
        <v>1.9323118815826384E-3</v>
      </c>
      <c r="GO6" s="162">
        <f t="shared" si="79"/>
        <v>1.9176114588497883E-3</v>
      </c>
      <c r="GP6" s="162">
        <f t="shared" si="80"/>
        <v>1.9025246648890115E-3</v>
      </c>
      <c r="GQ6" s="162">
        <f t="shared" si="81"/>
        <v>1.8870624077815326E-3</v>
      </c>
      <c r="GR6" s="162">
        <f t="shared" si="82"/>
        <v>1.8712358020776464E-3</v>
      </c>
      <c r="GS6" s="162">
        <f t="shared" si="83"/>
        <v>1.8550561555278956E-3</v>
      </c>
      <c r="GT6" s="162">
        <f t="shared" si="84"/>
        <v>1.8385349556719695E-3</v>
      </c>
      <c r="GU6" s="162">
        <f t="shared" si="85"/>
        <v>1.8216838563074984E-3</v>
      </c>
      <c r="GV6" s="162">
        <f t="shared" si="86"/>
        <v>1.8045146638609362E-3</v>
      </c>
      <c r="GW6" s="162">
        <f t="shared" si="87"/>
        <v>1.7870393236827189E-3</v>
      </c>
      <c r="GX6" s="162">
        <f t="shared" si="88"/>
        <v>1.7692699062888128E-3</v>
      </c>
      <c r="GY6" s="162">
        <f t="shared" si="89"/>
        <v>1.751218593570663E-3</v>
      </c>
      <c r="GZ6" s="162">
        <f t="shared" si="90"/>
        <v>1.7328976649954107E-3</v>
      </c>
      <c r="HA6" s="162">
        <f t="shared" si="91"/>
        <v>1.7143194838180288E-3</v>
      </c>
      <c r="HB6" s="162">
        <f t="shared" si="92"/>
        <v>1.6954964833268053E-3</v>
      </c>
      <c r="HC6" s="162">
        <f t="shared" si="93"/>
        <v>1.6764411531433158E-3</v>
      </c>
      <c r="HD6" s="162">
        <f t="shared" si="94"/>
        <v>1.6571660255976955E-3</v>
      </c>
      <c r="HE6" s="162">
        <f t="shared" si="95"/>
        <v>1.6376836621996714E-3</v>
      </c>
      <c r="HF6" s="162">
        <f t="shared" si="96"/>
        <v>1.6180066402254039E-3</v>
      </c>
      <c r="HG6" s="162">
        <f t="shared" si="97"/>
        <v>1.5981475394397484E-3</v>
      </c>
      <c r="HH6" s="162">
        <f t="shared" si="98"/>
        <v>1.5781189289730828E-3</v>
      </c>
      <c r="HI6" s="162">
        <f t="shared" si="99"/>
        <v>1.5579333543713223E-3</v>
      </c>
      <c r="HJ6" s="162">
        <f t="shared" si="100"/>
        <v>1.5376033248372162E-3</v>
      </c>
      <c r="HK6" s="162">
        <f t="shared" si="101"/>
        <v>1.517141300680437E-3</v>
      </c>
      <c r="HL6" s="162">
        <f t="shared" si="102"/>
        <v>1.4965596809933819E-3</v>
      </c>
      <c r="HM6" s="162">
        <f t="shared" si="103"/>
        <v>1.4758707915689603E-3</v>
      </c>
      <c r="HN6" s="162">
        <f t="shared" si="104"/>
        <v>1.4550868730760099E-3</v>
      </c>
      <c r="HO6" s="162">
        <f t="shared" si="105"/>
        <v>1.4342200695072803E-3</v>
      </c>
      <c r="HP6" s="162">
        <f t="shared" si="106"/>
        <v>1.4132824169142413E-3</v>
      </c>
    </row>
    <row r="7" spans="1:225" x14ac:dyDescent="0.25">
      <c r="A7" s="4">
        <v>4</v>
      </c>
      <c r="B7" s="89">
        <f t="shared" si="107"/>
        <v>60</v>
      </c>
      <c r="C7" s="88">
        <v>120</v>
      </c>
      <c r="D7" s="89">
        <f t="shared" si="108"/>
        <v>240</v>
      </c>
      <c r="E7" s="34">
        <f t="shared" si="0"/>
        <v>1</v>
      </c>
      <c r="F7" s="34">
        <f t="shared" si="1"/>
        <v>0.5</v>
      </c>
      <c r="G7" s="69">
        <f t="shared" si="109"/>
        <v>130</v>
      </c>
      <c r="H7" s="21" t="s">
        <v>3</v>
      </c>
      <c r="I7" s="56"/>
      <c r="J7" s="265"/>
      <c r="K7" s="70">
        <f>IF(AND(B7&gt;0,C7&gt;0,D7&gt;0),IF(ISBLANK(J7),IF(ISBLANK(H7),"",(D7-B7)*VLOOKUP(H7,VLookups!$A$4:$B$13,2,FALSE)),J7),"")</f>
        <v>188.1</v>
      </c>
      <c r="L7" s="71">
        <f t="shared" si="2"/>
        <v>35381.61</v>
      </c>
      <c r="M7" s="88">
        <v>150</v>
      </c>
      <c r="N7" s="258">
        <f>IF(AND(M7&gt;0,C7&gt;0,NOT(K7="")),ABS(VLOOKUP($M$1,VLookups!$A$48:$B$49,2,FALSE)-_xlfn.NORM.DIST(M7,G7,K7,TRUE)),"")</f>
        <v>0.54233831570224122</v>
      </c>
      <c r="O7" s="87">
        <f>IF(AND($B7&gt;0,$C7&gt;0,$D7&gt;0,NOT(ISBLANK($H7))),_xlfn.NORM.INV(ABS(VLOOKUP($M$1,VLookups!$A$48:$B$49,2,FALSE)-O$3),$G7,$K7),"")</f>
        <v>-111.05984947893936</v>
      </c>
      <c r="P7" s="86">
        <f>IF(AND($B7&gt;0,$C7&gt;0,$D7&gt;0,NOT(ISBLANK($H7))),_xlfn.NORM.INV(ABS(VLOOKUP($M$1,VLookups!$A$48:$B$49,2,FALSE)-P$3),$G7,$K7),"")</f>
        <v>371.05984947893933</v>
      </c>
      <c r="Q7" s="87">
        <f>IF(AND($B7&gt;0,$C7&gt;0,$D7&gt;0,NOT(ISBLANK($H7))),_xlfn.NORM.INV(ABS(VLOOKUP($M$1,VLookups!$A$48:$B$49,2,FALSE)-Q$3),$G7,$K7),"")</f>
        <v>324.95312056378185</v>
      </c>
      <c r="R7" s="86">
        <f>IF(AND($B7&gt;0,$C7&gt;0,$D7&gt;0,NOT(ISBLANK($H7))),_xlfn.NORM.INV(ABS(VLOOKUP($M$1,VLookups!$A$48:$B$49,2,FALSE)-R$3),$G7,$K7),"")</f>
        <v>288.30895403506526</v>
      </c>
      <c r="S7" s="87">
        <f>IF(AND($B7&gt;0,$C7&gt;0,$D7&gt;0,NOT(ISBLANK($H7))),_xlfn.NORM.INV(ABS(VLOOKUP($M$1,VLookups!$A$48:$B$49,2,FALSE)-S$3),$G7,$K7),"")</f>
        <v>256.87152201188303</v>
      </c>
      <c r="T7" s="86">
        <f>IF(AND($B7&gt;0,$C7&gt;0,$D7&gt;0,NOT(ISBLANK($H7))),_xlfn.NORM.INV(ABS(VLOOKUP($M$1,VLookups!$A$48:$B$49,2,FALSE)-T$3),$G7,$K7),"")</f>
        <v>130</v>
      </c>
      <c r="U7" s="5"/>
      <c r="V7" s="161">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6">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2">
        <f t="shared" si="6"/>
        <v>1.6703252653366214E-3</v>
      </c>
      <c r="DU7" s="162">
        <f t="shared" si="7"/>
        <v>1.6886237832481406E-3</v>
      </c>
      <c r="DV7" s="162">
        <f t="shared" si="8"/>
        <v>1.7066885779480053E-3</v>
      </c>
      <c r="DW7" s="162">
        <f t="shared" si="9"/>
        <v>1.7245079108329691E-3</v>
      </c>
      <c r="DX7" s="162">
        <f t="shared" si="10"/>
        <v>1.742070107511809E-3</v>
      </c>
      <c r="DY7" s="162">
        <f t="shared" si="11"/>
        <v>1.7593635704137519E-3</v>
      </c>
      <c r="DZ7" s="162">
        <f t="shared" si="12"/>
        <v>1.7763767914287245E-3</v>
      </c>
      <c r="EA7" s="162">
        <f t="shared" si="13"/>
        <v>1.7930983645603703E-3</v>
      </c>
      <c r="EB7" s="162">
        <f t="shared" si="14"/>
        <v>1.8095169985725564E-3</v>
      </c>
      <c r="EC7" s="162">
        <f t="shared" si="15"/>
        <v>1.8256215296099164E-3</v>
      </c>
      <c r="ED7" s="162">
        <f t="shared" si="16"/>
        <v>1.8414009337728424E-3</v>
      </c>
      <c r="EE7" s="162">
        <f t="shared" si="17"/>
        <v>1.8568443396272294E-3</v>
      </c>
      <c r="EF7" s="162">
        <f t="shared" si="18"/>
        <v>1.8719410406292216E-3</v>
      </c>
      <c r="EG7" s="162">
        <f t="shared" si="19"/>
        <v>1.8866805074451917E-3</v>
      </c>
      <c r="EH7" s="162">
        <f t="shared" si="20"/>
        <v>1.9010524001471876E-3</v>
      </c>
      <c r="EI7" s="162">
        <f t="shared" si="21"/>
        <v>1.91504658026416E-3</v>
      </c>
      <c r="EJ7" s="162">
        <f t="shared" si="22"/>
        <v>1.9286531226693703E-3</v>
      </c>
      <c r="EK7" s="162">
        <f t="shared" si="23"/>
        <v>1.9418623272845277E-3</v>
      </c>
      <c r="EL7" s="162">
        <f t="shared" si="24"/>
        <v>1.9546647305813802E-3</v>
      </c>
      <c r="EM7" s="162">
        <f t="shared" si="25"/>
        <v>1.9670511168617109E-3</v>
      </c>
      <c r="EN7" s="162">
        <f t="shared" si="26"/>
        <v>1.9790125292969501E-3</v>
      </c>
      <c r="EO7" s="162">
        <f t="shared" si="27"/>
        <v>1.9905402807089238E-3</v>
      </c>
      <c r="EP7" s="162">
        <f t="shared" si="28"/>
        <v>2.0016259640735887E-3</v>
      </c>
      <c r="EQ7" s="162">
        <f t="shared" si="29"/>
        <v>2.0122614627300054E-3</v>
      </c>
      <c r="ER7" s="162">
        <f t="shared" si="30"/>
        <v>2.0224389602771977E-3</v>
      </c>
      <c r="ES7" s="162">
        <f t="shared" si="31"/>
        <v>2.0321509501420331E-3</v>
      </c>
      <c r="ET7" s="162">
        <f t="shared" si="32"/>
        <v>2.0413902448017211E-3</v>
      </c>
      <c r="EU7" s="162">
        <f t="shared" si="33"/>
        <v>2.0501499846450944E-3</v>
      </c>
      <c r="EV7" s="162">
        <f t="shared" si="34"/>
        <v>2.0584236464573683E-3</v>
      </c>
      <c r="EW7" s="162">
        <f t="shared" si="35"/>
        <v>2.0662050515137071E-3</v>
      </c>
      <c r="EX7" s="162">
        <f t="shared" si="36"/>
        <v>2.0734883732675272E-3</v>
      </c>
      <c r="EY7" s="162">
        <f t="shared" si="37"/>
        <v>2.0802681446201641E-3</v>
      </c>
      <c r="EZ7" s="162">
        <f t="shared" si="38"/>
        <v>2.0865392647591908E-3</v>
      </c>
      <c r="FA7" s="162">
        <f t="shared" si="39"/>
        <v>2.0922970055534352E-3</v>
      </c>
      <c r="FB7" s="162">
        <f t="shared" si="40"/>
        <v>2.0975370174934485E-3</v>
      </c>
      <c r="FC7" s="162">
        <f t="shared" si="41"/>
        <v>2.1022553351670026E-3</v>
      </c>
      <c r="FD7" s="162">
        <f t="shared" si="42"/>
        <v>2.1064483822599493E-3</v>
      </c>
      <c r="FE7" s="162">
        <f t="shared" si="43"/>
        <v>2.1101129760736203E-3</v>
      </c>
      <c r="FF7" s="162">
        <f t="shared" si="44"/>
        <v>2.1132463315507812E-3</v>
      </c>
      <c r="FG7" s="162">
        <f t="shared" si="45"/>
        <v>2.1158460648030074E-3</v>
      </c>
      <c r="FH7" s="162">
        <f t="shared" si="46"/>
        <v>2.1179101961332275E-3</v>
      </c>
      <c r="FI7" s="162">
        <f t="shared" si="47"/>
        <v>2.1194371525480754E-3</v>
      </c>
      <c r="FJ7" s="162">
        <f t="shared" si="48"/>
        <v>2.1204257697555761E-3</v>
      </c>
      <c r="FK7" s="162">
        <f t="shared" si="49"/>
        <v>2.1208752936446298E-3</v>
      </c>
      <c r="FL7" s="162">
        <f t="shared" si="50"/>
        <v>2.1207853812436482E-3</v>
      </c>
      <c r="FM7" s="162">
        <f t="shared" si="51"/>
        <v>2.1201561011566432E-3</v>
      </c>
      <c r="FN7" s="162">
        <f t="shared" si="52"/>
        <v>2.1189879334759898E-3</v>
      </c>
      <c r="FO7" s="162">
        <f t="shared" si="53"/>
        <v>2.1172817691720272E-3</v>
      </c>
      <c r="FP7" s="162">
        <f t="shared" si="54"/>
        <v>2.115038908960567E-3</v>
      </c>
      <c r="FQ7" s="162">
        <f t="shared" si="55"/>
        <v>2.1122610616503405E-3</v>
      </c>
      <c r="FR7" s="162">
        <f t="shared" si="56"/>
        <v>2.1089503419733143E-3</v>
      </c>
      <c r="FS7" s="162">
        <f t="shared" si="57"/>
        <v>2.1051092679017381E-3</v>
      </c>
      <c r="FT7" s="162">
        <f t="shared" si="58"/>
        <v>2.1007407574566792E-3</v>
      </c>
      <c r="FU7" s="162">
        <f t="shared" si="59"/>
        <v>2.0958481250137181E-3</v>
      </c>
      <c r="FV7" s="162">
        <f t="shared" si="60"/>
        <v>2.0904350771123433E-3</v>
      </c>
      <c r="FW7" s="162">
        <f t="shared" si="61"/>
        <v>2.0845057077764693E-3</v>
      </c>
      <c r="FX7" s="162">
        <f t="shared" si="62"/>
        <v>2.0780644933543419E-3</v>
      </c>
      <c r="FY7" s="162">
        <f t="shared" si="63"/>
        <v>2.0711162868869417E-3</v>
      </c>
      <c r="FZ7" s="162">
        <f t="shared" si="64"/>
        <v>2.0636663120147929E-3</v>
      </c>
      <c r="GA7" s="162">
        <f t="shared" si="65"/>
        <v>2.0557201564339019E-3</v>
      </c>
      <c r="GB7" s="162">
        <f t="shared" si="66"/>
        <v>2.047283764912285E-3</v>
      </c>
      <c r="GC7" s="162">
        <f t="shared" si="67"/>
        <v>2.0383634318793115E-3</v>
      </c>
      <c r="GD7" s="162">
        <f t="shared" si="68"/>
        <v>2.0289657936007933E-3</v>
      </c>
      <c r="GE7" s="162">
        <f t="shared" si="69"/>
        <v>2.0190978199534238E-3</v>
      </c>
      <c r="GF7" s="162">
        <f t="shared" si="70"/>
        <v>2.008766805812853E-3</v>
      </c>
      <c r="GG7" s="162">
        <f t="shared" si="71"/>
        <v>1.9979803620702704E-3</v>
      </c>
      <c r="GH7" s="162">
        <f t="shared" si="72"/>
        <v>1.9867464062929929E-3</v>
      </c>
      <c r="GI7" s="162">
        <f t="shared" si="73"/>
        <v>1.9750731530450765E-3</v>
      </c>
      <c r="GJ7" s="162">
        <f t="shared" si="74"/>
        <v>1.9629691038845218E-3</v>
      </c>
      <c r="GK7" s="162">
        <f t="shared" si="75"/>
        <v>1.9504430370541003E-3</v>
      </c>
      <c r="GL7" s="162">
        <f t="shared" si="76"/>
        <v>1.9375039968832837E-3</v>
      </c>
      <c r="GM7" s="162">
        <f t="shared" si="77"/>
        <v>1.9241612829191792E-3</v>
      </c>
      <c r="GN7" s="162">
        <f t="shared" si="78"/>
        <v>1.9104244388047161E-3</v>
      </c>
      <c r="GO7" s="162">
        <f t="shared" si="79"/>
        <v>1.8963032409226861E-3</v>
      </c>
      <c r="GP7" s="162">
        <f t="shared" si="80"/>
        <v>1.8818076868245064E-3</v>
      </c>
      <c r="GQ7" s="162">
        <f t="shared" si="81"/>
        <v>1.8669479834628423E-3</v>
      </c>
      <c r="GR7" s="162">
        <f t="shared" si="82"/>
        <v>1.8517345352474226E-3</v>
      </c>
      <c r="GS7" s="162">
        <f t="shared" si="83"/>
        <v>1.8361779319435562E-3</v>
      </c>
      <c r="GT7" s="162">
        <f t="shared" si="84"/>
        <v>1.8202889364329815E-3</v>
      </c>
      <c r="GU7" s="162">
        <f t="shared" si="85"/>
        <v>1.80407847235677E-3</v>
      </c>
      <c r="GV7" s="162">
        <f t="shared" si="86"/>
        <v>1.7875576116600492E-3</v>
      </c>
      <c r="GW7" s="162">
        <f t="shared" si="87"/>
        <v>1.7707375620583158E-3</v>
      </c>
      <c r="GX7" s="162">
        <f t="shared" si="88"/>
        <v>1.7536296544450774E-3</v>
      </c>
      <c r="GY7" s="162">
        <f t="shared" si="89"/>
        <v>1.736245330260483E-3</v>
      </c>
      <c r="GZ7" s="162">
        <f t="shared" si="90"/>
        <v>1.7185961288404951E-3</v>
      </c>
      <c r="HA7" s="162">
        <f t="shared" si="91"/>
        <v>1.7006936747659936E-3</v>
      </c>
      <c r="HB7" s="162">
        <f t="shared" si="92"/>
        <v>1.6825496652310302E-3</v>
      </c>
      <c r="HC7" s="162">
        <f t="shared" si="93"/>
        <v>1.6641758574491999E-3</v>
      </c>
      <c r="HD7" s="162">
        <f t="shared" si="94"/>
        <v>1.6455840561168612E-3</v>
      </c>
      <c r="HE7" s="162">
        <f t="shared" si="95"/>
        <v>1.6267861009516171E-3</v>
      </c>
      <c r="HF7" s="162">
        <f t="shared" si="96"/>
        <v>1.6077938543241441E-3</v>
      </c>
      <c r="HG7" s="162">
        <f t="shared" si="97"/>
        <v>1.5886191890010981E-3</v>
      </c>
      <c r="HH7" s="162">
        <f t="shared" si="98"/>
        <v>1.5692739760164197E-3</v>
      </c>
      <c r="HI7" s="162">
        <f t="shared" si="99"/>
        <v>1.5497700726879353E-3</v>
      </c>
      <c r="HJ7" s="162">
        <f t="shared" si="100"/>
        <v>1.5301193107957012E-3</v>
      </c>
      <c r="HK7" s="162">
        <f t="shared" si="101"/>
        <v>1.510333484938048E-3</v>
      </c>
      <c r="HL7" s="162">
        <f t="shared" si="102"/>
        <v>1.4904243410807678E-3</v>
      </c>
      <c r="HM7" s="162">
        <f t="shared" si="103"/>
        <v>1.4704035653143631E-3</v>
      </c>
      <c r="HN7" s="162">
        <f t="shared" si="104"/>
        <v>1.4502827728337055E-3</v>
      </c>
      <c r="HO7" s="162">
        <f t="shared" si="105"/>
        <v>1.4300734971538756E-3</v>
      </c>
      <c r="HP7" s="162">
        <f t="shared" si="106"/>
        <v>1.4097871795753635E-3</v>
      </c>
    </row>
    <row r="8" spans="1:225" x14ac:dyDescent="0.25">
      <c r="A8" s="4">
        <v>5</v>
      </c>
      <c r="B8" s="89">
        <f t="shared" si="107"/>
        <v>60</v>
      </c>
      <c r="C8" s="88">
        <v>120</v>
      </c>
      <c r="D8" s="89">
        <f t="shared" si="108"/>
        <v>240</v>
      </c>
      <c r="E8" s="34">
        <f t="shared" si="0"/>
        <v>1</v>
      </c>
      <c r="F8" s="34">
        <f t="shared" si="1"/>
        <v>0.5</v>
      </c>
      <c r="G8" s="69">
        <f t="shared" si="109"/>
        <v>130</v>
      </c>
      <c r="H8" s="21" t="s">
        <v>1</v>
      </c>
      <c r="I8" s="56"/>
      <c r="J8" s="265"/>
      <c r="K8" s="70">
        <f>IF(AND(B8&gt;0,C8&gt;0,D8&gt;0),IF(ISBLANK(J8),IF(ISBLANK(H8),"",(D8-B8)*VLOOKUP(H8,VLookups!$A$4:$B$13,2,FALSE)),J8),"")</f>
        <v>190.8</v>
      </c>
      <c r="L8" s="71">
        <f t="shared" si="2"/>
        <v>36404.640000000007</v>
      </c>
      <c r="M8" s="88">
        <v>150</v>
      </c>
      <c r="N8" s="258">
        <f>IF(AND(M8&gt;0,C8&gt;0,NOT(K8="")),ABS(VLOOKUP($M$1,VLookups!$A$48:$B$49,2,FALSE)-_xlfn.NORM.DIST(M8,G8,K8,TRUE)),"")</f>
        <v>0.54174139544255429</v>
      </c>
      <c r="O8" s="87">
        <f>IF(AND($B8&gt;0,$C8&gt;0,$D8&gt;0,NOT(ISBLANK($H8))),_xlfn.NORM.INV(ABS(VLOOKUP($M$1,VLookups!$A$48:$B$49,2,FALSE)-O$3),$G8,$K8),"")</f>
        <v>-114.5200387059098</v>
      </c>
      <c r="P8" s="86">
        <f>IF(AND($B8&gt;0,$C8&gt;0,$D8&gt;0,NOT(ISBLANK($H8))),_xlfn.NORM.INV(ABS(VLOOKUP($M$1,VLookups!$A$48:$B$49,2,FALSE)-P$3),$G8,$K8),"")</f>
        <v>374.52003870590977</v>
      </c>
      <c r="Q8" s="87">
        <f>IF(AND($B8&gt;0,$C8&gt;0,$D8&gt;0,NOT(ISBLANK($H8))),_xlfn.NORM.INV(ABS(VLOOKUP($M$1,VLookups!$A$48:$B$49,2,FALSE)-Q$3),$G8,$K8),"")</f>
        <v>327.75149071541512</v>
      </c>
      <c r="R8" s="86">
        <f>IF(AND($B8&gt;0,$C8&gt;0,$D8&gt;0,NOT(ISBLANK($H8))),_xlfn.NORM.INV(ABS(VLOOKUP($M$1,VLookups!$A$48:$B$49,2,FALSE)-R$3),$G8,$K8),"")</f>
        <v>290.58133136571212</v>
      </c>
      <c r="S8" s="87">
        <f>IF(AND($B8&gt;0,$C8&gt;0,$D8&gt;0,NOT(ISBLANK($H8))),_xlfn.NORM.INV(ABS(VLOOKUP($M$1,VLookups!$A$48:$B$49,2,FALSE)-S$3),$G8,$K8),"")</f>
        <v>258.69264433741245</v>
      </c>
      <c r="T8" s="86">
        <f>IF(AND($B8&gt;0,$C8&gt;0,$D8&gt;0,NOT(ISBLANK($H8))),_xlfn.NORM.INV(ABS(VLOOKUP($M$1,VLookups!$A$48:$B$49,2,FALSE)-T$3),$G8,$K8),"")</f>
        <v>130</v>
      </c>
      <c r="U8" s="5"/>
      <c r="V8" s="161">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6">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2">
        <f t="shared" si="6"/>
        <v>1.6577772808524895E-3</v>
      </c>
      <c r="DU8" s="162">
        <f t="shared" si="7"/>
        <v>1.6754252726656298E-3</v>
      </c>
      <c r="DV8" s="162">
        <f t="shared" si="8"/>
        <v>1.6928425791268339E-3</v>
      </c>
      <c r="DW8" s="162">
        <f t="shared" si="9"/>
        <v>1.7100181465389101E-3</v>
      </c>
      <c r="DX8" s="162">
        <f t="shared" si="10"/>
        <v>1.7269409878628848E-3</v>
      </c>
      <c r="DY8" s="162">
        <f t="shared" si="11"/>
        <v>1.7436001943121763E-3</v>
      </c>
      <c r="DZ8" s="162">
        <f t="shared" si="12"/>
        <v>1.759984946965748E-3</v>
      </c>
      <c r="EA8" s="162">
        <f t="shared" si="13"/>
        <v>1.7760845283831337E-3</v>
      </c>
      <c r="EB8" s="162">
        <f t="shared" si="14"/>
        <v>1.7918883342040316E-3</v>
      </c>
      <c r="EC8" s="162">
        <f t="shared" si="15"/>
        <v>1.807385884715055E-3</v>
      </c>
      <c r="ED8" s="162">
        <f t="shared" si="16"/>
        <v>1.8225668363660991E-3</v>
      </c>
      <c r="EE8" s="162">
        <f t="shared" si="17"/>
        <v>1.8374209932187225E-3</v>
      </c>
      <c r="EF8" s="162">
        <f t="shared" si="18"/>
        <v>1.8519383183089094E-3</v>
      </c>
      <c r="EG8" s="162">
        <f t="shared" si="19"/>
        <v>1.8661089449065653E-3</v>
      </c>
      <c r="EH8" s="162">
        <f t="shared" si="20"/>
        <v>1.8799231876541508E-3</v>
      </c>
      <c r="EI8" s="162">
        <f t="shared" si="21"/>
        <v>1.8933715535669024E-3</v>
      </c>
      <c r="EJ8" s="162">
        <f t="shared" si="22"/>
        <v>1.906444752877218E-3</v>
      </c>
      <c r="EK8" s="162">
        <f t="shared" si="23"/>
        <v>1.9191337097059034E-3</v>
      </c>
      <c r="EL8" s="162">
        <f t="shared" si="24"/>
        <v>1.9314295725431701E-3</v>
      </c>
      <c r="EM8" s="162">
        <f t="shared" si="25"/>
        <v>1.943323724522464E-3</v>
      </c>
      <c r="EN8" s="162">
        <f t="shared" si="26"/>
        <v>1.954807793470468E-3</v>
      </c>
      <c r="EO8" s="162">
        <f t="shared" si="27"/>
        <v>1.9658736617168921E-3</v>
      </c>
      <c r="EP8" s="162">
        <f t="shared" si="28"/>
        <v>1.9765134756479755E-3</v>
      </c>
      <c r="EQ8" s="162">
        <f t="shared" si="29"/>
        <v>1.9867196549879841E-3</v>
      </c>
      <c r="ER8" s="162">
        <f t="shared" si="30"/>
        <v>1.9964849017933555E-3</v>
      </c>
      <c r="ES8" s="162">
        <f t="shared" si="31"/>
        <v>2.0058022091445664E-3</v>
      </c>
      <c r="ET8" s="162">
        <f t="shared" si="32"/>
        <v>2.014664869521236E-3</v>
      </c>
      <c r="EU8" s="162">
        <f t="shared" si="33"/>
        <v>2.0230664828464616E-3</v>
      </c>
      <c r="EV8" s="162">
        <f t="shared" si="34"/>
        <v>2.0310009641868838E-3</v>
      </c>
      <c r="EW8" s="162">
        <f t="shared" si="35"/>
        <v>2.0384625510955134E-3</v>
      </c>
      <c r="EX8" s="162">
        <f t="shared" si="36"/>
        <v>2.045445810584932E-3</v>
      </c>
      <c r="EY8" s="162">
        <f t="shared" si="37"/>
        <v>2.0519456457190328E-3</v>
      </c>
      <c r="EZ8" s="162">
        <f t="shared" si="38"/>
        <v>2.0579573018121339E-3</v>
      </c>
      <c r="FA8" s="162">
        <f t="shared" si="39"/>
        <v>2.063476372224887E-3</v>
      </c>
      <c r="FB8" s="162">
        <f t="shared" si="40"/>
        <v>2.0684988037471094E-3</v>
      </c>
      <c r="FC8" s="162">
        <f t="shared" si="41"/>
        <v>2.0730209015583229E-3</v>
      </c>
      <c r="FD8" s="162">
        <f t="shared" si="42"/>
        <v>2.0770393337575118E-3</v>
      </c>
      <c r="FE8" s="162">
        <f t="shared" si="43"/>
        <v>2.0805511354543135E-3</v>
      </c>
      <c r="FF8" s="162">
        <f t="shared" si="44"/>
        <v>2.0835537124146244E-3</v>
      </c>
      <c r="FG8" s="162">
        <f t="shared" si="45"/>
        <v>2.0860448442543344E-3</v>
      </c>
      <c r="FH8" s="162">
        <f t="shared" si="46"/>
        <v>2.0880226871756859E-3</v>
      </c>
      <c r="FI8" s="162">
        <f t="shared" si="47"/>
        <v>2.0894857762415522E-3</v>
      </c>
      <c r="FJ8" s="162">
        <f t="shared" si="48"/>
        <v>2.0904330271836829E-3</v>
      </c>
      <c r="FK8" s="162">
        <f t="shared" si="49"/>
        <v>2.0908637377418157E-3</v>
      </c>
      <c r="FL8" s="162">
        <f t="shared" si="50"/>
        <v>2.0907775885313229E-3</v>
      </c>
      <c r="FM8" s="162">
        <f t="shared" si="51"/>
        <v>2.0901746434379043E-3</v>
      </c>
      <c r="FN8" s="162">
        <f t="shared" si="52"/>
        <v>2.0890553495386305E-3</v>
      </c>
      <c r="FO8" s="162">
        <f t="shared" si="53"/>
        <v>2.0874205365494858E-3</v>
      </c>
      <c r="FP8" s="162">
        <f t="shared" si="54"/>
        <v>2.0852714158003595E-3</v>
      </c>
      <c r="FQ8" s="162">
        <f t="shared" si="55"/>
        <v>2.0826095787392571E-3</v>
      </c>
      <c r="FR8" s="162">
        <f t="shared" si="56"/>
        <v>2.0794369949683248E-3</v>
      </c>
      <c r="FS8" s="162">
        <f t="shared" si="57"/>
        <v>2.0757560098150687E-3</v>
      </c>
      <c r="FT8" s="162">
        <f t="shared" si="58"/>
        <v>2.0715693414429738E-3</v>
      </c>
      <c r="FU8" s="162">
        <f t="shared" si="59"/>
        <v>2.066880077506494E-3</v>
      </c>
      <c r="FV8" s="162">
        <f t="shared" si="60"/>
        <v>2.0616916713561864E-3</v>
      </c>
      <c r="FW8" s="162">
        <f t="shared" si="61"/>
        <v>2.0560079378005103E-3</v>
      </c>
      <c r="FX8" s="162">
        <f t="shared" si="62"/>
        <v>2.0498330484315769E-3</v>
      </c>
      <c r="FY8" s="162">
        <f t="shared" si="63"/>
        <v>2.043171526522866E-3</v>
      </c>
      <c r="FZ8" s="162">
        <f t="shared" si="64"/>
        <v>2.0360282415076468E-3</v>
      </c>
      <c r="GA8" s="162">
        <f t="shared" si="65"/>
        <v>2.0284084030475309E-3</v>
      </c>
      <c r="GB8" s="162">
        <f t="shared" si="66"/>
        <v>2.0203175547012851E-3</v>
      </c>
      <c r="GC8" s="162">
        <f t="shared" si="67"/>
        <v>2.0117615672046556E-3</v>
      </c>
      <c r="GD8" s="162">
        <f t="shared" si="68"/>
        <v>2.0027466313726223E-3</v>
      </c>
      <c r="GE8" s="162">
        <f t="shared" si="69"/>
        <v>1.9932792506360836E-3</v>
      </c>
      <c r="GF8" s="162">
        <f t="shared" si="70"/>
        <v>1.9833662332255659E-3</v>
      </c>
      <c r="GG8" s="162">
        <f t="shared" si="71"/>
        <v>1.9730146840151075E-3</v>
      </c>
      <c r="GH8" s="162">
        <f t="shared" si="72"/>
        <v>1.9622319960399888E-3</v>
      </c>
      <c r="GI8" s="162">
        <f t="shared" si="73"/>
        <v>1.9510258417024696E-3</v>
      </c>
      <c r="GJ8" s="162">
        <f t="shared" si="74"/>
        <v>1.9394041636801832E-3</v>
      </c>
      <c r="GK8" s="162">
        <f t="shared" si="75"/>
        <v>1.9273751655522454E-3</v>
      </c>
      <c r="GL8" s="162">
        <f t="shared" si="76"/>
        <v>1.9149473021585586E-3</v>
      </c>
      <c r="GM8" s="162">
        <f t="shared" si="77"/>
        <v>1.902129269708148E-3</v>
      </c>
      <c r="GN8" s="162">
        <f t="shared" si="78"/>
        <v>1.8889299956527175E-3</v>
      </c>
      <c r="GO8" s="162">
        <f t="shared" si="79"/>
        <v>1.8753586283418965E-3</v>
      </c>
      <c r="GP8" s="162">
        <f t="shared" si="80"/>
        <v>1.8614245264769395E-3</v>
      </c>
      <c r="GQ8" s="162">
        <f t="shared" si="81"/>
        <v>1.847137248379854E-3</v>
      </c>
      <c r="GR8" s="162">
        <f t="shared" si="82"/>
        <v>1.8325065410951392E-3</v>
      </c>
      <c r="GS8" s="162">
        <f t="shared" si="83"/>
        <v>1.8175423293414854E-3</v>
      </c>
      <c r="GT8" s="162">
        <f t="shared" si="84"/>
        <v>1.8022547043309016E-3</v>
      </c>
      <c r="GU8" s="162">
        <f t="shared" si="85"/>
        <v>1.7866539124728378E-3</v>
      </c>
      <c r="GV8" s="162">
        <f t="shared" si="86"/>
        <v>1.7707503439809214E-3</v>
      </c>
      <c r="GW8" s="162">
        <f t="shared" si="87"/>
        <v>1.7545545213999566E-3</v>
      </c>
      <c r="GX8" s="162">
        <f t="shared" si="88"/>
        <v>1.7380770880708095E-3</v>
      </c>
      <c r="GY8" s="162">
        <f t="shared" si="89"/>
        <v>1.7213287965507672E-3</v>
      </c>
      <c r="GZ8" s="162">
        <f t="shared" si="90"/>
        <v>1.7043204970068678E-3</v>
      </c>
      <c r="HA8" s="162">
        <f t="shared" si="91"/>
        <v>1.6870631255995869E-3</v>
      </c>
      <c r="HB8" s="162">
        <f t="shared" si="92"/>
        <v>1.6695676928741182E-3</v>
      </c>
      <c r="HC8" s="162">
        <f t="shared" si="93"/>
        <v>1.6518452721763005E-3</v>
      </c>
      <c r="HD8" s="162">
        <f t="shared" si="94"/>
        <v>1.6339069881100344E-3</v>
      </c>
      <c r="HE8" s="162">
        <f t="shared" si="95"/>
        <v>1.6157640050527848E-3</v>
      </c>
      <c r="HF8" s="162">
        <f t="shared" si="96"/>
        <v>1.597427515745496E-3</v>
      </c>
      <c r="HG8" s="162">
        <f t="shared" si="97"/>
        <v>1.5789087299729373E-3</v>
      </c>
      <c r="HH8" s="162">
        <f t="shared" si="98"/>
        <v>1.5602188633501643E-3</v>
      </c>
      <c r="HI8" s="162">
        <f t="shared" si="99"/>
        <v>1.541369126230439E-3</v>
      </c>
      <c r="HJ8" s="162">
        <f t="shared" si="100"/>
        <v>1.5223707127495353E-3</v>
      </c>
      <c r="HK8" s="162">
        <f t="shared" si="101"/>
        <v>1.503234790020984E-3</v>
      </c>
      <c r="HL8" s="162">
        <f t="shared" si="102"/>
        <v>1.4839724874963472E-3</v>
      </c>
      <c r="HM8" s="162">
        <f t="shared" si="103"/>
        <v>1.4645948865041742E-3</v>
      </c>
      <c r="HN8" s="162">
        <f t="shared" si="104"/>
        <v>1.4451130099808081E-3</v>
      </c>
      <c r="HO8" s="162">
        <f t="shared" si="105"/>
        <v>1.4255378124057151E-3</v>
      </c>
      <c r="HP8" s="162">
        <f t="shared" si="106"/>
        <v>1.4058801699534929E-3</v>
      </c>
    </row>
    <row r="9" spans="1:225" x14ac:dyDescent="0.25">
      <c r="A9" s="4">
        <v>6</v>
      </c>
      <c r="B9" s="89">
        <f t="shared" si="107"/>
        <v>60</v>
      </c>
      <c r="C9" s="88">
        <v>120</v>
      </c>
      <c r="D9" s="89">
        <f t="shared" si="108"/>
        <v>240</v>
      </c>
      <c r="E9" s="34">
        <f t="shared" si="0"/>
        <v>1</v>
      </c>
      <c r="F9" s="34">
        <f t="shared" si="1"/>
        <v>0.5</v>
      </c>
      <c r="G9" s="69">
        <f t="shared" si="109"/>
        <v>130</v>
      </c>
      <c r="H9" s="21" t="s">
        <v>4</v>
      </c>
      <c r="I9" s="56"/>
      <c r="J9" s="265"/>
      <c r="K9" s="70">
        <f>IF(AND(B9&gt;0,C9&gt;0,D9&gt;0),IF(ISBLANK(J9),IF(ISBLANK(H9),"",(D9-B9)*VLOOKUP(H9,VLookups!$A$4:$B$13,2,FALSE)),J9),"")</f>
        <v>194.4</v>
      </c>
      <c r="L9" s="71">
        <f t="shared" si="2"/>
        <v>37791.360000000001</v>
      </c>
      <c r="M9" s="88">
        <v>150</v>
      </c>
      <c r="N9" s="258">
        <f>IF(AND(M9&gt;0,C9&gt;0,NOT(K9="")),ABS(VLOOKUP($M$1,VLookups!$A$48:$B$49,2,FALSE)-_xlfn.NORM.DIST(M9,G9,K9,TRUE)),"")</f>
        <v>0.54097115571693333</v>
      </c>
      <c r="O9" s="87">
        <f>IF(AND($B9&gt;0,$C9&gt;0,$D9&gt;0,NOT(ISBLANK($H9))),_xlfn.NORM.INV(ABS(VLOOKUP($M$1,VLookups!$A$48:$B$49,2,FALSE)-O$3),$G9,$K9),"")</f>
        <v>-119.13362434187036</v>
      </c>
      <c r="P9" s="86">
        <f>IF(AND($B9&gt;0,$C9&gt;0,$D9&gt;0,NOT(ISBLANK($H9))),_xlfn.NORM.INV(ABS(VLOOKUP($M$1,VLookups!$A$48:$B$49,2,FALSE)-P$3),$G9,$K9),"")</f>
        <v>379.13362434187036</v>
      </c>
      <c r="Q9" s="87">
        <f>IF(AND($B9&gt;0,$C9&gt;0,$D9&gt;0,NOT(ISBLANK($H9))),_xlfn.NORM.INV(ABS(VLOOKUP($M$1,VLookups!$A$48:$B$49,2,FALSE)-Q$3),$G9,$K9),"")</f>
        <v>331.48265091759276</v>
      </c>
      <c r="R9" s="86">
        <f>IF(AND($B9&gt;0,$C9&gt;0,$D9&gt;0,NOT(ISBLANK($H9))),_xlfn.NORM.INV(ABS(VLOOKUP($M$1,VLookups!$A$48:$B$49,2,FALSE)-R$3),$G9,$K9),"")</f>
        <v>293.6111678065746</v>
      </c>
      <c r="S9" s="87">
        <f>IF(AND($B9&gt;0,$C9&gt;0,$D9&gt;0,NOT(ISBLANK($H9))),_xlfn.NORM.INV(ABS(VLOOKUP($M$1,VLookups!$A$48:$B$49,2,FALSE)-S$3),$G9,$K9),"")</f>
        <v>261.12080743811833</v>
      </c>
      <c r="T9" s="86">
        <f>IF(AND($B9&gt;0,$C9&gt;0,$D9&gt;0,NOT(ISBLANK($H9))),_xlfn.NORM.INV(ABS(VLOOKUP($M$1,VLookups!$A$48:$B$49,2,FALSE)-T$3),$G9,$K9),"")</f>
        <v>130</v>
      </c>
      <c r="U9" s="5"/>
      <c r="V9" s="161">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6">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2">
        <f t="shared" si="6"/>
        <v>1.6409950120608878E-3</v>
      </c>
      <c r="DU9" s="162">
        <f t="shared" si="7"/>
        <v>1.6578200506357774E-3</v>
      </c>
      <c r="DV9" s="162">
        <f t="shared" si="8"/>
        <v>1.6744187857058283E-3</v>
      </c>
      <c r="DW9" s="162">
        <f t="shared" si="9"/>
        <v>1.6907810068334955E-3</v>
      </c>
      <c r="DX9" s="162">
        <f t="shared" si="10"/>
        <v>1.7068965723722514E-3</v>
      </c>
      <c r="DY9" s="162">
        <f t="shared" si="11"/>
        <v>1.722755419845059E-3</v>
      </c>
      <c r="DZ9" s="162">
        <f t="shared" si="12"/>
        <v>1.738347576328299E-3</v>
      </c>
      <c r="EA9" s="162">
        <f t="shared" si="13"/>
        <v>1.7536631688263001E-3</v>
      </c>
      <c r="EB9" s="162">
        <f t="shared" si="14"/>
        <v>1.7686924346214921E-3</v>
      </c>
      <c r="EC9" s="162">
        <f t="shared" si="15"/>
        <v>1.7834257315851182E-3</v>
      </c>
      <c r="ED9" s="162">
        <f t="shared" si="16"/>
        <v>1.7978535484333531E-3</v>
      </c>
      <c r="EE9" s="162">
        <f t="shared" si="17"/>
        <v>1.8119665149136574E-3</v>
      </c>
      <c r="EF9" s="162">
        <f t="shared" si="18"/>
        <v>1.8257554119061636E-3</v>
      </c>
      <c r="EG9" s="162">
        <f t="shared" si="19"/>
        <v>1.8392111814249288E-3</v>
      </c>
      <c r="EH9" s="162">
        <f t="shared" si="20"/>
        <v>1.852324936503915E-3</v>
      </c>
      <c r="EI9" s="162">
        <f t="shared" si="21"/>
        <v>1.8650879709526521E-3</v>
      </c>
      <c r="EJ9" s="162">
        <f t="shared" si="22"/>
        <v>1.8774917689666321E-3</v>
      </c>
      <c r="EK9" s="162">
        <f t="shared" si="23"/>
        <v>1.8895280145776185E-3</v>
      </c>
      <c r="EL9" s="162">
        <f t="shared" si="24"/>
        <v>1.9011886009292292E-3</v>
      </c>
      <c r="EM9" s="162">
        <f t="shared" si="25"/>
        <v>1.9124656393633267E-3</v>
      </c>
      <c r="EN9" s="162">
        <f t="shared" si="26"/>
        <v>1.9233514683029917E-3</v>
      </c>
      <c r="EO9" s="162">
        <f t="shared" si="27"/>
        <v>1.9338386619180842E-3</v>
      </c>
      <c r="EP9" s="162">
        <f t="shared" si="28"/>
        <v>1.9439200385597015E-3</v>
      </c>
      <c r="EQ9" s="162">
        <f t="shared" si="29"/>
        <v>1.9535886689501193E-3</v>
      </c>
      <c r="ER9" s="162">
        <f t="shared" si="30"/>
        <v>1.9628378841151633E-3</v>
      </c>
      <c r="ES9" s="162">
        <f t="shared" si="31"/>
        <v>1.9716612830463034E-3</v>
      </c>
      <c r="ET9" s="162">
        <f t="shared" si="32"/>
        <v>1.9800527400801486E-3</v>
      </c>
      <c r="EU9" s="162">
        <f t="shared" si="33"/>
        <v>1.98800641198345E-3</v>
      </c>
      <c r="EV9" s="162">
        <f t="shared" si="34"/>
        <v>1.9955167447321298E-3</v>
      </c>
      <c r="EW9" s="162">
        <f t="shared" si="35"/>
        <v>2.0025784799733428E-3</v>
      </c>
      <c r="EX9" s="162">
        <f t="shared" si="36"/>
        <v>2.0091866611600387E-3</v>
      </c>
      <c r="EY9" s="162">
        <f t="shared" si="37"/>
        <v>2.0153366393480129E-3</v>
      </c>
      <c r="EZ9" s="162">
        <f t="shared" si="38"/>
        <v>2.0210240786459497E-3</v>
      </c>
      <c r="FA9" s="162">
        <f t="shared" si="39"/>
        <v>2.0262449613095272E-3</v>
      </c>
      <c r="FB9" s="162">
        <f t="shared" si="40"/>
        <v>2.0309955924711883E-3</v>
      </c>
      <c r="FC9" s="162">
        <f t="shared" si="41"/>
        <v>2.0352726044977998E-3</v>
      </c>
      <c r="FD9" s="162">
        <f t="shared" si="42"/>
        <v>2.0390729609689978E-3</v>
      </c>
      <c r="FE9" s="162">
        <f t="shared" si="43"/>
        <v>2.0423939602696394E-3</v>
      </c>
      <c r="FF9" s="162">
        <f t="shared" si="44"/>
        <v>2.0452332387904133E-3</v>
      </c>
      <c r="FG9" s="162">
        <f t="shared" si="45"/>
        <v>2.0475887737313016E-3</v>
      </c>
      <c r="FH9" s="162">
        <f t="shared" si="46"/>
        <v>2.0494588855032381E-3</v>
      </c>
      <c r="FI9" s="162">
        <f t="shared" si="47"/>
        <v>2.0508422397239674E-3</v>
      </c>
      <c r="FJ9" s="162">
        <f t="shared" si="48"/>
        <v>2.0517378488047917E-3</v>
      </c>
      <c r="FK9" s="162">
        <f t="shared" si="49"/>
        <v>2.0521450731255551E-3</v>
      </c>
      <c r="FL9" s="162">
        <f t="shared" si="50"/>
        <v>2.0520636217959184E-3</v>
      </c>
      <c r="FM9" s="162">
        <f t="shared" si="51"/>
        <v>2.0514935530016464E-3</v>
      </c>
      <c r="FN9" s="162">
        <f t="shared" si="52"/>
        <v>2.050435273935339E-3</v>
      </c>
      <c r="FO9" s="162">
        <f t="shared" si="53"/>
        <v>2.048889540311715E-3</v>
      </c>
      <c r="FP9" s="162">
        <f t="shared" si="54"/>
        <v>2.0468574554682595E-3</v>
      </c>
      <c r="FQ9" s="162">
        <f t="shared" si="55"/>
        <v>2.0443404690527337E-3</v>
      </c>
      <c r="FR9" s="162">
        <f t="shared" si="56"/>
        <v>2.0413403752997314E-3</v>
      </c>
      <c r="FS9" s="162">
        <f t="shared" si="57"/>
        <v>2.0378593108991492E-3</v>
      </c>
      <c r="FT9" s="162">
        <f t="shared" si="58"/>
        <v>2.033899752460119E-3</v>
      </c>
      <c r="FU9" s="162">
        <f t="shared" si="59"/>
        <v>2.0294645135746129E-3</v>
      </c>
      <c r="FV9" s="162">
        <f t="shared" si="60"/>
        <v>2.0245567414855989E-3</v>
      </c>
      <c r="FW9" s="162">
        <f t="shared" si="61"/>
        <v>2.0191799133652617E-3</v>
      </c>
      <c r="FX9" s="162">
        <f t="shared" si="62"/>
        <v>2.0133378322094607E-3</v>
      </c>
      <c r="FY9" s="162">
        <f t="shared" si="63"/>
        <v>2.0070346223552043E-3</v>
      </c>
      <c r="FZ9" s="162">
        <f t="shared" si="64"/>
        <v>2.0002747246285367E-3</v>
      </c>
      <c r="GA9" s="162">
        <f t="shared" si="65"/>
        <v>1.9930628911308318E-3</v>
      </c>
      <c r="GB9" s="162">
        <f t="shared" si="66"/>
        <v>1.9854041796720547E-3</v>
      </c>
      <c r="GC9" s="162">
        <f t="shared" si="67"/>
        <v>1.9773039478601312E-3</v>
      </c>
      <c r="GD9" s="162">
        <f t="shared" si="68"/>
        <v>1.9687678468560759E-3</v>
      </c>
      <c r="GE9" s="162">
        <f t="shared" si="69"/>
        <v>1.9598018148050851E-3</v>
      </c>
      <c r="GF9" s="162">
        <f t="shared" si="70"/>
        <v>1.9504120699542684E-3</v>
      </c>
      <c r="GG9" s="162">
        <f t="shared" si="71"/>
        <v>1.9406051034681858E-3</v>
      </c>
      <c r="GH9" s="162">
        <f t="shared" si="72"/>
        <v>1.9303876719538096E-3</v>
      </c>
      <c r="GI9" s="162">
        <f t="shared" si="73"/>
        <v>1.9197667897069494E-3</v>
      </c>
      <c r="GJ9" s="162">
        <f t="shared" si="74"/>
        <v>1.9087497206925939E-3</v>
      </c>
      <c r="GK9" s="162">
        <f t="shared" si="75"/>
        <v>1.8973439702719965E-3</v>
      </c>
      <c r="GL9" s="162">
        <f t="shared" si="76"/>
        <v>1.8855572766896772E-3</v>
      </c>
      <c r="GM9" s="162">
        <f t="shared" si="77"/>
        <v>1.873397602333854E-3</v>
      </c>
      <c r="GN9" s="162">
        <f t="shared" si="78"/>
        <v>1.8608731247840979E-3</v>
      </c>
      <c r="GO9" s="162">
        <f t="shared" si="79"/>
        <v>1.8479922276602833E-3</v>
      </c>
      <c r="GP9" s="162">
        <f t="shared" si="80"/>
        <v>1.8347634912871491E-3</v>
      </c>
      <c r="GQ9" s="162">
        <f t="shared" si="81"/>
        <v>1.8211956831889894E-3</v>
      </c>
      <c r="GR9" s="162">
        <f t="shared" si="82"/>
        <v>1.8072977484291839E-3</v>
      </c>
      <c r="GS9" s="162">
        <f t="shared" si="83"/>
        <v>1.7930787998094288E-3</v>
      </c>
      <c r="GT9" s="162">
        <f t="shared" si="84"/>
        <v>1.7785481079436566E-3</v>
      </c>
      <c r="GU9" s="162">
        <f t="shared" si="85"/>
        <v>1.7637150912217193E-3</v>
      </c>
      <c r="GV9" s="162">
        <f t="shared" si="86"/>
        <v>1.7485893056779947E-3</v>
      </c>
      <c r="GW9" s="162">
        <f t="shared" si="87"/>
        <v>1.7331804347800871E-3</v>
      </c>
      <c r="GX9" s="162">
        <f t="shared" si="88"/>
        <v>1.7174982791528278E-3</v>
      </c>
      <c r="GY9" s="162">
        <f t="shared" si="89"/>
        <v>1.7015527462527335E-3</v>
      </c>
      <c r="GZ9" s="162">
        <f t="shared" si="90"/>
        <v>1.6853538400080604E-3</v>
      </c>
      <c r="HA9" s="162">
        <f t="shared" si="91"/>
        <v>1.6689116504394798E-3</v>
      </c>
      <c r="HB9" s="162">
        <f t="shared" si="92"/>
        <v>1.6522363432763267E-3</v>
      </c>
      <c r="HC9" s="162">
        <f t="shared" si="93"/>
        <v>1.6353381495832241E-3</v>
      </c>
      <c r="HD9" s="162">
        <f t="shared" si="94"/>
        <v>1.6182273554117199E-3</v>
      </c>
      <c r="HE9" s="162">
        <f t="shared" si="95"/>
        <v>1.6009142914914067E-3</v>
      </c>
      <c r="HF9" s="162">
        <f t="shared" si="96"/>
        <v>1.5834093229747644E-3</v>
      </c>
      <c r="HG9" s="162">
        <f t="shared" si="97"/>
        <v>1.5657228392497379E-3</v>
      </c>
      <c r="HH9" s="162">
        <f t="shared" si="98"/>
        <v>1.5478652438338037E-3</v>
      </c>
      <c r="HI9" s="162">
        <f t="shared" si="99"/>
        <v>1.5298469443629872E-3</v>
      </c>
      <c r="HJ9" s="162">
        <f t="shared" si="100"/>
        <v>1.511678342688995E-3</v>
      </c>
      <c r="HK9" s="162">
        <f t="shared" si="101"/>
        <v>1.4933698250972935E-3</v>
      </c>
      <c r="HL9" s="162">
        <f t="shared" si="102"/>
        <v>1.4749317526586169E-3</v>
      </c>
      <c r="HM9" s="162">
        <f t="shared" si="103"/>
        <v>1.4563744517260256E-3</v>
      </c>
      <c r="HN9" s="162">
        <f t="shared" si="104"/>
        <v>1.437708204589239E-3</v>
      </c>
      <c r="HO9" s="162">
        <f t="shared" si="105"/>
        <v>1.4189432402975754E-3</v>
      </c>
      <c r="HP9" s="162">
        <f t="shared" si="106"/>
        <v>1.4000897256624019E-3</v>
      </c>
    </row>
    <row r="10" spans="1:225" x14ac:dyDescent="0.25">
      <c r="A10" s="4">
        <v>7</v>
      </c>
      <c r="B10" s="89">
        <f t="shared" si="107"/>
        <v>60</v>
      </c>
      <c r="C10" s="88">
        <v>120</v>
      </c>
      <c r="D10" s="89">
        <f t="shared" si="108"/>
        <v>240</v>
      </c>
      <c r="E10" s="34">
        <f t="shared" si="0"/>
        <v>1</v>
      </c>
      <c r="F10" s="34">
        <f t="shared" si="1"/>
        <v>0.5</v>
      </c>
      <c r="G10" s="69">
        <f t="shared" si="109"/>
        <v>130</v>
      </c>
      <c r="H10" s="21" t="s">
        <v>2</v>
      </c>
      <c r="I10" s="56"/>
      <c r="J10" s="265"/>
      <c r="K10" s="70">
        <f>IF(AND(B10&gt;0,C10&gt;0,D10&gt;0),IF(ISBLANK(J10),IF(ISBLANK(H10),"",(D10-B10)*VLOOKUP(H10,VLookups!$A$4:$B$13,2,FALSE)),J10),"")</f>
        <v>198.00000000000003</v>
      </c>
      <c r="L10" s="71">
        <f t="shared" si="2"/>
        <v>39204.000000000015</v>
      </c>
      <c r="M10" s="88">
        <v>150</v>
      </c>
      <c r="N10" s="258">
        <f>IF(AND(M10&gt;0,C10&gt;0,NOT(K10="")),ABS(VLOOKUP($M$1,VLookups!$A$48:$B$49,2,FALSE)-_xlfn.NORM.DIST(M10,G10,K10,TRUE)),"")</f>
        <v>0.5402287791280862</v>
      </c>
      <c r="O10" s="87">
        <f>IF(AND($B10&gt;0,$C10&gt;0,$D10&gt;0,NOT(ISBLANK($H10))),_xlfn.NORM.INV(ABS(VLOOKUP($M$1,VLookups!$A$48:$B$49,2,FALSE)-O$3),$G10,$K10),"")</f>
        <v>-123.74720997783095</v>
      </c>
      <c r="P10" s="86">
        <f>IF(AND($B10&gt;0,$C10&gt;0,$D10&gt;0,NOT(ISBLANK($H10))),_xlfn.NORM.INV(ABS(VLOOKUP($M$1,VLookups!$A$48:$B$49,2,FALSE)-P$3),$G10,$K10),"")</f>
        <v>383.74720997783095</v>
      </c>
      <c r="Q10" s="87">
        <f>IF(AND($B10&gt;0,$C10&gt;0,$D10&gt;0,NOT(ISBLANK($H10))),_xlfn.NORM.INV(ABS(VLOOKUP($M$1,VLookups!$A$48:$B$49,2,FALSE)-Q$3),$G10,$K10),"")</f>
        <v>335.21381111977041</v>
      </c>
      <c r="R10" s="86">
        <f>IF(AND($B10&gt;0,$C10&gt;0,$D10&gt;0,NOT(ISBLANK($H10))),_xlfn.NORM.INV(ABS(VLOOKUP($M$1,VLookups!$A$48:$B$49,2,FALSE)-R$3),$G10,$K10),"")</f>
        <v>296.64100424743714</v>
      </c>
      <c r="S10" s="87">
        <f>IF(AND($B10&gt;0,$C10&gt;0,$D10&gt;0,NOT(ISBLANK($H10))),_xlfn.NORM.INV(ABS(VLOOKUP($M$1,VLookups!$A$48:$B$49,2,FALSE)-S$3),$G10,$K10),"")</f>
        <v>263.54897053882428</v>
      </c>
      <c r="T10" s="86">
        <f>IF(AND($B10&gt;0,$C10&gt;0,$D10&gt;0,NOT(ISBLANK($H10))),_xlfn.NORM.INV(ABS(VLOOKUP($M$1,VLookups!$A$48:$B$49,2,FALSE)-T$3),$G10,$K10),"")</f>
        <v>130</v>
      </c>
      <c r="U10" s="5"/>
      <c r="V10" s="161">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6">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2">
        <f t="shared" si="6"/>
        <v>1.6241920374212634E-3</v>
      </c>
      <c r="DU10" s="162">
        <f t="shared" si="7"/>
        <v>1.6402417912861765E-3</v>
      </c>
      <c r="DV10" s="162">
        <f t="shared" si="8"/>
        <v>1.6560699187783022E-3</v>
      </c>
      <c r="DW10" s="162">
        <f t="shared" si="9"/>
        <v>1.6716669797287589E-3</v>
      </c>
      <c r="DX10" s="162">
        <f t="shared" si="10"/>
        <v>1.6870236038440743E-3</v>
      </c>
      <c r="DY10" s="162">
        <f t="shared" si="11"/>
        <v>1.7021305000076857E-3</v>
      </c>
      <c r="DZ10" s="162">
        <f t="shared" si="12"/>
        <v>1.7169784655766739E-3</v>
      </c>
      <c r="EA10" s="162">
        <f t="shared" si="13"/>
        <v>1.731558395660822E-3</v>
      </c>
      <c r="EB10" s="162">
        <f t="shared" si="14"/>
        <v>1.7458612923710115E-3</v>
      </c>
      <c r="EC10" s="162">
        <f t="shared" si="15"/>
        <v>1.7598782740238868E-3</v>
      </c>
      <c r="ED10" s="162">
        <f t="shared" si="16"/>
        <v>1.7736005842896999E-3</v>
      </c>
      <c r="EE10" s="162">
        <f t="shared" si="17"/>
        <v>1.7870196012702065E-3</v>
      </c>
      <c r="EF10" s="162">
        <f t="shared" si="18"/>
        <v>1.8001268464935081E-3</v>
      </c>
      <c r="EG10" s="162">
        <f t="shared" si="19"/>
        <v>1.8129139938127532E-3</v>
      </c>
      <c r="EH10" s="162">
        <f t="shared" si="20"/>
        <v>1.8253728781956742E-3</v>
      </c>
      <c r="EI10" s="162">
        <f t="shared" si="21"/>
        <v>1.8374955043920056E-3</v>
      </c>
      <c r="EJ10" s="162">
        <f t="shared" si="22"/>
        <v>1.8492740554659436E-3</v>
      </c>
      <c r="EK10" s="162">
        <f t="shared" si="23"/>
        <v>1.8607009011809277E-3</v>
      </c>
      <c r="EL10" s="162">
        <f t="shared" si="24"/>
        <v>1.8717686062241765E-3</v>
      </c>
      <c r="EM10" s="162">
        <f t="shared" si="25"/>
        <v>1.8824699382585931E-3</v>
      </c>
      <c r="EN10" s="162">
        <f t="shared" si="26"/>
        <v>1.8927978757898489E-3</v>
      </c>
      <c r="EO10" s="162">
        <f t="shared" si="27"/>
        <v>1.9027456158366781E-3</v>
      </c>
      <c r="EP10" s="162">
        <f t="shared" si="28"/>
        <v>1.9123065813926718E-3</v>
      </c>
      <c r="EQ10" s="162">
        <f t="shared" si="29"/>
        <v>1.9214744286681195E-3</v>
      </c>
      <c r="ER10" s="162">
        <f t="shared" si="30"/>
        <v>1.9302430541007429E-3</v>
      </c>
      <c r="ES10" s="162">
        <f t="shared" si="31"/>
        <v>1.9386066011244862E-3</v>
      </c>
      <c r="ET10" s="162">
        <f t="shared" si="32"/>
        <v>1.9465594666858591E-3</v>
      </c>
      <c r="EU10" s="162">
        <f t="shared" si="33"/>
        <v>1.9540963074976786E-3</v>
      </c>
      <c r="EV10" s="162">
        <f t="shared" si="34"/>
        <v>1.9612120460204573E-3</v>
      </c>
      <c r="EW10" s="162">
        <f t="shared" si="35"/>
        <v>1.9679018761620524E-3</v>
      </c>
      <c r="EX10" s="162">
        <f t="shared" si="36"/>
        <v>1.9741612686866245E-3</v>
      </c>
      <c r="EY10" s="162">
        <f t="shared" si="37"/>
        <v>1.9799859763243964E-3</v>
      </c>
      <c r="EZ10" s="162">
        <f t="shared" si="38"/>
        <v>1.9853720385741226E-3</v>
      </c>
      <c r="FA10" s="162">
        <f t="shared" si="39"/>
        <v>1.9903157861906914E-3</v>
      </c>
      <c r="FB10" s="162">
        <f t="shared" si="40"/>
        <v>1.9948138453507211E-3</v>
      </c>
      <c r="FC10" s="162">
        <f t="shared" si="41"/>
        <v>1.9988631414895462E-3</v>
      </c>
      <c r="FD10" s="162">
        <f t="shared" si="42"/>
        <v>2.0024609028034745E-3</v>
      </c>
      <c r="FE10" s="162">
        <f t="shared" si="43"/>
        <v>2.0056046634117359E-3</v>
      </c>
      <c r="FF10" s="162">
        <f t="shared" si="44"/>
        <v>2.0082922661730754E-3</v>
      </c>
      <c r="FG10" s="162">
        <f t="shared" si="45"/>
        <v>2.0105218651524748E-3</v>
      </c>
      <c r="FH10" s="162">
        <f t="shared" si="46"/>
        <v>2.012291927734073E-3</v>
      </c>
      <c r="FI10" s="162">
        <f t="shared" si="47"/>
        <v>2.0136012363768819E-3</v>
      </c>
      <c r="FJ10" s="162">
        <f t="shared" si="48"/>
        <v>2.0144488900104948E-3</v>
      </c>
      <c r="FK10" s="162">
        <f t="shared" si="49"/>
        <v>2.0148343050685365E-3</v>
      </c>
      <c r="FL10" s="162">
        <f t="shared" si="50"/>
        <v>2.0147572161582071E-3</v>
      </c>
      <c r="FM10" s="162">
        <f t="shared" si="51"/>
        <v>2.0142176763648365E-3</v>
      </c>
      <c r="FN10" s="162">
        <f t="shared" si="52"/>
        <v>2.0132160571909616E-3</v>
      </c>
      <c r="FO10" s="162">
        <f t="shared" si="53"/>
        <v>2.0117530481300271E-3</v>
      </c>
      <c r="FP10" s="162">
        <f t="shared" si="54"/>
        <v>2.0098296558753912E-3</v>
      </c>
      <c r="FQ10" s="162">
        <f t="shared" si="55"/>
        <v>2.0074472031659076E-3</v>
      </c>
      <c r="FR10" s="162">
        <f t="shared" si="56"/>
        <v>2.0046073272699388E-3</v>
      </c>
      <c r="FS10" s="162">
        <f t="shared" si="57"/>
        <v>2.0013119781102308E-3</v>
      </c>
      <c r="FT10" s="162">
        <f t="shared" si="58"/>
        <v>1.9975634160326558E-3</v>
      </c>
      <c r="FU10" s="162">
        <f t="shared" si="59"/>
        <v>1.9933642092223973E-3</v>
      </c>
      <c r="FV10" s="162">
        <f t="shared" si="60"/>
        <v>1.9887172307717152E-3</v>
      </c>
      <c r="FW10" s="162">
        <f t="shared" si="61"/>
        <v>1.9836256554039691E-3</v>
      </c>
      <c r="FX10" s="162">
        <f t="shared" si="62"/>
        <v>1.9780929558591408E-3</v>
      </c>
      <c r="FY10" s="162">
        <f t="shared" si="63"/>
        <v>1.972122898946607E-3</v>
      </c>
      <c r="FZ10" s="162">
        <f t="shared" si="64"/>
        <v>1.965719541271446E-3</v>
      </c>
      <c r="GA10" s="162">
        <f t="shared" si="65"/>
        <v>1.958887224641066E-3</v>
      </c>
      <c r="GB10" s="162">
        <f t="shared" si="66"/>
        <v>1.9516305711594377E-3</v>
      </c>
      <c r="GC10" s="162">
        <f t="shared" si="67"/>
        <v>1.9439544780166821E-3</v>
      </c>
      <c r="GD10" s="162">
        <f t="shared" si="68"/>
        <v>1.9358641119822479E-3</v>
      </c>
      <c r="GE10" s="162">
        <f t="shared" si="69"/>
        <v>1.9273649036103313E-3</v>
      </c>
      <c r="GF10" s="162">
        <f t="shared" si="70"/>
        <v>1.9184625411666446E-3</v>
      </c>
      <c r="GG10" s="162">
        <f t="shared" si="71"/>
        <v>1.9091629642860345E-3</v>
      </c>
      <c r="GH10" s="162">
        <f t="shared" si="72"/>
        <v>1.8994723573708453E-3</v>
      </c>
      <c r="GI10" s="162">
        <f t="shared" si="73"/>
        <v>1.8893971427402958E-3</v>
      </c>
      <c r="GJ10" s="162">
        <f t="shared" si="74"/>
        <v>1.8789439735414908E-3</v>
      </c>
      <c r="GK10" s="162">
        <f t="shared" si="75"/>
        <v>1.8681197264330061E-3</v>
      </c>
      <c r="GL10" s="162">
        <f t="shared" si="76"/>
        <v>1.8569314940523108E-3</v>
      </c>
      <c r="GM10" s="162">
        <f t="shared" si="77"/>
        <v>1.8453865772785579E-3</v>
      </c>
      <c r="GN10" s="162">
        <f t="shared" si="78"/>
        <v>1.8334924773025566E-3</v>
      </c>
      <c r="GO10" s="162">
        <f t="shared" si="79"/>
        <v>1.8212568875159553E-3</v>
      </c>
      <c r="GP10" s="162">
        <f t="shared" si="80"/>
        <v>1.8086876852319068E-3</v>
      </c>
      <c r="GQ10" s="162">
        <f t="shared" si="81"/>
        <v>1.7957929232496569E-3</v>
      </c>
      <c r="GR10" s="162">
        <f t="shared" si="82"/>
        <v>1.7825808212756763E-3</v>
      </c>
      <c r="GS10" s="162">
        <f t="shared" si="83"/>
        <v>1.7690597572141056E-3</v>
      </c>
      <c r="GT10" s="162">
        <f t="shared" si="84"/>
        <v>1.7552382583393858E-3</v>
      </c>
      <c r="GU10" s="162">
        <f t="shared" si="85"/>
        <v>1.7411249923640609E-3</v>
      </c>
      <c r="GV10" s="162">
        <f t="shared" si="86"/>
        <v>1.7267287584147939E-3</v>
      </c>
      <c r="GW10" s="162">
        <f t="shared" si="87"/>
        <v>1.7120584779296978E-3</v>
      </c>
      <c r="GX10" s="162">
        <f t="shared" si="88"/>
        <v>1.6971231854900934E-3</v>
      </c>
      <c r="GY10" s="162">
        <f t="shared" si="89"/>
        <v>1.681932019599813E-3</v>
      </c>
      <c r="GZ10" s="162">
        <f t="shared" si="90"/>
        <v>1.6664942134251369E-3</v>
      </c>
      <c r="HA10" s="162">
        <f t="shared" si="91"/>
        <v>1.6508190855084007E-3</v>
      </c>
      <c r="HB10" s="162">
        <f t="shared" si="92"/>
        <v>1.6349160304682468E-3</v>
      </c>
      <c r="HC10" s="162">
        <f t="shared" si="93"/>
        <v>1.6187945096993784E-3</v>
      </c>
      <c r="HD10" s="162">
        <f t="shared" si="94"/>
        <v>1.6024640420845785E-3</v>
      </c>
      <c r="HE10" s="162">
        <f t="shared" si="95"/>
        <v>1.5859341947316017E-3</v>
      </c>
      <c r="HF10" s="162">
        <f t="shared" si="96"/>
        <v>1.5692145737473768E-3</v>
      </c>
      <c r="HG10" s="162">
        <f t="shared" si="97"/>
        <v>1.5523148150618016E-3</v>
      </c>
      <c r="HH10" s="162">
        <f t="shared" si="98"/>
        <v>1.5352445753131735E-3</v>
      </c>
      <c r="HI10" s="162">
        <f t="shared" si="99"/>
        <v>1.5180135228070994E-3</v>
      </c>
      <c r="HJ10" s="162">
        <f t="shared" si="100"/>
        <v>1.5006313285604762E-3</v>
      </c>
      <c r="HK10" s="162">
        <f t="shared" si="101"/>
        <v>1.4831076574418687E-3</v>
      </c>
      <c r="HL10" s="162">
        <f t="shared" si="102"/>
        <v>1.4654521594193379E-3</v>
      </c>
      <c r="HM10" s="162">
        <f t="shared" si="103"/>
        <v>1.447674460926469E-3</v>
      </c>
      <c r="HN10" s="162">
        <f t="shared" si="104"/>
        <v>1.4297841563570448E-3</v>
      </c>
      <c r="HO10" s="162">
        <f t="shared" si="105"/>
        <v>1.4117907996984696E-3</v>
      </c>
      <c r="HP10" s="162">
        <f t="shared" si="106"/>
        <v>1.3937038963137143E-3</v>
      </c>
    </row>
    <row r="11" spans="1:225" x14ac:dyDescent="0.25">
      <c r="A11" s="4">
        <v>8</v>
      </c>
      <c r="B11" s="89">
        <f t="shared" si="107"/>
        <v>60</v>
      </c>
      <c r="C11" s="88">
        <v>120</v>
      </c>
      <c r="D11" s="89">
        <f t="shared" si="108"/>
        <v>240</v>
      </c>
      <c r="E11" s="34">
        <f t="shared" si="0"/>
        <v>1</v>
      </c>
      <c r="F11" s="34">
        <f t="shared" si="1"/>
        <v>0.5</v>
      </c>
      <c r="G11" s="69">
        <f t="shared" si="109"/>
        <v>130</v>
      </c>
      <c r="H11" s="21" t="s">
        <v>726</v>
      </c>
      <c r="I11" s="56"/>
      <c r="J11" s="265"/>
      <c r="K11" s="70">
        <f>IF(AND(B11&gt;0,C11&gt;0,D11&gt;0),IF(ISBLANK(J11),IF(ISBLANK(H11),"",(D11-B11)*VLOOKUP(H11,VLookups!$A$4:$B$13,2,FALSE)),J11),"")</f>
        <v>201.60000000000002</v>
      </c>
      <c r="L11" s="71">
        <f t="shared" si="2"/>
        <v>40642.560000000012</v>
      </c>
      <c r="M11" s="88">
        <v>150</v>
      </c>
      <c r="N11" s="258">
        <f>IF(AND(M11&gt;0,C11&gt;0,NOT(K11="")),ABS(VLOOKUP($M$1,VLookups!$A$48:$B$49,2,FALSE)-_xlfn.NORM.DIST(M11,G11,K11,TRUE)),"")</f>
        <v>0.5395127831037716</v>
      </c>
      <c r="O11" s="87">
        <f>IF(AND($B11&gt;0,$C11&gt;0,$D11&gt;0,NOT(ISBLANK($H11))),_xlfn.NORM.INV(ABS(VLOOKUP($M$1,VLookups!$A$48:$B$49,2,FALSE)-O$3),$G11,$K11),"")</f>
        <v>-128.36079561379148</v>
      </c>
      <c r="P11" s="86">
        <f>IF(AND($B11&gt;0,$C11&gt;0,$D11&gt;0,NOT(ISBLANK($H11))),_xlfn.NORM.INV(ABS(VLOOKUP($M$1,VLookups!$A$48:$B$49,2,FALSE)-P$3),$G11,$K11),"")</f>
        <v>388.36079561379148</v>
      </c>
      <c r="Q11" s="87">
        <f>IF(AND($B11&gt;0,$C11&gt;0,$D11&gt;0,NOT(ISBLANK($H11))),_xlfn.NORM.INV(ABS(VLOOKUP($M$1,VLookups!$A$48:$B$49,2,FALSE)-Q$3),$G11,$K11),"")</f>
        <v>338.94497132194806</v>
      </c>
      <c r="R11" s="86">
        <f>IF(AND($B11&gt;0,$C11&gt;0,$D11&gt;0,NOT(ISBLANK($H11))),_xlfn.NORM.INV(ABS(VLOOKUP($M$1,VLookups!$A$48:$B$49,2,FALSE)-R$3),$G11,$K11),"")</f>
        <v>299.67084068829962</v>
      </c>
      <c r="S11" s="87">
        <f>IF(AND($B11&gt;0,$C11&gt;0,$D11&gt;0,NOT(ISBLANK($H11))),_xlfn.NORM.INV(ABS(VLOOKUP($M$1,VLookups!$A$48:$B$49,2,FALSE)-S$3),$G11,$K11),"")</f>
        <v>265.97713363953017</v>
      </c>
      <c r="T11" s="86">
        <f>IF(AND($B11&gt;0,$C11&gt;0,$D11&gt;0,NOT(ISBLANK($H11))),_xlfn.NORM.INV(ABS(VLOOKUP($M$1,VLookups!$A$48:$B$49,2,FALSE)-T$3),$G11,$K11),"")</f>
        <v>130</v>
      </c>
      <c r="U11" s="5"/>
      <c r="V11" s="161">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6">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2">
        <f t="shared" si="6"/>
        <v>1.6074050008518346E-3</v>
      </c>
      <c r="DU11" s="162">
        <f t="shared" si="7"/>
        <v>1.6227239840557268E-3</v>
      </c>
      <c r="DV11" s="162">
        <f t="shared" si="8"/>
        <v>1.6378262362152776E-3</v>
      </c>
      <c r="DW11" s="162">
        <f t="shared" si="9"/>
        <v>1.6527030213247204E-3</v>
      </c>
      <c r="DX11" s="162">
        <f t="shared" si="10"/>
        <v>1.6673456735075635E-3</v>
      </c>
      <c r="DY11" s="162">
        <f t="shared" si="11"/>
        <v>1.6817456053630528E-3</v>
      </c>
      <c r="DZ11" s="162">
        <f t="shared" si="12"/>
        <v>1.6958943163002439E-3</v>
      </c>
      <c r="EA11" s="162">
        <f t="shared" si="13"/>
        <v>1.7097834008484652E-3</v>
      </c>
      <c r="EB11" s="162">
        <f t="shared" si="14"/>
        <v>1.7234045569328655E-3</v>
      </c>
      <c r="EC11" s="162">
        <f t="shared" si="15"/>
        <v>1.7367495941037273E-3</v>
      </c>
      <c r="ED11" s="162">
        <f t="shared" si="16"/>
        <v>1.7498104417081851E-3</v>
      </c>
      <c r="EE11" s="162">
        <f t="shared" si="17"/>
        <v>1.7625791569929913E-3</v>
      </c>
      <c r="EF11" s="162">
        <f t="shared" si="18"/>
        <v>1.7750479331269922E-3</v>
      </c>
      <c r="EG11" s="162">
        <f t="shared" si="19"/>
        <v>1.7872091071320171E-3</v>
      </c>
      <c r="EH11" s="162">
        <f t="shared" si="20"/>
        <v>1.7990551677109314E-3</v>
      </c>
      <c r="EI11" s="162">
        <f t="shared" si="21"/>
        <v>1.8105787629616999E-3</v>
      </c>
      <c r="EJ11" s="162">
        <f t="shared" si="22"/>
        <v>1.8217727079663899E-3</v>
      </c>
      <c r="EK11" s="162">
        <f t="shared" si="23"/>
        <v>1.8326299922441771E-3</v>
      </c>
      <c r="EL11" s="162">
        <f t="shared" si="24"/>
        <v>1.8431437870575472E-3</v>
      </c>
      <c r="EM11" s="162">
        <f t="shared" si="25"/>
        <v>1.8533074525610522E-3</v>
      </c>
      <c r="EN11" s="162">
        <f t="shared" si="26"/>
        <v>1.8631145447821631E-3</v>
      </c>
      <c r="EO11" s="162">
        <f t="shared" si="27"/>
        <v>1.8725588224239456E-3</v>
      </c>
      <c r="EP11" s="162">
        <f t="shared" si="28"/>
        <v>1.8816342534795276E-3</v>
      </c>
      <c r="EQ11" s="162">
        <f t="shared" si="29"/>
        <v>1.8903350216485438E-3</v>
      </c>
      <c r="ER11" s="162">
        <f t="shared" si="30"/>
        <v>1.898655532546017E-3</v>
      </c>
      <c r="ES11" s="162">
        <f t="shared" si="31"/>
        <v>1.9065904196943939E-3</v>
      </c>
      <c r="ET11" s="162">
        <f t="shared" si="32"/>
        <v>1.9141345502897624E-3</v>
      </c>
      <c r="EU11" s="162">
        <f t="shared" si="33"/>
        <v>1.9212830307335769E-3</v>
      </c>
      <c r="EV11" s="162">
        <f t="shared" si="34"/>
        <v>1.9280312119215478E-3</v>
      </c>
      <c r="EW11" s="162">
        <f t="shared" si="35"/>
        <v>1.9343746942816983E-3</v>
      </c>
      <c r="EX11" s="162">
        <f t="shared" si="36"/>
        <v>1.9403093325539422E-3</v>
      </c>
      <c r="EY11" s="162">
        <f t="shared" si="37"/>
        <v>1.9458312403039207E-3</v>
      </c>
      <c r="EZ11" s="162">
        <f t="shared" si="38"/>
        <v>1.9509367941642128E-3</v>
      </c>
      <c r="FA11" s="162">
        <f t="shared" si="39"/>
        <v>1.9556226377964452E-3</v>
      </c>
      <c r="FB11" s="162">
        <f t="shared" si="40"/>
        <v>1.9598856855682317E-3</v>
      </c>
      <c r="FC11" s="162">
        <f t="shared" si="41"/>
        <v>1.9637231259393103E-3</v>
      </c>
      <c r="FD11" s="162">
        <f t="shared" si="42"/>
        <v>1.9671324245516693E-3</v>
      </c>
      <c r="FE11" s="162">
        <f t="shared" si="43"/>
        <v>1.9701113270189125E-3</v>
      </c>
      <c r="FF11" s="162">
        <f t="shared" si="44"/>
        <v>1.9726578614105649E-3</v>
      </c>
      <c r="FG11" s="162">
        <f t="shared" si="45"/>
        <v>1.9747703404274833E-3</v>
      </c>
      <c r="FH11" s="162">
        <f t="shared" si="46"/>
        <v>1.9764473632650197E-3</v>
      </c>
      <c r="FI11" s="162">
        <f t="shared" si="47"/>
        <v>1.9776878171610481E-3</v>
      </c>
      <c r="FJ11" s="162">
        <f t="shared" si="48"/>
        <v>1.9784908786264666E-3</v>
      </c>
      <c r="FK11" s="162">
        <f t="shared" si="49"/>
        <v>1.9788560143562677E-3</v>
      </c>
      <c r="FL11" s="162">
        <f t="shared" si="50"/>
        <v>1.9787829818197641E-3</v>
      </c>
      <c r="FM11" s="162">
        <f t="shared" si="51"/>
        <v>1.9782718295290611E-3</v>
      </c>
      <c r="FN11" s="162">
        <f t="shared" si="52"/>
        <v>1.9773228969853516E-3</v>
      </c>
      <c r="FO11" s="162">
        <f t="shared" si="53"/>
        <v>1.9759368143031234E-3</v>
      </c>
      <c r="FP11" s="162">
        <f t="shared" si="54"/>
        <v>1.9741145015128572E-3</v>
      </c>
      <c r="FQ11" s="162">
        <f t="shared" si="55"/>
        <v>1.9718571675433009E-3</v>
      </c>
      <c r="FR11" s="162">
        <f t="shared" si="56"/>
        <v>1.9691663088848856E-3</v>
      </c>
      <c r="FS11" s="162">
        <f t="shared" si="57"/>
        <v>1.9660437079363677E-3</v>
      </c>
      <c r="FT11" s="162">
        <f t="shared" si="58"/>
        <v>1.9624914310372352E-3</v>
      </c>
      <c r="FU11" s="162">
        <f t="shared" si="59"/>
        <v>1.9585118261889389E-3</v>
      </c>
      <c r="FV11" s="162">
        <f t="shared" si="60"/>
        <v>1.9541075204684484E-3</v>
      </c>
      <c r="FW11" s="162">
        <f t="shared" si="61"/>
        <v>1.9492814171381337E-3</v>
      </c>
      <c r="FX11" s="162">
        <f t="shared" si="62"/>
        <v>1.9440366924564198E-3</v>
      </c>
      <c r="FY11" s="162">
        <f t="shared" si="63"/>
        <v>1.9383767921941147E-3</v>
      </c>
      <c r="FZ11" s="162">
        <f t="shared" si="64"/>
        <v>1.9323054278617643E-3</v>
      </c>
      <c r="GA11" s="162">
        <f t="shared" si="65"/>
        <v>1.925826572653815E-3</v>
      </c>
      <c r="GB11" s="162">
        <f t="shared" si="66"/>
        <v>1.91894445711579E-3</v>
      </c>
      <c r="GC11" s="162">
        <f t="shared" si="67"/>
        <v>1.9116635645410847E-3</v>
      </c>
      <c r="GD11" s="162">
        <f t="shared" si="68"/>
        <v>1.9039886261044063E-3</v>
      </c>
      <c r="GE11" s="162">
        <f t="shared" si="69"/>
        <v>1.8959246157392363E-3</v>
      </c>
      <c r="GF11" s="162">
        <f t="shared" si="70"/>
        <v>1.8874767447670917E-3</v>
      </c>
      <c r="GG11" s="162">
        <f t="shared" si="71"/>
        <v>1.8786504562866907E-3</v>
      </c>
      <c r="GH11" s="162">
        <f t="shared" si="72"/>
        <v>1.869451419331485E-3</v>
      </c>
      <c r="GI11" s="162">
        <f t="shared" si="73"/>
        <v>1.8598855228043271E-3</v>
      </c>
      <c r="GJ11" s="162">
        <f t="shared" si="74"/>
        <v>1.8499588691983596E-3</v>
      </c>
      <c r="GK11" s="162">
        <f t="shared" si="75"/>
        <v>1.839677768113488E-3</v>
      </c>
      <c r="GL11" s="162">
        <f t="shared" si="76"/>
        <v>1.8290487295780755E-3</v>
      </c>
      <c r="GM11" s="162">
        <f t="shared" si="77"/>
        <v>1.8180784571857453E-3</v>
      </c>
      <c r="GN11" s="162">
        <f t="shared" si="78"/>
        <v>1.8067738410574154E-3</v>
      </c>
      <c r="GO11" s="162">
        <f t="shared" si="79"/>
        <v>1.7951419506388817E-3</v>
      </c>
      <c r="GP11" s="162">
        <f t="shared" si="80"/>
        <v>1.7831900273444971E-3</v>
      </c>
      <c r="GQ11" s="162">
        <f t="shared" si="81"/>
        <v>1.7709254770576204E-3</v>
      </c>
      <c r="GR11" s="162">
        <f t="shared" si="82"/>
        <v>1.7583558624987084E-3</v>
      </c>
      <c r="GS11" s="162">
        <f t="shared" si="83"/>
        <v>1.7454888954720181E-3</v>
      </c>
      <c r="GT11" s="162">
        <f t="shared" si="84"/>
        <v>1.7323324290020321E-3</v>
      </c>
      <c r="GU11" s="162">
        <f t="shared" si="85"/>
        <v>1.7188944493707885E-3</v>
      </c>
      <c r="GV11" s="162">
        <f t="shared" si="86"/>
        <v>1.7051830680673834E-3</v>
      </c>
      <c r="GW11" s="162">
        <f t="shared" si="87"/>
        <v>1.691206513660958E-3</v>
      </c>
      <c r="GX11" s="162">
        <f t="shared" si="88"/>
        <v>1.6769731236085219E-3</v>
      </c>
      <c r="GY11" s="162">
        <f t="shared" si="89"/>
        <v>1.6624913360089671E-3</v>
      </c>
      <c r="GZ11" s="162">
        <f t="shared" si="90"/>
        <v>1.6477696813146231E-3</v>
      </c>
      <c r="HA11" s="162">
        <f t="shared" si="91"/>
        <v>1.632816774011674E-3</v>
      </c>
      <c r="HB11" s="162">
        <f t="shared" si="92"/>
        <v>1.6176413042807108E-3</v>
      </c>
      <c r="HC11" s="162">
        <f t="shared" si="93"/>
        <v>1.6022520296486216E-3</v>
      </c>
      <c r="HD11" s="162">
        <f t="shared" si="94"/>
        <v>1.5866577666429392E-3</v>
      </c>
      <c r="HE11" s="162">
        <f t="shared" si="95"/>
        <v>1.570867382459655E-3</v>
      </c>
      <c r="HF11" s="162">
        <f t="shared" si="96"/>
        <v>1.5548897866553861E-3</v>
      </c>
      <c r="HG11" s="162">
        <f t="shared" si="97"/>
        <v>1.5387339228746483E-3</v>
      </c>
      <c r="HH11" s="162">
        <f t="shared" si="98"/>
        <v>1.5224087606228042E-3</v>
      </c>
      <c r="HI11" s="162">
        <f t="shared" si="99"/>
        <v>1.5059232870951113E-3</v>
      </c>
      <c r="HJ11" s="162">
        <f t="shared" si="100"/>
        <v>1.4892864990720728E-3</v>
      </c>
      <c r="HK11" s="162">
        <f t="shared" si="101"/>
        <v>1.4725073948911038E-3</v>
      </c>
      <c r="HL11" s="162">
        <f t="shared" si="102"/>
        <v>1.4555949665042863E-3</v>
      </c>
      <c r="HM11" s="162">
        <f t="shared" si="103"/>
        <v>1.4385581916317592E-3</v>
      </c>
      <c r="HN11" s="162">
        <f t="shared" si="104"/>
        <v>1.4214060260200295E-3</v>
      </c>
      <c r="HO11" s="162">
        <f t="shared" si="105"/>
        <v>1.4041473958142175E-3</v>
      </c>
      <c r="HP11" s="162">
        <f t="shared" si="106"/>
        <v>1.3867911900529877E-3</v>
      </c>
    </row>
    <row r="12" spans="1:225" x14ac:dyDescent="0.25">
      <c r="A12" s="4">
        <v>9</v>
      </c>
      <c r="B12" s="89">
        <f t="shared" si="107"/>
        <v>60</v>
      </c>
      <c r="C12" s="88">
        <v>120</v>
      </c>
      <c r="D12" s="89">
        <f t="shared" si="108"/>
        <v>240</v>
      </c>
      <c r="E12" s="34">
        <f t="shared" si="0"/>
        <v>1</v>
      </c>
      <c r="F12" s="34">
        <f t="shared" si="1"/>
        <v>0.5</v>
      </c>
      <c r="G12" s="69">
        <f t="shared" si="109"/>
        <v>130</v>
      </c>
      <c r="H12" s="21" t="s">
        <v>727</v>
      </c>
      <c r="I12" s="56"/>
      <c r="J12" s="265"/>
      <c r="K12" s="70">
        <f>IF(AND(B12&gt;0,C12&gt;0,D12&gt;0),IF(ISBLANK(J12),IF(ISBLANK(H12),"",(D12-B12)*VLOOKUP(H12,VLookups!$A$4:$B$13,2,FALSE)),J12),"")</f>
        <v>205.2</v>
      </c>
      <c r="L12" s="71">
        <f t="shared" si="2"/>
        <v>42107.039999999994</v>
      </c>
      <c r="M12" s="88">
        <v>150</v>
      </c>
      <c r="N12" s="258">
        <f>IF(AND(M12&gt;0,C12&gt;0,NOT(K12="")),ABS(VLOOKUP($M$1,VLookups!$A$48:$B$49,2,FALSE)-_xlfn.NORM.DIST(M12,G12,K12,TRUE)),"")</f>
        <v>0.53882178825207638</v>
      </c>
      <c r="O12" s="87">
        <f>IF(AND($B12&gt;0,$C12&gt;0,$D12&gt;0,NOT(ISBLANK($H12))),_xlfn.NORM.INV(ABS(VLOOKUP($M$1,VLookups!$A$48:$B$49,2,FALSE)-O$3),$G12,$K12),"")</f>
        <v>-132.97438124975201</v>
      </c>
      <c r="P12" s="86">
        <f>IF(AND($B12&gt;0,$C12&gt;0,$D12&gt;0,NOT(ISBLANK($H12))),_xlfn.NORM.INV(ABS(VLOOKUP($M$1,VLookups!$A$48:$B$49,2,FALSE)-P$3),$G12,$K12),"")</f>
        <v>392.97438124975201</v>
      </c>
      <c r="Q12" s="87">
        <f>IF(AND($B12&gt;0,$C12&gt;0,$D12&gt;0,NOT(ISBLANK($H12))),_xlfn.NORM.INV(ABS(VLOOKUP($M$1,VLookups!$A$48:$B$49,2,FALSE)-Q$3),$G12,$K12),"")</f>
        <v>342.67613152412565</v>
      </c>
      <c r="R12" s="86">
        <f>IF(AND($B12&gt;0,$C12&gt;0,$D12&gt;0,NOT(ISBLANK($H12))),_xlfn.NORM.INV(ABS(VLOOKUP($M$1,VLookups!$A$48:$B$49,2,FALSE)-R$3),$G12,$K12),"")</f>
        <v>302.7006771291621</v>
      </c>
      <c r="S12" s="87">
        <f>IF(AND($B12&gt;0,$C12&gt;0,$D12&gt;0,NOT(ISBLANK($H12))),_xlfn.NORM.INV(ABS(VLOOKUP($M$1,VLookups!$A$48:$B$49,2,FALSE)-S$3),$G12,$K12),"")</f>
        <v>268.405296740236</v>
      </c>
      <c r="T12" s="86">
        <f>IF(AND($B12&gt;0,$C12&gt;0,$D12&gt;0,NOT(ISBLANK($H12))),_xlfn.NORM.INV(ABS(VLOOKUP($M$1,VLookups!$A$48:$B$49,2,FALSE)-T$3),$G12,$K12),"")</f>
        <v>130</v>
      </c>
      <c r="U12" s="5"/>
      <c r="V12" s="161">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6">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2">
        <f t="shared" si="6"/>
        <v>1.5906656893111221E-3</v>
      </c>
      <c r="DU12" s="162">
        <f t="shared" si="7"/>
        <v>1.6052954807363763E-3</v>
      </c>
      <c r="DV12" s="162">
        <f t="shared" si="8"/>
        <v>1.6197135902202989E-3</v>
      </c>
      <c r="DW12" s="162">
        <f t="shared" si="9"/>
        <v>1.6339119260229619E-3</v>
      </c>
      <c r="DX12" s="162">
        <f t="shared" si="10"/>
        <v>1.6478824661346576E-3</v>
      </c>
      <c r="DY12" s="162">
        <f t="shared" si="11"/>
        <v>1.6616172657745495E-3</v>
      </c>
      <c r="DZ12" s="162">
        <f t="shared" si="12"/>
        <v>1.6751084648713615E-3</v>
      </c>
      <c r="EA12" s="162">
        <f t="shared" si="13"/>
        <v>1.6883482955163259E-3</v>
      </c>
      <c r="EB12" s="162">
        <f t="shared" si="14"/>
        <v>1.7013290893785644E-3</v>
      </c>
      <c r="EC12" s="162">
        <f t="shared" si="15"/>
        <v>1.714043285073045E-3</v>
      </c>
      <c r="ED12" s="162">
        <f t="shared" si="16"/>
        <v>1.7264834354712632E-3</v>
      </c>
      <c r="EE12" s="162">
        <f t="shared" si="17"/>
        <v>1.7386422149447893E-3</v>
      </c>
      <c r="EF12" s="162">
        <f t="shared" si="18"/>
        <v>1.7505124265318696E-3</v>
      </c>
      <c r="EG12" s="162">
        <f t="shared" si="19"/>
        <v>1.7620870090172889E-3</v>
      </c>
      <c r="EH12" s="162">
        <f t="shared" si="20"/>
        <v>1.7733590439157813E-3</v>
      </c>
      <c r="EI12" s="162">
        <f t="shared" si="21"/>
        <v>1.7843217623493479E-3</v>
      </c>
      <c r="EJ12" s="162">
        <f t="shared" si="22"/>
        <v>1.7949685518089255E-3</v>
      </c>
      <c r="EK12" s="162">
        <f t="shared" si="23"/>
        <v>1.8052929627909793E-3</v>
      </c>
      <c r="EL12" s="162">
        <f t="shared" si="24"/>
        <v>1.8152887152997012E-3</v>
      </c>
      <c r="EM12" s="162">
        <f t="shared" si="25"/>
        <v>1.8249497052056592E-3</v>
      </c>
      <c r="EN12" s="162">
        <f t="shared" si="26"/>
        <v>1.8342700104518903E-3</v>
      </c>
      <c r="EO12" s="162">
        <f t="shared" si="27"/>
        <v>1.8432438970986129E-3</v>
      </c>
      <c r="EP12" s="162">
        <f t="shared" si="28"/>
        <v>1.8518658251979341E-3</v>
      </c>
      <c r="EQ12" s="162">
        <f t="shared" si="29"/>
        <v>1.86013045449013E-3</v>
      </c>
      <c r="ER12" s="162">
        <f t="shared" si="30"/>
        <v>1.8680326499132989E-3</v>
      </c>
      <c r="ES12" s="162">
        <f t="shared" si="31"/>
        <v>1.8755674869184442E-3</v>
      </c>
      <c r="ET12" s="162">
        <f t="shared" si="32"/>
        <v>1.8827302565822821E-3</v>
      </c>
      <c r="EU12" s="162">
        <f t="shared" si="33"/>
        <v>1.8895164705103466E-3</v>
      </c>
      <c r="EV12" s="162">
        <f t="shared" si="34"/>
        <v>1.8959218655232469E-3</v>
      </c>
      <c r="EW12" s="162">
        <f t="shared" si="35"/>
        <v>1.9019424081192309E-3</v>
      </c>
      <c r="EX12" s="162">
        <f t="shared" si="36"/>
        <v>1.9075742987065163E-3</v>
      </c>
      <c r="EY12" s="162">
        <f t="shared" si="37"/>
        <v>1.9128139755991698E-3</v>
      </c>
      <c r="EZ12" s="162">
        <f t="shared" si="38"/>
        <v>1.9176581187706557E-3</v>
      </c>
      <c r="FA12" s="162">
        <f t="shared" si="39"/>
        <v>1.9221036533595174E-3</v>
      </c>
      <c r="FB12" s="162">
        <f t="shared" si="40"/>
        <v>1.926147752922006E-3</v>
      </c>
      <c r="FC12" s="162">
        <f t="shared" si="41"/>
        <v>1.9297878424268439E-3</v>
      </c>
      <c r="FD12" s="162">
        <f t="shared" si="42"/>
        <v>1.9330216009876776E-3</v>
      </c>
      <c r="FE12" s="162">
        <f t="shared" si="43"/>
        <v>1.9358469643291653E-3</v>
      </c>
      <c r="FF12" s="162">
        <f t="shared" si="44"/>
        <v>1.9382621269830255E-3</v>
      </c>
      <c r="FG12" s="162">
        <f t="shared" si="45"/>
        <v>1.9402655442107817E-3</v>
      </c>
      <c r="FH12" s="162">
        <f t="shared" si="46"/>
        <v>1.9418559336503336E-3</v>
      </c>
      <c r="FI12" s="162">
        <f t="shared" si="47"/>
        <v>1.9430322766838958E-3</v>
      </c>
      <c r="FJ12" s="162">
        <f t="shared" si="48"/>
        <v>1.9437938195252687E-3</v>
      </c>
      <c r="FK12" s="162">
        <f t="shared" si="49"/>
        <v>1.9441400740248078E-3</v>
      </c>
      <c r="FL12" s="162">
        <f t="shared" si="50"/>
        <v>1.9440708181908935E-3</v>
      </c>
      <c r="FM12" s="162">
        <f t="shared" si="51"/>
        <v>1.9435860964271225E-3</v>
      </c>
      <c r="FN12" s="162">
        <f t="shared" si="52"/>
        <v>1.9426862194848596E-3</v>
      </c>
      <c r="FO12" s="162">
        <f t="shared" si="53"/>
        <v>1.9413717641312291E-3</v>
      </c>
      <c r="FP12" s="162">
        <f t="shared" si="54"/>
        <v>1.9396435725330366E-3</v>
      </c>
      <c r="FQ12" s="162">
        <f t="shared" si="55"/>
        <v>1.9375027513575446E-3</v>
      </c>
      <c r="FR12" s="162">
        <f t="shared" si="56"/>
        <v>1.9349506705914443E-3</v>
      </c>
      <c r="FS12" s="162">
        <f t="shared" si="57"/>
        <v>1.9319889620797921E-3</v>
      </c>
      <c r="FT12" s="162">
        <f t="shared" si="58"/>
        <v>1.9286195177870872E-3</v>
      </c>
      <c r="FU12" s="162">
        <f t="shared" si="59"/>
        <v>1.9248444877830876E-3</v>
      </c>
      <c r="FV12" s="162">
        <f t="shared" si="60"/>
        <v>1.920666277956364E-3</v>
      </c>
      <c r="FW12" s="162">
        <f t="shared" si="61"/>
        <v>1.9160875474589982E-3</v>
      </c>
      <c r="FX12" s="162">
        <f t="shared" si="62"/>
        <v>1.9111112058862213E-3</v>
      </c>
      <c r="FY12" s="162">
        <f t="shared" si="63"/>
        <v>1.9057404101951866E-3</v>
      </c>
      <c r="FZ12" s="162">
        <f t="shared" si="64"/>
        <v>1.8999785613674314E-3</v>
      </c>
      <c r="GA12" s="162">
        <f t="shared" si="65"/>
        <v>1.8938293008199851E-3</v>
      </c>
      <c r="GB12" s="162">
        <f t="shared" si="66"/>
        <v>1.8872965065704073E-3</v>
      </c>
      <c r="GC12" s="162">
        <f t="shared" si="67"/>
        <v>1.8803842891614215E-3</v>
      </c>
      <c r="GD12" s="162">
        <f t="shared" si="68"/>
        <v>1.8730969873511356E-3</v>
      </c>
      <c r="GE12" s="162">
        <f t="shared" si="69"/>
        <v>1.8654391635751695E-3</v>
      </c>
      <c r="GF12" s="162">
        <f t="shared" si="70"/>
        <v>1.8574155991873389E-3</v>
      </c>
      <c r="GG12" s="162">
        <f t="shared" si="71"/>
        <v>1.8490312894858432E-3</v>
      </c>
      <c r="GH12" s="162">
        <f t="shared" si="72"/>
        <v>1.8402914385321912E-3</v>
      </c>
      <c r="GI12" s="162">
        <f t="shared" si="73"/>
        <v>1.831201453770398E-3</v>
      </c>
      <c r="GJ12" s="162">
        <f t="shared" si="74"/>
        <v>1.8217669404542195E-3</v>
      </c>
      <c r="GK12" s="162">
        <f t="shared" si="75"/>
        <v>1.8119936958904805E-3</v>
      </c>
      <c r="GL12" s="162">
        <f t="shared" si="76"/>
        <v>1.8018877035067516E-3</v>
      </c>
      <c r="GM12" s="162">
        <f t="shared" si="77"/>
        <v>1.7914551267518728E-3</v>
      </c>
      <c r="GN12" s="162">
        <f t="shared" si="78"/>
        <v>1.7807023028380191E-3</v>
      </c>
      <c r="GO12" s="162">
        <f t="shared" si="79"/>
        <v>1.7696357363331957E-3</v>
      </c>
      <c r="GP12" s="162">
        <f t="shared" si="80"/>
        <v>1.7582620926132123E-3</v>
      </c>
      <c r="GQ12" s="162">
        <f t="shared" si="81"/>
        <v>1.7465881911823602E-3</v>
      </c>
      <c r="GR12" s="162">
        <f t="shared" si="82"/>
        <v>1.7346209988721372E-3</v>
      </c>
      <c r="GS12" s="162">
        <f t="shared" si="83"/>
        <v>1.722367622927503E-3</v>
      </c>
      <c r="GT12" s="162">
        <f t="shared" si="84"/>
        <v>1.709835303990238E-3</v>
      </c>
      <c r="GU12" s="162">
        <f t="shared" si="85"/>
        <v>1.6970314089890866E-3</v>
      </c>
      <c r="GV12" s="162">
        <f t="shared" si="86"/>
        <v>1.68396342394642E-3</v>
      </c>
      <c r="GW12" s="162">
        <f t="shared" si="87"/>
        <v>1.6706389467112137E-3</v>
      </c>
      <c r="GX12" s="162">
        <f t="shared" si="88"/>
        <v>1.6570656796281835E-3</v>
      </c>
      <c r="GY12" s="162">
        <f t="shared" si="89"/>
        <v>1.6432514221529212E-3</v>
      </c>
      <c r="GZ12" s="162">
        <f t="shared" si="90"/>
        <v>1.6292040634229008E-3</v>
      </c>
      <c r="HA12" s="162">
        <f t="shared" si="91"/>
        <v>1.6149315747941921E-3</v>
      </c>
      <c r="HB12" s="162">
        <f t="shared" si="92"/>
        <v>1.6004420023536968E-3</v>
      </c>
      <c r="HC12" s="162">
        <f t="shared" si="93"/>
        <v>1.5857434594166841E-3</v>
      </c>
      <c r="HD12" s="162">
        <f t="shared" si="94"/>
        <v>1.5708441190193185E-3</v>
      </c>
      <c r="HE12" s="162">
        <f t="shared" si="95"/>
        <v>1.555752206415819E-3</v>
      </c>
      <c r="HF12" s="162">
        <f t="shared" si="96"/>
        <v>1.5404759915897746E-3</v>
      </c>
      <c r="HG12" s="162">
        <f t="shared" si="97"/>
        <v>1.5250237817890464E-3</v>
      </c>
      <c r="HH12" s="162">
        <f t="shared" si="98"/>
        <v>1.5094039140935468E-3</v>
      </c>
      <c r="HI12" s="162">
        <f t="shared" si="99"/>
        <v>1.4936247480250636E-3</v>
      </c>
      <c r="HJ12" s="162">
        <f t="shared" si="100"/>
        <v>1.4776946582081298E-3</v>
      </c>
      <c r="HK12" s="162">
        <f t="shared" si="101"/>
        <v>1.4616220270907811E-3</v>
      </c>
      <c r="HL12" s="162">
        <f t="shared" si="102"/>
        <v>1.4454152377338535E-3</v>
      </c>
      <c r="HM12" s="162">
        <f t="shared" si="103"/>
        <v>1.4290826666772958E-3</v>
      </c>
      <c r="HN12" s="162">
        <f t="shared" si="104"/>
        <v>1.4126326768917469E-3</v>
      </c>
      <c r="HO12" s="162">
        <f t="shared" si="105"/>
        <v>1.3960736108234223E-3</v>
      </c>
      <c r="HP12" s="162">
        <f t="shared" si="106"/>
        <v>1.3794137835401255E-3</v>
      </c>
    </row>
    <row r="13" spans="1:225" x14ac:dyDescent="0.25">
      <c r="A13" s="4">
        <v>10</v>
      </c>
      <c r="B13" s="89">
        <f t="shared" si="107"/>
        <v>60</v>
      </c>
      <c r="C13" s="88">
        <v>120</v>
      </c>
      <c r="D13" s="89">
        <f t="shared" si="108"/>
        <v>240</v>
      </c>
      <c r="E13" s="34">
        <f t="shared" si="0"/>
        <v>1</v>
      </c>
      <c r="F13" s="34">
        <f t="shared" si="1"/>
        <v>0.5</v>
      </c>
      <c r="G13" s="69">
        <f t="shared" si="109"/>
        <v>130</v>
      </c>
      <c r="H13" s="21" t="s">
        <v>11</v>
      </c>
      <c r="I13" s="56"/>
      <c r="J13" s="265"/>
      <c r="K13" s="70">
        <f>IF(AND(B13&gt;0,C13&gt;0,D13&gt;0),IF(ISBLANK(J13),IF(ISBLANK(H13),"",(D13-B13)*VLOOKUP(H13,VLookups!$A$4:$B$13,2,FALSE)),J13),"")</f>
        <v>223.2</v>
      </c>
      <c r="L13" s="71">
        <f t="shared" si="2"/>
        <v>49818.239999999998</v>
      </c>
      <c r="M13" s="88">
        <v>150</v>
      </c>
      <c r="N13" s="258">
        <f>IF(AND(M13&gt;0,C13&gt;0,NOT(K13="")),ABS(VLOOKUP($M$1,VLookups!$A$48:$B$49,2,FALSE)-_xlfn.NORM.DIST(M13,G13,K13,TRUE)),"")</f>
        <v>0.53569973647124924</v>
      </c>
      <c r="O13" s="87">
        <f>IF(AND($B13&gt;0,$C13&gt;0,$D13&gt;0,NOT(ISBLANK($H13))),_xlfn.NORM.INV(ABS(VLOOKUP($M$1,VLookups!$A$48:$B$49,2,FALSE)-O$3),$G13,$K13),"")</f>
        <v>-156.04230942955485</v>
      </c>
      <c r="P13" s="86">
        <f>IF(AND($B13&gt;0,$C13&gt;0,$D13&gt;0,NOT(ISBLANK($H13))),_xlfn.NORM.INV(ABS(VLOOKUP($M$1,VLookups!$A$48:$B$49,2,FALSE)-P$3),$G13,$K13),"")</f>
        <v>416.04230942955485</v>
      </c>
      <c r="Q13" s="87">
        <f>IF(AND($B13&gt;0,$C13&gt;0,$D13&gt;0,NOT(ISBLANK($H13))),_xlfn.NORM.INV(ABS(VLOOKUP($M$1,VLookups!$A$48:$B$49,2,FALSE)-Q$3),$G13,$K13),"")</f>
        <v>361.33193253501389</v>
      </c>
      <c r="R13" s="86">
        <f>IF(AND($B13&gt;0,$C13&gt;0,$D13&gt;0,NOT(ISBLANK($H13))),_xlfn.NORM.INV(ABS(VLOOKUP($M$1,VLookups!$A$48:$B$49,2,FALSE)-R$3),$G13,$K13),"")</f>
        <v>317.84985933347457</v>
      </c>
      <c r="S13" s="87">
        <f>IF(AND($B13&gt;0,$C13&gt;0,$D13&gt;0,NOT(ISBLANK($H13))),_xlfn.NORM.INV(ABS(VLOOKUP($M$1,VLookups!$A$48:$B$49,2,FALSE)-S$3),$G13,$K13),"")</f>
        <v>280.54611224376549</v>
      </c>
      <c r="T13" s="86">
        <f>IF(AND($B13&gt;0,$C13&gt;0,$D13&gt;0,NOT(ISBLANK($H13))),_xlfn.NORM.INV(ABS(VLOOKUP($M$1,VLookups!$A$48:$B$49,2,FALSE)-T$3),$G13,$K13),"")</f>
        <v>130</v>
      </c>
      <c r="U13" s="5"/>
      <c r="V13" s="161">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6">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2">
        <f t="shared" si="6"/>
        <v>1.5085243555695185E-3</v>
      </c>
      <c r="DU13" s="162">
        <f t="shared" si="7"/>
        <v>1.5202427935339347E-3</v>
      </c>
      <c r="DV13" s="162">
        <f t="shared" si="8"/>
        <v>1.5317755114969947E-3</v>
      </c>
      <c r="DW13" s="162">
        <f t="shared" si="9"/>
        <v>1.5431169182140499E-3</v>
      </c>
      <c r="DX13" s="162">
        <f t="shared" si="10"/>
        <v>1.5542614845975372E-3</v>
      </c>
      <c r="DY13" s="162">
        <f t="shared" si="11"/>
        <v>1.565203748186863E-3</v>
      </c>
      <c r="DZ13" s="162">
        <f t="shared" si="12"/>
        <v>1.575938317590583E-3</v>
      </c>
      <c r="EA13" s="162">
        <f t="shared" si="13"/>
        <v>1.5864598768958436E-3</v>
      </c>
      <c r="EB13" s="162">
        <f t="shared" si="14"/>
        <v>1.5967631900400557E-3</v>
      </c>
      <c r="EC13" s="162">
        <f t="shared" si="15"/>
        <v>1.6068431051397976E-3</v>
      </c>
      <c r="ED13" s="162">
        <f t="shared" si="16"/>
        <v>1.6166945587719429E-3</v>
      </c>
      <c r="EE13" s="162">
        <f t="shared" si="17"/>
        <v>1.626312580202057E-3</v>
      </c>
      <c r="EF13" s="162">
        <f t="shared" si="18"/>
        <v>1.6356922955551296E-3</v>
      </c>
      <c r="EG13" s="162">
        <f t="shared" si="19"/>
        <v>1.6448289319237537E-3</v>
      </c>
      <c r="EH13" s="162">
        <f t="shared" si="20"/>
        <v>1.6537178214089173E-3</v>
      </c>
      <c r="EI13" s="162">
        <f t="shared" si="21"/>
        <v>1.6623544050886256E-3</v>
      </c>
      <c r="EJ13" s="162">
        <f t="shared" si="22"/>
        <v>1.67073423690964E-3</v>
      </c>
      <c r="EK13" s="162">
        <f t="shared" si="23"/>
        <v>1.6788529874976821E-3</v>
      </c>
      <c r="EL13" s="162">
        <f t="shared" si="24"/>
        <v>1.6867064478815485E-3</v>
      </c>
      <c r="EM13" s="162">
        <f t="shared" si="25"/>
        <v>1.694290533126645E-3</v>
      </c>
      <c r="EN13" s="162">
        <f t="shared" si="26"/>
        <v>1.7016012858735632E-3</v>
      </c>
      <c r="EO13" s="162">
        <f t="shared" si="27"/>
        <v>1.7086348797774001E-3</v>
      </c>
      <c r="EP13" s="162">
        <f t="shared" si="28"/>
        <v>1.7153876228436506E-3</v>
      </c>
      <c r="EQ13" s="162">
        <f t="shared" si="29"/>
        <v>1.721855960656594E-3</v>
      </c>
      <c r="ER13" s="162">
        <f t="shared" si="30"/>
        <v>1.7280364794962301E-3</v>
      </c>
      <c r="ES13" s="162">
        <f t="shared" si="31"/>
        <v>1.7339259093399387E-3</v>
      </c>
      <c r="ET13" s="162">
        <f t="shared" si="32"/>
        <v>1.7395211267451655E-3</v>
      </c>
      <c r="EU13" s="162">
        <f t="shared" si="33"/>
        <v>1.7448191576095824E-3</v>
      </c>
      <c r="EV13" s="162">
        <f t="shared" si="34"/>
        <v>1.7498171798053057E-3</v>
      </c>
      <c r="EW13" s="162">
        <f t="shared" si="35"/>
        <v>1.7545125256839074E-3</v>
      </c>
      <c r="EX13" s="162">
        <f t="shared" si="36"/>
        <v>1.7589026844491058E-3</v>
      </c>
      <c r="EY13" s="162">
        <f t="shared" si="37"/>
        <v>1.7629853043941814E-3</v>
      </c>
      <c r="EZ13" s="162">
        <f t="shared" si="38"/>
        <v>1.766758195001333E-3</v>
      </c>
      <c r="FA13" s="162">
        <f t="shared" si="39"/>
        <v>1.7702193289003386E-3</v>
      </c>
      <c r="FB13" s="162">
        <f t="shared" si="40"/>
        <v>1.773366843684082E-3</v>
      </c>
      <c r="FC13" s="162">
        <f t="shared" si="41"/>
        <v>1.7761990435786622E-3</v>
      </c>
      <c r="FD13" s="162">
        <f t="shared" si="42"/>
        <v>1.7787144009659883E-3</v>
      </c>
      <c r="FE13" s="162">
        <f t="shared" si="43"/>
        <v>1.7809115577569522E-3</v>
      </c>
      <c r="FF13" s="162">
        <f t="shared" si="44"/>
        <v>1.7827893266134443E-3</v>
      </c>
      <c r="FG13" s="162">
        <f t="shared" si="45"/>
        <v>1.7843466920176773E-3</v>
      </c>
      <c r="FH13" s="162">
        <f t="shared" si="46"/>
        <v>1.785582811187467E-3</v>
      </c>
      <c r="FI13" s="162">
        <f t="shared" si="47"/>
        <v>1.7864970148363198E-3</v>
      </c>
      <c r="FJ13" s="162">
        <f t="shared" si="48"/>
        <v>1.7870888077773602E-3</v>
      </c>
      <c r="FK13" s="162">
        <f t="shared" si="49"/>
        <v>1.7873578693703427E-3</v>
      </c>
      <c r="FL13" s="162">
        <f t="shared" si="50"/>
        <v>1.7873040538111784E-3</v>
      </c>
      <c r="FM13" s="162">
        <f t="shared" si="51"/>
        <v>1.786927390263612E-3</v>
      </c>
      <c r="FN13" s="162">
        <f t="shared" si="52"/>
        <v>1.7862280828328818E-3</v>
      </c>
      <c r="FO13" s="162">
        <f t="shared" si="53"/>
        <v>1.7852065103814E-3</v>
      </c>
      <c r="FP13" s="162">
        <f t="shared" si="54"/>
        <v>1.7838632261866784E-3</v>
      </c>
      <c r="FQ13" s="162">
        <f t="shared" si="55"/>
        <v>1.7821989574419402E-3</v>
      </c>
      <c r="FR13" s="162">
        <f t="shared" si="56"/>
        <v>1.7802146046000428E-3</v>
      </c>
      <c r="FS13" s="162">
        <f t="shared" si="57"/>
        <v>1.7779112405615452E-3</v>
      </c>
      <c r="FT13" s="162">
        <f t="shared" si="58"/>
        <v>1.7752901097079405E-3</v>
      </c>
      <c r="FU13" s="162">
        <f t="shared" si="59"/>
        <v>1.7723526267812747E-3</v>
      </c>
      <c r="FV13" s="162">
        <f t="shared" si="60"/>
        <v>1.7691003756115666E-3</v>
      </c>
      <c r="FW13" s="162">
        <f t="shared" si="61"/>
        <v>1.7655351076936252E-3</v>
      </c>
      <c r="FX13" s="162">
        <f t="shared" si="62"/>
        <v>1.7616587406150625E-3</v>
      </c>
      <c r="FY13" s="162">
        <f t="shared" si="63"/>
        <v>1.7574733563374694E-3</v>
      </c>
      <c r="FZ13" s="162">
        <f t="shared" si="64"/>
        <v>1.752981199332915E-3</v>
      </c>
      <c r="GA13" s="162">
        <f t="shared" si="65"/>
        <v>1.7481846745781078E-3</v>
      </c>
      <c r="GB13" s="162">
        <f t="shared" si="66"/>
        <v>1.7430863454087192E-3</v>
      </c>
      <c r="GC13" s="162">
        <f t="shared" si="67"/>
        <v>1.7376889312365595E-3</v>
      </c>
      <c r="GD13" s="162">
        <f t="shared" si="68"/>
        <v>1.7319953051324396E-3</v>
      </c>
      <c r="GE13" s="162">
        <f t="shared" si="69"/>
        <v>1.7260084912777422E-3</v>
      </c>
      <c r="GF13" s="162">
        <f t="shared" si="70"/>
        <v>1.7197316622878512E-3</v>
      </c>
      <c r="GG13" s="162">
        <f t="shared" si="71"/>
        <v>1.7131681364107609E-3</v>
      </c>
      <c r="GH13" s="162">
        <f t="shared" si="72"/>
        <v>1.7063213746043328E-3</v>
      </c>
      <c r="GI13" s="162">
        <f t="shared" si="73"/>
        <v>1.6991949774957927E-3</v>
      </c>
      <c r="GJ13" s="162">
        <f t="shared" si="74"/>
        <v>1.6917926822272117E-3</v>
      </c>
      <c r="GK13" s="162">
        <f t="shared" si="75"/>
        <v>1.6841183591908427E-3</v>
      </c>
      <c r="GL13" s="162">
        <f t="shared" si="76"/>
        <v>1.6761760086582915E-3</v>
      </c>
      <c r="GM13" s="162">
        <f t="shared" si="77"/>
        <v>1.6679697573076413E-3</v>
      </c>
      <c r="GN13" s="162">
        <f t="shared" si="78"/>
        <v>1.6595038546527445E-3</v>
      </c>
      <c r="GO13" s="162">
        <f t="shared" si="79"/>
        <v>1.6507826693790012E-3</v>
      </c>
      <c r="GP13" s="162">
        <f t="shared" si="80"/>
        <v>1.6418106855900466E-3</v>
      </c>
      <c r="GQ13" s="162">
        <f t="shared" si="81"/>
        <v>1.6325924989698557E-3</v>
      </c>
      <c r="GR13" s="162">
        <f t="shared" si="82"/>
        <v>1.6231328128648577E-3</v>
      </c>
      <c r="GS13" s="162">
        <f t="shared" si="83"/>
        <v>1.6134364342907318E-3</v>
      </c>
      <c r="GT13" s="162">
        <f t="shared" si="84"/>
        <v>1.6035082698686168E-3</v>
      </c>
      <c r="GU13" s="162">
        <f t="shared" si="85"/>
        <v>1.5933533216955409E-3</v>
      </c>
      <c r="GV13" s="162">
        <f t="shared" si="86"/>
        <v>1.582976683153923E-3</v>
      </c>
      <c r="GW13" s="162">
        <f t="shared" si="87"/>
        <v>1.57238353466505E-3</v>
      </c>
      <c r="GX13" s="162">
        <f t="shared" si="88"/>
        <v>1.5615791393914699E-3</v>
      </c>
      <c r="GY13" s="162">
        <f t="shared" si="89"/>
        <v>1.5505688388932775E-3</v>
      </c>
      <c r="GZ13" s="162">
        <f t="shared" si="90"/>
        <v>1.5393580487432907E-3</v>
      </c>
      <c r="HA13" s="162">
        <f t="shared" si="91"/>
        <v>1.5279522541061399E-3</v>
      </c>
      <c r="HB13" s="162">
        <f t="shared" si="92"/>
        <v>1.5163570052862947E-3</v>
      </c>
      <c r="HC13" s="162">
        <f t="shared" si="93"/>
        <v>1.5045779132500593E-3</v>
      </c>
      <c r="HD13" s="162">
        <f t="shared" si="94"/>
        <v>1.4926206451265701E-3</v>
      </c>
      <c r="HE13" s="162">
        <f t="shared" si="95"/>
        <v>1.4804909196928047E-3</v>
      </c>
      <c r="HF13" s="162">
        <f t="shared" si="96"/>
        <v>1.4681945028476059E-3</v>
      </c>
      <c r="HG13" s="162">
        <f t="shared" si="97"/>
        <v>1.4557372030796917E-3</v>
      </c>
      <c r="HH13" s="162">
        <f t="shared" si="98"/>
        <v>1.4431248669345899E-3</v>
      </c>
      <c r="HI13" s="162">
        <f t="shared" si="99"/>
        <v>1.4303633744854017E-3</v>
      </c>
      <c r="HJ13" s="162">
        <f t="shared" si="100"/>
        <v>1.4174586348122452E-3</v>
      </c>
      <c r="HK13" s="162">
        <f t="shared" si="101"/>
        <v>1.4044165814951876E-3</v>
      </c>
      <c r="HL13" s="162">
        <f t="shared" si="102"/>
        <v>1.3912431681254026E-3</v>
      </c>
      <c r="HM13" s="162">
        <f t="shared" si="103"/>
        <v>1.3779443638392355E-3</v>
      </c>
      <c r="HN13" s="162">
        <f t="shared" si="104"/>
        <v>1.3645261488797833E-3</v>
      </c>
      <c r="HO13" s="162">
        <f t="shared" si="105"/>
        <v>1.3509945101905158E-3</v>
      </c>
      <c r="HP13" s="162">
        <f t="shared" si="106"/>
        <v>1.337355437045387E-3</v>
      </c>
    </row>
    <row r="14" spans="1:225" hidden="1" x14ac:dyDescent="0.25">
      <c r="A14" s="4">
        <v>11</v>
      </c>
      <c r="B14" s="89" t="str">
        <f t="shared" si="107"/>
        <v/>
      </c>
      <c r="C14" s="88"/>
      <c r="D14" s="89" t="str">
        <f t="shared" si="108"/>
        <v/>
      </c>
      <c r="E14" s="34" t="str">
        <f t="shared" si="0"/>
        <v/>
      </c>
      <c r="F14" s="34" t="str">
        <f t="shared" si="1"/>
        <v/>
      </c>
      <c r="G14" s="69" t="str">
        <f t="shared" si="109"/>
        <v/>
      </c>
      <c r="H14" s="21"/>
      <c r="I14" s="56"/>
      <c r="J14" s="265"/>
      <c r="K14" s="70" t="str">
        <f>IF(AND(B14&gt;0,C14&gt;0,D14&gt;0),IF(ISBLANK(J14),IF(ISBLANK(H14),"",(D14-B14)*VLOOKUP(H14,VLookups!$A$4:$B$13,2,FALSE)),J14),"")</f>
        <v/>
      </c>
      <c r="L14" s="71" t="str">
        <f t="shared" si="2"/>
        <v/>
      </c>
      <c r="M14" s="88"/>
      <c r="N14" s="258" t="str">
        <f>IF(AND(M14&gt;0,C14&gt;0,NOT(K14="")),ABS(VLOOKUP($M$1,VLookups!$A$48:$B$49,2,FALSE)-_xlfn.NORM.DIST(M14,G14,K14,TRUE)),"")</f>
        <v/>
      </c>
      <c r="O14" s="87" t="str">
        <f>IF(AND($B14&gt;0,$C14&gt;0,$D14&gt;0,NOT(ISBLANK($H14))),_xlfn.NORM.INV(ABS(VLOOKUP($M$1,VLookups!$A$48:$B$49,2,FALSE)-O$3),$G14,$K14),"")</f>
        <v/>
      </c>
      <c r="P14" s="86" t="str">
        <f>IF(AND($B14&gt;0,$C14&gt;0,$D14&gt;0,NOT(ISBLANK($H14))),_xlfn.NORM.INV(ABS(VLOOKUP($M$1,VLookups!$A$48:$B$49,2,FALSE)-P$3),$G14,$K14),"")</f>
        <v/>
      </c>
      <c r="Q14" s="87" t="str">
        <f>IF(AND($B14&gt;0,$C14&gt;0,$D14&gt;0,NOT(ISBLANK($H14))),_xlfn.NORM.INV(ABS(VLOOKUP($M$1,VLookups!$A$48:$B$49,2,FALSE)-Q$3),$G14,$K14),"")</f>
        <v/>
      </c>
      <c r="R14" s="86" t="str">
        <f>IF(AND($B14&gt;0,$C14&gt;0,$D14&gt;0,NOT(ISBLANK($H14))),_xlfn.NORM.INV(ABS(VLOOKUP($M$1,VLookups!$A$48:$B$49,2,FALSE)-R$3),$G14,$K14),"")</f>
        <v/>
      </c>
      <c r="S14" s="87" t="str">
        <f>IF(AND($B14&gt;0,$C14&gt;0,$D14&gt;0,NOT(ISBLANK($H14))),_xlfn.NORM.INV(ABS(VLOOKUP($M$1,VLookups!$A$48:$B$49,2,FALSE)-S$3),$G14,$K14),"")</f>
        <v/>
      </c>
      <c r="T14" s="86" t="str">
        <f>IF(AND($B14&gt;0,$C14&gt;0,$D14&gt;0,NOT(ISBLANK($H14))),_xlfn.NORM.INV(ABS(VLOOKUP($M$1,VLookups!$A$48:$B$49,2,FALSE)-T$3),$G14,$K14),"")</f>
        <v/>
      </c>
      <c r="U14" s="5"/>
      <c r="V14" s="161"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6"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2" t="e">
        <f t="shared" si="6"/>
        <v>#N/A</v>
      </c>
      <c r="DU14" s="162" t="e">
        <f t="shared" si="7"/>
        <v>#N/A</v>
      </c>
      <c r="DV14" s="162" t="e">
        <f t="shared" si="8"/>
        <v>#N/A</v>
      </c>
      <c r="DW14" s="162" t="e">
        <f t="shared" si="9"/>
        <v>#N/A</v>
      </c>
      <c r="DX14" s="162" t="e">
        <f t="shared" si="10"/>
        <v>#N/A</v>
      </c>
      <c r="DY14" s="162" t="e">
        <f t="shared" si="11"/>
        <v>#N/A</v>
      </c>
      <c r="DZ14" s="162" t="e">
        <f t="shared" si="12"/>
        <v>#N/A</v>
      </c>
      <c r="EA14" s="162" t="e">
        <f t="shared" si="13"/>
        <v>#N/A</v>
      </c>
      <c r="EB14" s="162" t="e">
        <f t="shared" si="14"/>
        <v>#N/A</v>
      </c>
      <c r="EC14" s="162" t="e">
        <f t="shared" si="15"/>
        <v>#N/A</v>
      </c>
      <c r="ED14" s="162" t="e">
        <f t="shared" si="16"/>
        <v>#N/A</v>
      </c>
      <c r="EE14" s="162" t="e">
        <f t="shared" si="17"/>
        <v>#N/A</v>
      </c>
      <c r="EF14" s="162" t="e">
        <f t="shared" si="18"/>
        <v>#N/A</v>
      </c>
      <c r="EG14" s="162" t="e">
        <f t="shared" si="19"/>
        <v>#N/A</v>
      </c>
      <c r="EH14" s="162" t="e">
        <f t="shared" si="20"/>
        <v>#N/A</v>
      </c>
      <c r="EI14" s="162" t="e">
        <f t="shared" si="21"/>
        <v>#N/A</v>
      </c>
      <c r="EJ14" s="162" t="e">
        <f t="shared" si="22"/>
        <v>#N/A</v>
      </c>
      <c r="EK14" s="162" t="e">
        <f t="shared" si="23"/>
        <v>#N/A</v>
      </c>
      <c r="EL14" s="162" t="e">
        <f t="shared" si="24"/>
        <v>#N/A</v>
      </c>
      <c r="EM14" s="162" t="e">
        <f t="shared" si="25"/>
        <v>#N/A</v>
      </c>
      <c r="EN14" s="162" t="e">
        <f t="shared" si="26"/>
        <v>#N/A</v>
      </c>
      <c r="EO14" s="162" t="e">
        <f t="shared" si="27"/>
        <v>#N/A</v>
      </c>
      <c r="EP14" s="162" t="e">
        <f t="shared" si="28"/>
        <v>#N/A</v>
      </c>
      <c r="EQ14" s="162" t="e">
        <f t="shared" si="29"/>
        <v>#N/A</v>
      </c>
      <c r="ER14" s="162" t="e">
        <f t="shared" si="30"/>
        <v>#N/A</v>
      </c>
      <c r="ES14" s="162" t="e">
        <f t="shared" si="31"/>
        <v>#N/A</v>
      </c>
      <c r="ET14" s="162" t="e">
        <f t="shared" si="32"/>
        <v>#N/A</v>
      </c>
      <c r="EU14" s="162" t="e">
        <f t="shared" si="33"/>
        <v>#N/A</v>
      </c>
      <c r="EV14" s="162" t="e">
        <f t="shared" si="34"/>
        <v>#N/A</v>
      </c>
      <c r="EW14" s="162" t="e">
        <f t="shared" si="35"/>
        <v>#N/A</v>
      </c>
      <c r="EX14" s="162" t="e">
        <f t="shared" si="36"/>
        <v>#N/A</v>
      </c>
      <c r="EY14" s="162" t="e">
        <f t="shared" si="37"/>
        <v>#N/A</v>
      </c>
      <c r="EZ14" s="162" t="e">
        <f t="shared" si="38"/>
        <v>#N/A</v>
      </c>
      <c r="FA14" s="162" t="e">
        <f t="shared" si="39"/>
        <v>#N/A</v>
      </c>
      <c r="FB14" s="162" t="e">
        <f t="shared" si="40"/>
        <v>#N/A</v>
      </c>
      <c r="FC14" s="162" t="e">
        <f t="shared" si="41"/>
        <v>#N/A</v>
      </c>
      <c r="FD14" s="162" t="e">
        <f t="shared" si="42"/>
        <v>#N/A</v>
      </c>
      <c r="FE14" s="162" t="e">
        <f t="shared" si="43"/>
        <v>#N/A</v>
      </c>
      <c r="FF14" s="162" t="e">
        <f t="shared" si="44"/>
        <v>#N/A</v>
      </c>
      <c r="FG14" s="162" t="e">
        <f t="shared" si="45"/>
        <v>#N/A</v>
      </c>
      <c r="FH14" s="162" t="e">
        <f t="shared" si="46"/>
        <v>#N/A</v>
      </c>
      <c r="FI14" s="162" t="e">
        <f t="shared" si="47"/>
        <v>#N/A</v>
      </c>
      <c r="FJ14" s="162" t="e">
        <f t="shared" si="48"/>
        <v>#N/A</v>
      </c>
      <c r="FK14" s="162" t="e">
        <f t="shared" si="49"/>
        <v>#N/A</v>
      </c>
      <c r="FL14" s="162" t="e">
        <f t="shared" si="50"/>
        <v>#N/A</v>
      </c>
      <c r="FM14" s="162" t="e">
        <f t="shared" si="51"/>
        <v>#N/A</v>
      </c>
      <c r="FN14" s="162" t="e">
        <f t="shared" si="52"/>
        <v>#N/A</v>
      </c>
      <c r="FO14" s="162" t="e">
        <f t="shared" si="53"/>
        <v>#N/A</v>
      </c>
      <c r="FP14" s="162" t="e">
        <f t="shared" si="54"/>
        <v>#N/A</v>
      </c>
      <c r="FQ14" s="162" t="e">
        <f t="shared" si="55"/>
        <v>#N/A</v>
      </c>
      <c r="FR14" s="162" t="e">
        <f t="shared" si="56"/>
        <v>#N/A</v>
      </c>
      <c r="FS14" s="162" t="e">
        <f t="shared" si="57"/>
        <v>#N/A</v>
      </c>
      <c r="FT14" s="162" t="e">
        <f t="shared" si="58"/>
        <v>#N/A</v>
      </c>
      <c r="FU14" s="162" t="e">
        <f t="shared" si="59"/>
        <v>#N/A</v>
      </c>
      <c r="FV14" s="162" t="e">
        <f t="shared" si="60"/>
        <v>#N/A</v>
      </c>
      <c r="FW14" s="162" t="e">
        <f t="shared" si="61"/>
        <v>#N/A</v>
      </c>
      <c r="FX14" s="162" t="e">
        <f t="shared" si="62"/>
        <v>#N/A</v>
      </c>
      <c r="FY14" s="162" t="e">
        <f t="shared" si="63"/>
        <v>#N/A</v>
      </c>
      <c r="FZ14" s="162" t="e">
        <f t="shared" si="64"/>
        <v>#N/A</v>
      </c>
      <c r="GA14" s="162" t="e">
        <f t="shared" si="65"/>
        <v>#N/A</v>
      </c>
      <c r="GB14" s="162" t="e">
        <f t="shared" si="66"/>
        <v>#N/A</v>
      </c>
      <c r="GC14" s="162" t="e">
        <f t="shared" si="67"/>
        <v>#N/A</v>
      </c>
      <c r="GD14" s="162" t="e">
        <f t="shared" si="68"/>
        <v>#N/A</v>
      </c>
      <c r="GE14" s="162" t="e">
        <f t="shared" si="69"/>
        <v>#N/A</v>
      </c>
      <c r="GF14" s="162" t="e">
        <f t="shared" si="70"/>
        <v>#N/A</v>
      </c>
      <c r="GG14" s="162" t="e">
        <f t="shared" si="71"/>
        <v>#N/A</v>
      </c>
      <c r="GH14" s="162" t="e">
        <f t="shared" si="72"/>
        <v>#N/A</v>
      </c>
      <c r="GI14" s="162" t="e">
        <f t="shared" si="73"/>
        <v>#N/A</v>
      </c>
      <c r="GJ14" s="162" t="e">
        <f t="shared" si="74"/>
        <v>#N/A</v>
      </c>
      <c r="GK14" s="162" t="e">
        <f t="shared" si="75"/>
        <v>#N/A</v>
      </c>
      <c r="GL14" s="162" t="e">
        <f t="shared" si="76"/>
        <v>#N/A</v>
      </c>
      <c r="GM14" s="162" t="e">
        <f t="shared" si="77"/>
        <v>#N/A</v>
      </c>
      <c r="GN14" s="162" t="e">
        <f t="shared" si="78"/>
        <v>#N/A</v>
      </c>
      <c r="GO14" s="162" t="e">
        <f t="shared" si="79"/>
        <v>#N/A</v>
      </c>
      <c r="GP14" s="162" t="e">
        <f t="shared" si="80"/>
        <v>#N/A</v>
      </c>
      <c r="GQ14" s="162" t="e">
        <f t="shared" si="81"/>
        <v>#N/A</v>
      </c>
      <c r="GR14" s="162" t="e">
        <f t="shared" si="82"/>
        <v>#N/A</v>
      </c>
      <c r="GS14" s="162" t="e">
        <f t="shared" si="83"/>
        <v>#N/A</v>
      </c>
      <c r="GT14" s="162" t="e">
        <f t="shared" si="84"/>
        <v>#N/A</v>
      </c>
      <c r="GU14" s="162" t="e">
        <f t="shared" si="85"/>
        <v>#N/A</v>
      </c>
      <c r="GV14" s="162" t="e">
        <f t="shared" si="86"/>
        <v>#N/A</v>
      </c>
      <c r="GW14" s="162" t="e">
        <f t="shared" si="87"/>
        <v>#N/A</v>
      </c>
      <c r="GX14" s="162" t="e">
        <f t="shared" si="88"/>
        <v>#N/A</v>
      </c>
      <c r="GY14" s="162" t="e">
        <f t="shared" si="89"/>
        <v>#N/A</v>
      </c>
      <c r="GZ14" s="162" t="e">
        <f t="shared" si="90"/>
        <v>#N/A</v>
      </c>
      <c r="HA14" s="162" t="e">
        <f t="shared" si="91"/>
        <v>#N/A</v>
      </c>
      <c r="HB14" s="162" t="e">
        <f t="shared" si="92"/>
        <v>#N/A</v>
      </c>
      <c r="HC14" s="162" t="e">
        <f t="shared" si="93"/>
        <v>#N/A</v>
      </c>
      <c r="HD14" s="162" t="e">
        <f t="shared" si="94"/>
        <v>#N/A</v>
      </c>
      <c r="HE14" s="162" t="e">
        <f t="shared" si="95"/>
        <v>#N/A</v>
      </c>
      <c r="HF14" s="162" t="e">
        <f t="shared" si="96"/>
        <v>#N/A</v>
      </c>
      <c r="HG14" s="162" t="e">
        <f t="shared" si="97"/>
        <v>#N/A</v>
      </c>
      <c r="HH14" s="162" t="e">
        <f t="shared" si="98"/>
        <v>#N/A</v>
      </c>
      <c r="HI14" s="162" t="e">
        <f t="shared" si="99"/>
        <v>#N/A</v>
      </c>
      <c r="HJ14" s="162" t="e">
        <f t="shared" si="100"/>
        <v>#N/A</v>
      </c>
      <c r="HK14" s="162" t="e">
        <f t="shared" si="101"/>
        <v>#N/A</v>
      </c>
      <c r="HL14" s="162" t="e">
        <f t="shared" si="102"/>
        <v>#N/A</v>
      </c>
      <c r="HM14" s="162" t="e">
        <f t="shared" si="103"/>
        <v>#N/A</v>
      </c>
      <c r="HN14" s="162" t="e">
        <f t="shared" si="104"/>
        <v>#N/A</v>
      </c>
      <c r="HO14" s="162" t="e">
        <f t="shared" si="105"/>
        <v>#N/A</v>
      </c>
      <c r="HP14" s="162" t="e">
        <f t="shared" si="106"/>
        <v>#N/A</v>
      </c>
    </row>
    <row r="15" spans="1:225" hidden="1" x14ac:dyDescent="0.25">
      <c r="A15" s="4">
        <v>12</v>
      </c>
      <c r="B15" s="89" t="str">
        <f t="shared" si="107"/>
        <v/>
      </c>
      <c r="C15" s="88"/>
      <c r="D15" s="89" t="str">
        <f t="shared" si="108"/>
        <v/>
      </c>
      <c r="E15" s="34" t="str">
        <f t="shared" si="0"/>
        <v/>
      </c>
      <c r="F15" s="34" t="str">
        <f t="shared" si="1"/>
        <v/>
      </c>
      <c r="G15" s="69" t="str">
        <f t="shared" si="109"/>
        <v/>
      </c>
      <c r="H15" s="21"/>
      <c r="I15" s="56"/>
      <c r="J15" s="265"/>
      <c r="K15" s="70" t="str">
        <f>IF(AND(B15&gt;0,C15&gt;0,D15&gt;0),IF(ISBLANK(J15),IF(ISBLANK(H15),"",(D15-B15)*VLOOKUP(H15,VLookups!$A$4:$B$13,2,FALSE)),J15),"")</f>
        <v/>
      </c>
      <c r="L15" s="71" t="str">
        <f t="shared" si="2"/>
        <v/>
      </c>
      <c r="M15" s="88"/>
      <c r="N15" s="258" t="str">
        <f>IF(AND(M15&gt;0,C15&gt;0,NOT(K15="")),ABS(VLOOKUP($M$1,VLookups!$A$48:$B$49,2,FALSE)-_xlfn.NORM.DIST(M15,G15,K15,TRUE)),"")</f>
        <v/>
      </c>
      <c r="O15" s="87" t="str">
        <f>IF(AND($B15&gt;0,$C15&gt;0,$D15&gt;0,NOT(ISBLANK($H15))),_xlfn.NORM.INV(ABS(VLOOKUP($M$1,VLookups!$A$48:$B$49,2,FALSE)-O$3),$G15,$K15),"")</f>
        <v/>
      </c>
      <c r="P15" s="86" t="str">
        <f>IF(AND($B15&gt;0,$C15&gt;0,$D15&gt;0,NOT(ISBLANK($H15))),_xlfn.NORM.INV(ABS(VLOOKUP($M$1,VLookups!$A$48:$B$49,2,FALSE)-P$3),$G15,$K15),"")</f>
        <v/>
      </c>
      <c r="Q15" s="87" t="str">
        <f>IF(AND($B15&gt;0,$C15&gt;0,$D15&gt;0,NOT(ISBLANK($H15))),_xlfn.NORM.INV(ABS(VLOOKUP($M$1,VLookups!$A$48:$B$49,2,FALSE)-Q$3),$G15,$K15),"")</f>
        <v/>
      </c>
      <c r="R15" s="86" t="str">
        <f>IF(AND($B15&gt;0,$C15&gt;0,$D15&gt;0,NOT(ISBLANK($H15))),_xlfn.NORM.INV(ABS(VLOOKUP($M$1,VLookups!$A$48:$B$49,2,FALSE)-R$3),$G15,$K15),"")</f>
        <v/>
      </c>
      <c r="S15" s="87" t="str">
        <f>IF(AND($B15&gt;0,$C15&gt;0,$D15&gt;0,NOT(ISBLANK($H15))),_xlfn.NORM.INV(ABS(VLOOKUP($M$1,VLookups!$A$48:$B$49,2,FALSE)-S$3),$G15,$K15),"")</f>
        <v/>
      </c>
      <c r="T15" s="86" t="str">
        <f>IF(AND($B15&gt;0,$C15&gt;0,$D15&gt;0,NOT(ISBLANK($H15))),_xlfn.NORM.INV(ABS(VLOOKUP($M$1,VLookups!$A$48:$B$49,2,FALSE)-T$3),$G15,$K15),"")</f>
        <v/>
      </c>
      <c r="U15" s="5"/>
      <c r="V15" s="161"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6"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2" t="e">
        <f t="shared" si="6"/>
        <v>#N/A</v>
      </c>
      <c r="DU15" s="162" t="e">
        <f t="shared" si="7"/>
        <v>#N/A</v>
      </c>
      <c r="DV15" s="162" t="e">
        <f t="shared" si="8"/>
        <v>#N/A</v>
      </c>
      <c r="DW15" s="162" t="e">
        <f t="shared" si="9"/>
        <v>#N/A</v>
      </c>
      <c r="DX15" s="162" t="e">
        <f t="shared" si="10"/>
        <v>#N/A</v>
      </c>
      <c r="DY15" s="162" t="e">
        <f t="shared" si="11"/>
        <v>#N/A</v>
      </c>
      <c r="DZ15" s="162" t="e">
        <f t="shared" si="12"/>
        <v>#N/A</v>
      </c>
      <c r="EA15" s="162" t="e">
        <f t="shared" si="13"/>
        <v>#N/A</v>
      </c>
      <c r="EB15" s="162" t="e">
        <f t="shared" si="14"/>
        <v>#N/A</v>
      </c>
      <c r="EC15" s="162" t="e">
        <f t="shared" si="15"/>
        <v>#N/A</v>
      </c>
      <c r="ED15" s="162" t="e">
        <f t="shared" si="16"/>
        <v>#N/A</v>
      </c>
      <c r="EE15" s="162" t="e">
        <f t="shared" si="17"/>
        <v>#N/A</v>
      </c>
      <c r="EF15" s="162" t="e">
        <f t="shared" si="18"/>
        <v>#N/A</v>
      </c>
      <c r="EG15" s="162" t="e">
        <f t="shared" si="19"/>
        <v>#N/A</v>
      </c>
      <c r="EH15" s="162" t="e">
        <f t="shared" si="20"/>
        <v>#N/A</v>
      </c>
      <c r="EI15" s="162" t="e">
        <f t="shared" si="21"/>
        <v>#N/A</v>
      </c>
      <c r="EJ15" s="162" t="e">
        <f t="shared" si="22"/>
        <v>#N/A</v>
      </c>
      <c r="EK15" s="162" t="e">
        <f t="shared" si="23"/>
        <v>#N/A</v>
      </c>
      <c r="EL15" s="162" t="e">
        <f t="shared" si="24"/>
        <v>#N/A</v>
      </c>
      <c r="EM15" s="162" t="e">
        <f t="shared" si="25"/>
        <v>#N/A</v>
      </c>
      <c r="EN15" s="162" t="e">
        <f t="shared" si="26"/>
        <v>#N/A</v>
      </c>
      <c r="EO15" s="162" t="e">
        <f t="shared" si="27"/>
        <v>#N/A</v>
      </c>
      <c r="EP15" s="162" t="e">
        <f t="shared" si="28"/>
        <v>#N/A</v>
      </c>
      <c r="EQ15" s="162" t="e">
        <f t="shared" si="29"/>
        <v>#N/A</v>
      </c>
      <c r="ER15" s="162" t="e">
        <f t="shared" si="30"/>
        <v>#N/A</v>
      </c>
      <c r="ES15" s="162" t="e">
        <f t="shared" si="31"/>
        <v>#N/A</v>
      </c>
      <c r="ET15" s="162" t="e">
        <f t="shared" si="32"/>
        <v>#N/A</v>
      </c>
      <c r="EU15" s="162" t="e">
        <f t="shared" si="33"/>
        <v>#N/A</v>
      </c>
      <c r="EV15" s="162" t="e">
        <f t="shared" si="34"/>
        <v>#N/A</v>
      </c>
      <c r="EW15" s="162" t="e">
        <f t="shared" si="35"/>
        <v>#N/A</v>
      </c>
      <c r="EX15" s="162" t="e">
        <f t="shared" si="36"/>
        <v>#N/A</v>
      </c>
      <c r="EY15" s="162" t="e">
        <f t="shared" si="37"/>
        <v>#N/A</v>
      </c>
      <c r="EZ15" s="162" t="e">
        <f t="shared" si="38"/>
        <v>#N/A</v>
      </c>
      <c r="FA15" s="162" t="e">
        <f t="shared" si="39"/>
        <v>#N/A</v>
      </c>
      <c r="FB15" s="162" t="e">
        <f t="shared" si="40"/>
        <v>#N/A</v>
      </c>
      <c r="FC15" s="162" t="e">
        <f t="shared" si="41"/>
        <v>#N/A</v>
      </c>
      <c r="FD15" s="162" t="e">
        <f t="shared" si="42"/>
        <v>#N/A</v>
      </c>
      <c r="FE15" s="162" t="e">
        <f t="shared" si="43"/>
        <v>#N/A</v>
      </c>
      <c r="FF15" s="162" t="e">
        <f t="shared" si="44"/>
        <v>#N/A</v>
      </c>
      <c r="FG15" s="162" t="e">
        <f t="shared" si="45"/>
        <v>#N/A</v>
      </c>
      <c r="FH15" s="162" t="e">
        <f t="shared" si="46"/>
        <v>#N/A</v>
      </c>
      <c r="FI15" s="162" t="e">
        <f t="shared" si="47"/>
        <v>#N/A</v>
      </c>
      <c r="FJ15" s="162" t="e">
        <f t="shared" si="48"/>
        <v>#N/A</v>
      </c>
      <c r="FK15" s="162" t="e">
        <f t="shared" si="49"/>
        <v>#N/A</v>
      </c>
      <c r="FL15" s="162" t="e">
        <f t="shared" si="50"/>
        <v>#N/A</v>
      </c>
      <c r="FM15" s="162" t="e">
        <f t="shared" si="51"/>
        <v>#N/A</v>
      </c>
      <c r="FN15" s="162" t="e">
        <f t="shared" si="52"/>
        <v>#N/A</v>
      </c>
      <c r="FO15" s="162" t="e">
        <f t="shared" si="53"/>
        <v>#N/A</v>
      </c>
      <c r="FP15" s="162" t="e">
        <f t="shared" si="54"/>
        <v>#N/A</v>
      </c>
      <c r="FQ15" s="162" t="e">
        <f t="shared" si="55"/>
        <v>#N/A</v>
      </c>
      <c r="FR15" s="162" t="e">
        <f t="shared" si="56"/>
        <v>#N/A</v>
      </c>
      <c r="FS15" s="162" t="e">
        <f t="shared" si="57"/>
        <v>#N/A</v>
      </c>
      <c r="FT15" s="162" t="e">
        <f t="shared" si="58"/>
        <v>#N/A</v>
      </c>
      <c r="FU15" s="162" t="e">
        <f t="shared" si="59"/>
        <v>#N/A</v>
      </c>
      <c r="FV15" s="162" t="e">
        <f t="shared" si="60"/>
        <v>#N/A</v>
      </c>
      <c r="FW15" s="162" t="e">
        <f t="shared" si="61"/>
        <v>#N/A</v>
      </c>
      <c r="FX15" s="162" t="e">
        <f t="shared" si="62"/>
        <v>#N/A</v>
      </c>
      <c r="FY15" s="162" t="e">
        <f t="shared" si="63"/>
        <v>#N/A</v>
      </c>
      <c r="FZ15" s="162" t="e">
        <f t="shared" si="64"/>
        <v>#N/A</v>
      </c>
      <c r="GA15" s="162" t="e">
        <f t="shared" si="65"/>
        <v>#N/A</v>
      </c>
      <c r="GB15" s="162" t="e">
        <f t="shared" si="66"/>
        <v>#N/A</v>
      </c>
      <c r="GC15" s="162" t="e">
        <f t="shared" si="67"/>
        <v>#N/A</v>
      </c>
      <c r="GD15" s="162" t="e">
        <f t="shared" si="68"/>
        <v>#N/A</v>
      </c>
      <c r="GE15" s="162" t="e">
        <f t="shared" si="69"/>
        <v>#N/A</v>
      </c>
      <c r="GF15" s="162" t="e">
        <f t="shared" si="70"/>
        <v>#N/A</v>
      </c>
      <c r="GG15" s="162" t="e">
        <f t="shared" si="71"/>
        <v>#N/A</v>
      </c>
      <c r="GH15" s="162" t="e">
        <f t="shared" si="72"/>
        <v>#N/A</v>
      </c>
      <c r="GI15" s="162" t="e">
        <f t="shared" si="73"/>
        <v>#N/A</v>
      </c>
      <c r="GJ15" s="162" t="e">
        <f t="shared" si="74"/>
        <v>#N/A</v>
      </c>
      <c r="GK15" s="162" t="e">
        <f t="shared" si="75"/>
        <v>#N/A</v>
      </c>
      <c r="GL15" s="162" t="e">
        <f t="shared" si="76"/>
        <v>#N/A</v>
      </c>
      <c r="GM15" s="162" t="e">
        <f t="shared" si="77"/>
        <v>#N/A</v>
      </c>
      <c r="GN15" s="162" t="e">
        <f t="shared" si="78"/>
        <v>#N/A</v>
      </c>
      <c r="GO15" s="162" t="e">
        <f t="shared" si="79"/>
        <v>#N/A</v>
      </c>
      <c r="GP15" s="162" t="e">
        <f t="shared" si="80"/>
        <v>#N/A</v>
      </c>
      <c r="GQ15" s="162" t="e">
        <f t="shared" si="81"/>
        <v>#N/A</v>
      </c>
      <c r="GR15" s="162" t="e">
        <f t="shared" si="82"/>
        <v>#N/A</v>
      </c>
      <c r="GS15" s="162" t="e">
        <f t="shared" si="83"/>
        <v>#N/A</v>
      </c>
      <c r="GT15" s="162" t="e">
        <f t="shared" si="84"/>
        <v>#N/A</v>
      </c>
      <c r="GU15" s="162" t="e">
        <f t="shared" si="85"/>
        <v>#N/A</v>
      </c>
      <c r="GV15" s="162" t="e">
        <f t="shared" si="86"/>
        <v>#N/A</v>
      </c>
      <c r="GW15" s="162" t="e">
        <f t="shared" si="87"/>
        <v>#N/A</v>
      </c>
      <c r="GX15" s="162" t="e">
        <f t="shared" si="88"/>
        <v>#N/A</v>
      </c>
      <c r="GY15" s="162" t="e">
        <f t="shared" si="89"/>
        <v>#N/A</v>
      </c>
      <c r="GZ15" s="162" t="e">
        <f t="shared" si="90"/>
        <v>#N/A</v>
      </c>
      <c r="HA15" s="162" t="e">
        <f t="shared" si="91"/>
        <v>#N/A</v>
      </c>
      <c r="HB15" s="162" t="e">
        <f t="shared" si="92"/>
        <v>#N/A</v>
      </c>
      <c r="HC15" s="162" t="e">
        <f t="shared" si="93"/>
        <v>#N/A</v>
      </c>
      <c r="HD15" s="162" t="e">
        <f t="shared" si="94"/>
        <v>#N/A</v>
      </c>
      <c r="HE15" s="162" t="e">
        <f t="shared" si="95"/>
        <v>#N/A</v>
      </c>
      <c r="HF15" s="162" t="e">
        <f t="shared" si="96"/>
        <v>#N/A</v>
      </c>
      <c r="HG15" s="162" t="e">
        <f t="shared" si="97"/>
        <v>#N/A</v>
      </c>
      <c r="HH15" s="162" t="e">
        <f t="shared" si="98"/>
        <v>#N/A</v>
      </c>
      <c r="HI15" s="162" t="e">
        <f t="shared" si="99"/>
        <v>#N/A</v>
      </c>
      <c r="HJ15" s="162" t="e">
        <f t="shared" si="100"/>
        <v>#N/A</v>
      </c>
      <c r="HK15" s="162" t="e">
        <f t="shared" si="101"/>
        <v>#N/A</v>
      </c>
      <c r="HL15" s="162" t="e">
        <f t="shared" si="102"/>
        <v>#N/A</v>
      </c>
      <c r="HM15" s="162" t="e">
        <f t="shared" si="103"/>
        <v>#N/A</v>
      </c>
      <c r="HN15" s="162" t="e">
        <f t="shared" si="104"/>
        <v>#N/A</v>
      </c>
      <c r="HO15" s="162" t="e">
        <f t="shared" si="105"/>
        <v>#N/A</v>
      </c>
      <c r="HP15" s="162" t="e">
        <f t="shared" si="106"/>
        <v>#N/A</v>
      </c>
    </row>
    <row r="16" spans="1:225" hidden="1" x14ac:dyDescent="0.25">
      <c r="A16" s="4">
        <v>13</v>
      </c>
      <c r="B16" s="89" t="str">
        <f t="shared" si="107"/>
        <v/>
      </c>
      <c r="C16" s="88"/>
      <c r="D16" s="89" t="str">
        <f t="shared" si="108"/>
        <v/>
      </c>
      <c r="E16" s="34" t="str">
        <f t="shared" si="0"/>
        <v/>
      </c>
      <c r="F16" s="34" t="str">
        <f t="shared" si="1"/>
        <v/>
      </c>
      <c r="G16" s="69" t="str">
        <f t="shared" si="109"/>
        <v/>
      </c>
      <c r="H16" s="21"/>
      <c r="I16" s="56"/>
      <c r="J16" s="265"/>
      <c r="K16" s="70" t="str">
        <f>IF(AND(B16&gt;0,C16&gt;0,D16&gt;0),IF(ISBLANK(J16),IF(ISBLANK(H16),"",(D16-B16)*VLOOKUP(H16,VLookups!$A$4:$B$13,2,FALSE)),J16),"")</f>
        <v/>
      </c>
      <c r="L16" s="71" t="str">
        <f t="shared" si="2"/>
        <v/>
      </c>
      <c r="M16" s="88"/>
      <c r="N16" s="258" t="str">
        <f>IF(AND(M16&gt;0,C16&gt;0,NOT(K16="")),ABS(VLOOKUP($M$1,VLookups!$A$48:$B$49,2,FALSE)-_xlfn.NORM.DIST(M16,G16,K16,TRUE)),"")</f>
        <v/>
      </c>
      <c r="O16" s="87" t="str">
        <f>IF(AND($B16&gt;0,$C16&gt;0,$D16&gt;0,NOT(ISBLANK($H16))),_xlfn.NORM.INV(ABS(VLOOKUP($M$1,VLookups!$A$48:$B$49,2,FALSE)-O$3),$G16,$K16),"")</f>
        <v/>
      </c>
      <c r="P16" s="86" t="str">
        <f>IF(AND($B16&gt;0,$C16&gt;0,$D16&gt;0,NOT(ISBLANK($H16))),_xlfn.NORM.INV(ABS(VLOOKUP($M$1,VLookups!$A$48:$B$49,2,FALSE)-P$3),$G16,$K16),"")</f>
        <v/>
      </c>
      <c r="Q16" s="87" t="str">
        <f>IF(AND($B16&gt;0,$C16&gt;0,$D16&gt;0,NOT(ISBLANK($H16))),_xlfn.NORM.INV(ABS(VLOOKUP($M$1,VLookups!$A$48:$B$49,2,FALSE)-Q$3),$G16,$K16),"")</f>
        <v/>
      </c>
      <c r="R16" s="86" t="str">
        <f>IF(AND($B16&gt;0,$C16&gt;0,$D16&gt;0,NOT(ISBLANK($H16))),_xlfn.NORM.INV(ABS(VLOOKUP($M$1,VLookups!$A$48:$B$49,2,FALSE)-R$3),$G16,$K16),"")</f>
        <v/>
      </c>
      <c r="S16" s="87" t="str">
        <f>IF(AND($B16&gt;0,$C16&gt;0,$D16&gt;0,NOT(ISBLANK($H16))),_xlfn.NORM.INV(ABS(VLOOKUP($M$1,VLookups!$A$48:$B$49,2,FALSE)-S$3),$G16,$K16),"")</f>
        <v/>
      </c>
      <c r="T16" s="86" t="str">
        <f>IF(AND($B16&gt;0,$C16&gt;0,$D16&gt;0,NOT(ISBLANK($H16))),_xlfn.NORM.INV(ABS(VLOOKUP($M$1,VLookups!$A$48:$B$49,2,FALSE)-T$3),$G16,$K16),"")</f>
        <v/>
      </c>
      <c r="U16" s="5"/>
      <c r="V16" s="161"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6"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2" t="e">
        <f t="shared" si="6"/>
        <v>#N/A</v>
      </c>
      <c r="DU16" s="162" t="e">
        <f t="shared" si="7"/>
        <v>#N/A</v>
      </c>
      <c r="DV16" s="162" t="e">
        <f t="shared" si="8"/>
        <v>#N/A</v>
      </c>
      <c r="DW16" s="162" t="e">
        <f t="shared" si="9"/>
        <v>#N/A</v>
      </c>
      <c r="DX16" s="162" t="e">
        <f t="shared" si="10"/>
        <v>#N/A</v>
      </c>
      <c r="DY16" s="162" t="e">
        <f t="shared" si="11"/>
        <v>#N/A</v>
      </c>
      <c r="DZ16" s="162" t="e">
        <f t="shared" si="12"/>
        <v>#N/A</v>
      </c>
      <c r="EA16" s="162" t="e">
        <f t="shared" si="13"/>
        <v>#N/A</v>
      </c>
      <c r="EB16" s="162" t="e">
        <f t="shared" si="14"/>
        <v>#N/A</v>
      </c>
      <c r="EC16" s="162" t="e">
        <f t="shared" si="15"/>
        <v>#N/A</v>
      </c>
      <c r="ED16" s="162" t="e">
        <f t="shared" si="16"/>
        <v>#N/A</v>
      </c>
      <c r="EE16" s="162" t="e">
        <f t="shared" si="17"/>
        <v>#N/A</v>
      </c>
      <c r="EF16" s="162" t="e">
        <f t="shared" si="18"/>
        <v>#N/A</v>
      </c>
      <c r="EG16" s="162" t="e">
        <f t="shared" si="19"/>
        <v>#N/A</v>
      </c>
      <c r="EH16" s="162" t="e">
        <f t="shared" si="20"/>
        <v>#N/A</v>
      </c>
      <c r="EI16" s="162" t="e">
        <f t="shared" si="21"/>
        <v>#N/A</v>
      </c>
      <c r="EJ16" s="162" t="e">
        <f t="shared" si="22"/>
        <v>#N/A</v>
      </c>
      <c r="EK16" s="162" t="e">
        <f t="shared" si="23"/>
        <v>#N/A</v>
      </c>
      <c r="EL16" s="162" t="e">
        <f t="shared" si="24"/>
        <v>#N/A</v>
      </c>
      <c r="EM16" s="162" t="e">
        <f t="shared" si="25"/>
        <v>#N/A</v>
      </c>
      <c r="EN16" s="162" t="e">
        <f t="shared" si="26"/>
        <v>#N/A</v>
      </c>
      <c r="EO16" s="162" t="e">
        <f t="shared" si="27"/>
        <v>#N/A</v>
      </c>
      <c r="EP16" s="162" t="e">
        <f t="shared" si="28"/>
        <v>#N/A</v>
      </c>
      <c r="EQ16" s="162" t="e">
        <f t="shared" si="29"/>
        <v>#N/A</v>
      </c>
      <c r="ER16" s="162" t="e">
        <f t="shared" si="30"/>
        <v>#N/A</v>
      </c>
      <c r="ES16" s="162" t="e">
        <f t="shared" si="31"/>
        <v>#N/A</v>
      </c>
      <c r="ET16" s="162" t="e">
        <f t="shared" si="32"/>
        <v>#N/A</v>
      </c>
      <c r="EU16" s="162" t="e">
        <f t="shared" si="33"/>
        <v>#N/A</v>
      </c>
      <c r="EV16" s="162" t="e">
        <f t="shared" si="34"/>
        <v>#N/A</v>
      </c>
      <c r="EW16" s="162" t="e">
        <f t="shared" si="35"/>
        <v>#N/A</v>
      </c>
      <c r="EX16" s="162" t="e">
        <f t="shared" si="36"/>
        <v>#N/A</v>
      </c>
      <c r="EY16" s="162" t="e">
        <f t="shared" si="37"/>
        <v>#N/A</v>
      </c>
      <c r="EZ16" s="162" t="e">
        <f t="shared" si="38"/>
        <v>#N/A</v>
      </c>
      <c r="FA16" s="162" t="e">
        <f t="shared" si="39"/>
        <v>#N/A</v>
      </c>
      <c r="FB16" s="162" t="e">
        <f t="shared" si="40"/>
        <v>#N/A</v>
      </c>
      <c r="FC16" s="162" t="e">
        <f t="shared" si="41"/>
        <v>#N/A</v>
      </c>
      <c r="FD16" s="162" t="e">
        <f t="shared" si="42"/>
        <v>#N/A</v>
      </c>
      <c r="FE16" s="162" t="e">
        <f t="shared" si="43"/>
        <v>#N/A</v>
      </c>
      <c r="FF16" s="162" t="e">
        <f t="shared" si="44"/>
        <v>#N/A</v>
      </c>
      <c r="FG16" s="162" t="e">
        <f t="shared" si="45"/>
        <v>#N/A</v>
      </c>
      <c r="FH16" s="162" t="e">
        <f t="shared" si="46"/>
        <v>#N/A</v>
      </c>
      <c r="FI16" s="162" t="e">
        <f t="shared" si="47"/>
        <v>#N/A</v>
      </c>
      <c r="FJ16" s="162" t="e">
        <f t="shared" si="48"/>
        <v>#N/A</v>
      </c>
      <c r="FK16" s="162" t="e">
        <f t="shared" si="49"/>
        <v>#N/A</v>
      </c>
      <c r="FL16" s="162" t="e">
        <f t="shared" si="50"/>
        <v>#N/A</v>
      </c>
      <c r="FM16" s="162" t="e">
        <f t="shared" si="51"/>
        <v>#N/A</v>
      </c>
      <c r="FN16" s="162" t="e">
        <f t="shared" si="52"/>
        <v>#N/A</v>
      </c>
      <c r="FO16" s="162" t="e">
        <f t="shared" si="53"/>
        <v>#N/A</v>
      </c>
      <c r="FP16" s="162" t="e">
        <f t="shared" si="54"/>
        <v>#N/A</v>
      </c>
      <c r="FQ16" s="162" t="e">
        <f t="shared" si="55"/>
        <v>#N/A</v>
      </c>
      <c r="FR16" s="162" t="e">
        <f t="shared" si="56"/>
        <v>#N/A</v>
      </c>
      <c r="FS16" s="162" t="e">
        <f t="shared" si="57"/>
        <v>#N/A</v>
      </c>
      <c r="FT16" s="162" t="e">
        <f t="shared" si="58"/>
        <v>#N/A</v>
      </c>
      <c r="FU16" s="162" t="e">
        <f t="shared" si="59"/>
        <v>#N/A</v>
      </c>
      <c r="FV16" s="162" t="e">
        <f t="shared" si="60"/>
        <v>#N/A</v>
      </c>
      <c r="FW16" s="162" t="e">
        <f t="shared" si="61"/>
        <v>#N/A</v>
      </c>
      <c r="FX16" s="162" t="e">
        <f t="shared" si="62"/>
        <v>#N/A</v>
      </c>
      <c r="FY16" s="162" t="e">
        <f t="shared" si="63"/>
        <v>#N/A</v>
      </c>
      <c r="FZ16" s="162" t="e">
        <f t="shared" si="64"/>
        <v>#N/A</v>
      </c>
      <c r="GA16" s="162" t="e">
        <f t="shared" si="65"/>
        <v>#N/A</v>
      </c>
      <c r="GB16" s="162" t="e">
        <f t="shared" si="66"/>
        <v>#N/A</v>
      </c>
      <c r="GC16" s="162" t="e">
        <f t="shared" si="67"/>
        <v>#N/A</v>
      </c>
      <c r="GD16" s="162" t="e">
        <f t="shared" si="68"/>
        <v>#N/A</v>
      </c>
      <c r="GE16" s="162" t="e">
        <f t="shared" si="69"/>
        <v>#N/A</v>
      </c>
      <c r="GF16" s="162" t="e">
        <f t="shared" si="70"/>
        <v>#N/A</v>
      </c>
      <c r="GG16" s="162" t="e">
        <f t="shared" si="71"/>
        <v>#N/A</v>
      </c>
      <c r="GH16" s="162" t="e">
        <f t="shared" si="72"/>
        <v>#N/A</v>
      </c>
      <c r="GI16" s="162" t="e">
        <f t="shared" si="73"/>
        <v>#N/A</v>
      </c>
      <c r="GJ16" s="162" t="e">
        <f t="shared" si="74"/>
        <v>#N/A</v>
      </c>
      <c r="GK16" s="162" t="e">
        <f t="shared" si="75"/>
        <v>#N/A</v>
      </c>
      <c r="GL16" s="162" t="e">
        <f t="shared" si="76"/>
        <v>#N/A</v>
      </c>
      <c r="GM16" s="162" t="e">
        <f t="shared" si="77"/>
        <v>#N/A</v>
      </c>
      <c r="GN16" s="162" t="e">
        <f t="shared" si="78"/>
        <v>#N/A</v>
      </c>
      <c r="GO16" s="162" t="e">
        <f t="shared" si="79"/>
        <v>#N/A</v>
      </c>
      <c r="GP16" s="162" t="e">
        <f t="shared" si="80"/>
        <v>#N/A</v>
      </c>
      <c r="GQ16" s="162" t="e">
        <f t="shared" si="81"/>
        <v>#N/A</v>
      </c>
      <c r="GR16" s="162" t="e">
        <f t="shared" si="82"/>
        <v>#N/A</v>
      </c>
      <c r="GS16" s="162" t="e">
        <f t="shared" si="83"/>
        <v>#N/A</v>
      </c>
      <c r="GT16" s="162" t="e">
        <f t="shared" si="84"/>
        <v>#N/A</v>
      </c>
      <c r="GU16" s="162" t="e">
        <f t="shared" si="85"/>
        <v>#N/A</v>
      </c>
      <c r="GV16" s="162" t="e">
        <f t="shared" si="86"/>
        <v>#N/A</v>
      </c>
      <c r="GW16" s="162" t="e">
        <f t="shared" si="87"/>
        <v>#N/A</v>
      </c>
      <c r="GX16" s="162" t="e">
        <f t="shared" si="88"/>
        <v>#N/A</v>
      </c>
      <c r="GY16" s="162" t="e">
        <f t="shared" si="89"/>
        <v>#N/A</v>
      </c>
      <c r="GZ16" s="162" t="e">
        <f t="shared" si="90"/>
        <v>#N/A</v>
      </c>
      <c r="HA16" s="162" t="e">
        <f t="shared" si="91"/>
        <v>#N/A</v>
      </c>
      <c r="HB16" s="162" t="e">
        <f t="shared" si="92"/>
        <v>#N/A</v>
      </c>
      <c r="HC16" s="162" t="e">
        <f t="shared" si="93"/>
        <v>#N/A</v>
      </c>
      <c r="HD16" s="162" t="e">
        <f t="shared" si="94"/>
        <v>#N/A</v>
      </c>
      <c r="HE16" s="162" t="e">
        <f t="shared" si="95"/>
        <v>#N/A</v>
      </c>
      <c r="HF16" s="162" t="e">
        <f t="shared" si="96"/>
        <v>#N/A</v>
      </c>
      <c r="HG16" s="162" t="e">
        <f t="shared" si="97"/>
        <v>#N/A</v>
      </c>
      <c r="HH16" s="162" t="e">
        <f t="shared" si="98"/>
        <v>#N/A</v>
      </c>
      <c r="HI16" s="162" t="e">
        <f t="shared" si="99"/>
        <v>#N/A</v>
      </c>
      <c r="HJ16" s="162" t="e">
        <f t="shared" si="100"/>
        <v>#N/A</v>
      </c>
      <c r="HK16" s="162" t="e">
        <f t="shared" si="101"/>
        <v>#N/A</v>
      </c>
      <c r="HL16" s="162" t="e">
        <f t="shared" si="102"/>
        <v>#N/A</v>
      </c>
      <c r="HM16" s="162" t="e">
        <f t="shared" si="103"/>
        <v>#N/A</v>
      </c>
      <c r="HN16" s="162" t="e">
        <f t="shared" si="104"/>
        <v>#N/A</v>
      </c>
      <c r="HO16" s="162" t="e">
        <f t="shared" si="105"/>
        <v>#N/A</v>
      </c>
      <c r="HP16" s="162" t="e">
        <f t="shared" si="106"/>
        <v>#N/A</v>
      </c>
    </row>
    <row r="17" spans="1:224" hidden="1" x14ac:dyDescent="0.25">
      <c r="A17" s="4">
        <v>14</v>
      </c>
      <c r="B17" s="89" t="str">
        <f t="shared" si="107"/>
        <v/>
      </c>
      <c r="C17" s="88"/>
      <c r="D17" s="89" t="str">
        <f t="shared" si="108"/>
        <v/>
      </c>
      <c r="E17" s="34" t="str">
        <f t="shared" si="0"/>
        <v/>
      </c>
      <c r="F17" s="34" t="str">
        <f t="shared" si="1"/>
        <v/>
      </c>
      <c r="G17" s="69" t="str">
        <f t="shared" si="109"/>
        <v/>
      </c>
      <c r="H17" s="21"/>
      <c r="I17" s="56"/>
      <c r="J17" s="265"/>
      <c r="K17" s="70" t="str">
        <f>IF(AND(B17&gt;0,C17&gt;0,D17&gt;0),IF(ISBLANK(J17),IF(ISBLANK(H17),"",(D17-B17)*VLOOKUP(H17,VLookups!$A$4:$B$13,2,FALSE)),J17),"")</f>
        <v/>
      </c>
      <c r="L17" s="71" t="str">
        <f t="shared" si="2"/>
        <v/>
      </c>
      <c r="M17" s="88"/>
      <c r="N17" s="258" t="str">
        <f>IF(AND(M17&gt;0,C17&gt;0,NOT(K17="")),ABS(VLOOKUP($M$1,VLookups!$A$48:$B$49,2,FALSE)-_xlfn.NORM.DIST(M17,G17,K17,TRUE)),"")</f>
        <v/>
      </c>
      <c r="O17" s="87" t="str">
        <f>IF(AND($B17&gt;0,$C17&gt;0,$D17&gt;0,NOT(ISBLANK($H17))),_xlfn.NORM.INV(ABS(VLOOKUP($M$1,VLookups!$A$48:$B$49,2,FALSE)-O$3),$G17,$K17),"")</f>
        <v/>
      </c>
      <c r="P17" s="86" t="str">
        <f>IF(AND($B17&gt;0,$C17&gt;0,$D17&gt;0,NOT(ISBLANK($H17))),_xlfn.NORM.INV(ABS(VLOOKUP($M$1,VLookups!$A$48:$B$49,2,FALSE)-P$3),$G17,$K17),"")</f>
        <v/>
      </c>
      <c r="Q17" s="87" t="str">
        <f>IF(AND($B17&gt;0,$C17&gt;0,$D17&gt;0,NOT(ISBLANK($H17))),_xlfn.NORM.INV(ABS(VLOOKUP($M$1,VLookups!$A$48:$B$49,2,FALSE)-Q$3),$G17,$K17),"")</f>
        <v/>
      </c>
      <c r="R17" s="86" t="str">
        <f>IF(AND($B17&gt;0,$C17&gt;0,$D17&gt;0,NOT(ISBLANK($H17))),_xlfn.NORM.INV(ABS(VLOOKUP($M$1,VLookups!$A$48:$B$49,2,FALSE)-R$3),$G17,$K17),"")</f>
        <v/>
      </c>
      <c r="S17" s="87" t="str">
        <f>IF(AND($B17&gt;0,$C17&gt;0,$D17&gt;0,NOT(ISBLANK($H17))),_xlfn.NORM.INV(ABS(VLOOKUP($M$1,VLookups!$A$48:$B$49,2,FALSE)-S$3),$G17,$K17),"")</f>
        <v/>
      </c>
      <c r="T17" s="86" t="str">
        <f>IF(AND($B17&gt;0,$C17&gt;0,$D17&gt;0,NOT(ISBLANK($H17))),_xlfn.NORM.INV(ABS(VLOOKUP($M$1,VLookups!$A$48:$B$49,2,FALSE)-T$3),$G17,$K17),"")</f>
        <v/>
      </c>
      <c r="U17" s="5"/>
      <c r="V17" s="161"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6"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2" t="e">
        <f t="shared" si="6"/>
        <v>#N/A</v>
      </c>
      <c r="DU17" s="162" t="e">
        <f t="shared" si="7"/>
        <v>#N/A</v>
      </c>
      <c r="DV17" s="162" t="e">
        <f t="shared" si="8"/>
        <v>#N/A</v>
      </c>
      <c r="DW17" s="162" t="e">
        <f t="shared" si="9"/>
        <v>#N/A</v>
      </c>
      <c r="DX17" s="162" t="e">
        <f t="shared" si="10"/>
        <v>#N/A</v>
      </c>
      <c r="DY17" s="162" t="e">
        <f t="shared" si="11"/>
        <v>#N/A</v>
      </c>
      <c r="DZ17" s="162" t="e">
        <f t="shared" si="12"/>
        <v>#N/A</v>
      </c>
      <c r="EA17" s="162" t="e">
        <f t="shared" si="13"/>
        <v>#N/A</v>
      </c>
      <c r="EB17" s="162" t="e">
        <f t="shared" si="14"/>
        <v>#N/A</v>
      </c>
      <c r="EC17" s="162" t="e">
        <f t="shared" si="15"/>
        <v>#N/A</v>
      </c>
      <c r="ED17" s="162" t="e">
        <f t="shared" si="16"/>
        <v>#N/A</v>
      </c>
      <c r="EE17" s="162" t="e">
        <f t="shared" si="17"/>
        <v>#N/A</v>
      </c>
      <c r="EF17" s="162" t="e">
        <f t="shared" si="18"/>
        <v>#N/A</v>
      </c>
      <c r="EG17" s="162" t="e">
        <f t="shared" si="19"/>
        <v>#N/A</v>
      </c>
      <c r="EH17" s="162" t="e">
        <f t="shared" si="20"/>
        <v>#N/A</v>
      </c>
      <c r="EI17" s="162" t="e">
        <f t="shared" si="21"/>
        <v>#N/A</v>
      </c>
      <c r="EJ17" s="162" t="e">
        <f t="shared" si="22"/>
        <v>#N/A</v>
      </c>
      <c r="EK17" s="162" t="e">
        <f t="shared" si="23"/>
        <v>#N/A</v>
      </c>
      <c r="EL17" s="162" t="e">
        <f t="shared" si="24"/>
        <v>#N/A</v>
      </c>
      <c r="EM17" s="162" t="e">
        <f t="shared" si="25"/>
        <v>#N/A</v>
      </c>
      <c r="EN17" s="162" t="e">
        <f t="shared" si="26"/>
        <v>#N/A</v>
      </c>
      <c r="EO17" s="162" t="e">
        <f t="shared" si="27"/>
        <v>#N/A</v>
      </c>
      <c r="EP17" s="162" t="e">
        <f t="shared" si="28"/>
        <v>#N/A</v>
      </c>
      <c r="EQ17" s="162" t="e">
        <f t="shared" si="29"/>
        <v>#N/A</v>
      </c>
      <c r="ER17" s="162" t="e">
        <f t="shared" si="30"/>
        <v>#N/A</v>
      </c>
      <c r="ES17" s="162" t="e">
        <f t="shared" si="31"/>
        <v>#N/A</v>
      </c>
      <c r="ET17" s="162" t="e">
        <f t="shared" si="32"/>
        <v>#N/A</v>
      </c>
      <c r="EU17" s="162" t="e">
        <f t="shared" si="33"/>
        <v>#N/A</v>
      </c>
      <c r="EV17" s="162" t="e">
        <f t="shared" si="34"/>
        <v>#N/A</v>
      </c>
      <c r="EW17" s="162" t="e">
        <f t="shared" si="35"/>
        <v>#N/A</v>
      </c>
      <c r="EX17" s="162" t="e">
        <f t="shared" si="36"/>
        <v>#N/A</v>
      </c>
      <c r="EY17" s="162" t="e">
        <f t="shared" si="37"/>
        <v>#N/A</v>
      </c>
      <c r="EZ17" s="162" t="e">
        <f t="shared" si="38"/>
        <v>#N/A</v>
      </c>
      <c r="FA17" s="162" t="e">
        <f t="shared" si="39"/>
        <v>#N/A</v>
      </c>
      <c r="FB17" s="162" t="e">
        <f t="shared" si="40"/>
        <v>#N/A</v>
      </c>
      <c r="FC17" s="162" t="e">
        <f t="shared" si="41"/>
        <v>#N/A</v>
      </c>
      <c r="FD17" s="162" t="e">
        <f t="shared" si="42"/>
        <v>#N/A</v>
      </c>
      <c r="FE17" s="162" t="e">
        <f t="shared" si="43"/>
        <v>#N/A</v>
      </c>
      <c r="FF17" s="162" t="e">
        <f t="shared" si="44"/>
        <v>#N/A</v>
      </c>
      <c r="FG17" s="162" t="e">
        <f t="shared" si="45"/>
        <v>#N/A</v>
      </c>
      <c r="FH17" s="162" t="e">
        <f t="shared" si="46"/>
        <v>#N/A</v>
      </c>
      <c r="FI17" s="162" t="e">
        <f t="shared" si="47"/>
        <v>#N/A</v>
      </c>
      <c r="FJ17" s="162" t="e">
        <f t="shared" si="48"/>
        <v>#N/A</v>
      </c>
      <c r="FK17" s="162" t="e">
        <f t="shared" si="49"/>
        <v>#N/A</v>
      </c>
      <c r="FL17" s="162" t="e">
        <f t="shared" si="50"/>
        <v>#N/A</v>
      </c>
      <c r="FM17" s="162" t="e">
        <f t="shared" si="51"/>
        <v>#N/A</v>
      </c>
      <c r="FN17" s="162" t="e">
        <f t="shared" si="52"/>
        <v>#N/A</v>
      </c>
      <c r="FO17" s="162" t="e">
        <f t="shared" si="53"/>
        <v>#N/A</v>
      </c>
      <c r="FP17" s="162" t="e">
        <f t="shared" si="54"/>
        <v>#N/A</v>
      </c>
      <c r="FQ17" s="162" t="e">
        <f t="shared" si="55"/>
        <v>#N/A</v>
      </c>
      <c r="FR17" s="162" t="e">
        <f t="shared" si="56"/>
        <v>#N/A</v>
      </c>
      <c r="FS17" s="162" t="e">
        <f t="shared" si="57"/>
        <v>#N/A</v>
      </c>
      <c r="FT17" s="162" t="e">
        <f t="shared" si="58"/>
        <v>#N/A</v>
      </c>
      <c r="FU17" s="162" t="e">
        <f t="shared" si="59"/>
        <v>#N/A</v>
      </c>
      <c r="FV17" s="162" t="e">
        <f t="shared" si="60"/>
        <v>#N/A</v>
      </c>
      <c r="FW17" s="162" t="e">
        <f t="shared" si="61"/>
        <v>#N/A</v>
      </c>
      <c r="FX17" s="162" t="e">
        <f t="shared" si="62"/>
        <v>#N/A</v>
      </c>
      <c r="FY17" s="162" t="e">
        <f t="shared" si="63"/>
        <v>#N/A</v>
      </c>
      <c r="FZ17" s="162" t="e">
        <f t="shared" si="64"/>
        <v>#N/A</v>
      </c>
      <c r="GA17" s="162" t="e">
        <f t="shared" si="65"/>
        <v>#N/A</v>
      </c>
      <c r="GB17" s="162" t="e">
        <f t="shared" si="66"/>
        <v>#N/A</v>
      </c>
      <c r="GC17" s="162" t="e">
        <f t="shared" si="67"/>
        <v>#N/A</v>
      </c>
      <c r="GD17" s="162" t="e">
        <f t="shared" si="68"/>
        <v>#N/A</v>
      </c>
      <c r="GE17" s="162" t="e">
        <f t="shared" si="69"/>
        <v>#N/A</v>
      </c>
      <c r="GF17" s="162" t="e">
        <f t="shared" si="70"/>
        <v>#N/A</v>
      </c>
      <c r="GG17" s="162" t="e">
        <f t="shared" si="71"/>
        <v>#N/A</v>
      </c>
      <c r="GH17" s="162" t="e">
        <f t="shared" si="72"/>
        <v>#N/A</v>
      </c>
      <c r="GI17" s="162" t="e">
        <f t="shared" si="73"/>
        <v>#N/A</v>
      </c>
      <c r="GJ17" s="162" t="e">
        <f t="shared" si="74"/>
        <v>#N/A</v>
      </c>
      <c r="GK17" s="162" t="e">
        <f t="shared" si="75"/>
        <v>#N/A</v>
      </c>
      <c r="GL17" s="162" t="e">
        <f t="shared" si="76"/>
        <v>#N/A</v>
      </c>
      <c r="GM17" s="162" t="e">
        <f t="shared" si="77"/>
        <v>#N/A</v>
      </c>
      <c r="GN17" s="162" t="e">
        <f t="shared" si="78"/>
        <v>#N/A</v>
      </c>
      <c r="GO17" s="162" t="e">
        <f t="shared" si="79"/>
        <v>#N/A</v>
      </c>
      <c r="GP17" s="162" t="e">
        <f t="shared" si="80"/>
        <v>#N/A</v>
      </c>
      <c r="GQ17" s="162" t="e">
        <f t="shared" si="81"/>
        <v>#N/A</v>
      </c>
      <c r="GR17" s="162" t="e">
        <f t="shared" si="82"/>
        <v>#N/A</v>
      </c>
      <c r="GS17" s="162" t="e">
        <f t="shared" si="83"/>
        <v>#N/A</v>
      </c>
      <c r="GT17" s="162" t="e">
        <f t="shared" si="84"/>
        <v>#N/A</v>
      </c>
      <c r="GU17" s="162" t="e">
        <f t="shared" si="85"/>
        <v>#N/A</v>
      </c>
      <c r="GV17" s="162" t="e">
        <f t="shared" si="86"/>
        <v>#N/A</v>
      </c>
      <c r="GW17" s="162" t="e">
        <f t="shared" si="87"/>
        <v>#N/A</v>
      </c>
      <c r="GX17" s="162" t="e">
        <f t="shared" si="88"/>
        <v>#N/A</v>
      </c>
      <c r="GY17" s="162" t="e">
        <f t="shared" si="89"/>
        <v>#N/A</v>
      </c>
      <c r="GZ17" s="162" t="e">
        <f t="shared" si="90"/>
        <v>#N/A</v>
      </c>
      <c r="HA17" s="162" t="e">
        <f t="shared" si="91"/>
        <v>#N/A</v>
      </c>
      <c r="HB17" s="162" t="e">
        <f t="shared" si="92"/>
        <v>#N/A</v>
      </c>
      <c r="HC17" s="162" t="e">
        <f t="shared" si="93"/>
        <v>#N/A</v>
      </c>
      <c r="HD17" s="162" t="e">
        <f t="shared" si="94"/>
        <v>#N/A</v>
      </c>
      <c r="HE17" s="162" t="e">
        <f t="shared" si="95"/>
        <v>#N/A</v>
      </c>
      <c r="HF17" s="162" t="e">
        <f t="shared" si="96"/>
        <v>#N/A</v>
      </c>
      <c r="HG17" s="162" t="e">
        <f t="shared" si="97"/>
        <v>#N/A</v>
      </c>
      <c r="HH17" s="162" t="e">
        <f t="shared" si="98"/>
        <v>#N/A</v>
      </c>
      <c r="HI17" s="162" t="e">
        <f t="shared" si="99"/>
        <v>#N/A</v>
      </c>
      <c r="HJ17" s="162" t="e">
        <f t="shared" si="100"/>
        <v>#N/A</v>
      </c>
      <c r="HK17" s="162" t="e">
        <f t="shared" si="101"/>
        <v>#N/A</v>
      </c>
      <c r="HL17" s="162" t="e">
        <f t="shared" si="102"/>
        <v>#N/A</v>
      </c>
      <c r="HM17" s="162" t="e">
        <f t="shared" si="103"/>
        <v>#N/A</v>
      </c>
      <c r="HN17" s="162" t="e">
        <f t="shared" si="104"/>
        <v>#N/A</v>
      </c>
      <c r="HO17" s="162" t="e">
        <f t="shared" si="105"/>
        <v>#N/A</v>
      </c>
      <c r="HP17" s="162" t="e">
        <f t="shared" si="106"/>
        <v>#N/A</v>
      </c>
    </row>
    <row r="18" spans="1:224" hidden="1" x14ac:dyDescent="0.25">
      <c r="A18" s="4">
        <v>15</v>
      </c>
      <c r="B18" s="89" t="str">
        <f t="shared" si="107"/>
        <v/>
      </c>
      <c r="C18" s="88"/>
      <c r="D18" s="89" t="str">
        <f t="shared" si="108"/>
        <v/>
      </c>
      <c r="E18" s="34" t="str">
        <f t="shared" si="0"/>
        <v/>
      </c>
      <c r="F18" s="34" t="str">
        <f t="shared" si="1"/>
        <v/>
      </c>
      <c r="G18" s="69" t="str">
        <f t="shared" si="109"/>
        <v/>
      </c>
      <c r="H18" s="21"/>
      <c r="I18" s="56"/>
      <c r="J18" s="265"/>
      <c r="K18" s="70" t="str">
        <f>IF(AND(B18&gt;0,C18&gt;0,D18&gt;0),IF(ISBLANK(J18),IF(ISBLANK(H18),"",(D18-B18)*VLOOKUP(H18,VLookups!$A$4:$B$13,2,FALSE)),J18),"")</f>
        <v/>
      </c>
      <c r="L18" s="71" t="str">
        <f t="shared" si="2"/>
        <v/>
      </c>
      <c r="M18" s="88"/>
      <c r="N18" s="258" t="str">
        <f>IF(AND(M18&gt;0,C18&gt;0,NOT(K18="")),ABS(VLOOKUP($M$1,VLookups!$A$48:$B$49,2,FALSE)-_xlfn.NORM.DIST(M18,G18,K18,TRUE)),"")</f>
        <v/>
      </c>
      <c r="O18" s="87" t="str">
        <f>IF(AND($B18&gt;0,$C18&gt;0,$D18&gt;0,NOT(ISBLANK($H18))),_xlfn.NORM.INV(ABS(VLOOKUP($M$1,VLookups!$A$48:$B$49,2,FALSE)-O$3),$G18,$K18),"")</f>
        <v/>
      </c>
      <c r="P18" s="86" t="str">
        <f>IF(AND($B18&gt;0,$C18&gt;0,$D18&gt;0,NOT(ISBLANK($H18))),_xlfn.NORM.INV(ABS(VLOOKUP($M$1,VLookups!$A$48:$B$49,2,FALSE)-P$3),$G18,$K18),"")</f>
        <v/>
      </c>
      <c r="Q18" s="87" t="str">
        <f>IF(AND($B18&gt;0,$C18&gt;0,$D18&gt;0,NOT(ISBLANK($H18))),_xlfn.NORM.INV(ABS(VLOOKUP($M$1,VLookups!$A$48:$B$49,2,FALSE)-Q$3),$G18,$K18),"")</f>
        <v/>
      </c>
      <c r="R18" s="86" t="str">
        <f>IF(AND($B18&gt;0,$C18&gt;0,$D18&gt;0,NOT(ISBLANK($H18))),_xlfn.NORM.INV(ABS(VLOOKUP($M$1,VLookups!$A$48:$B$49,2,FALSE)-R$3),$G18,$K18),"")</f>
        <v/>
      </c>
      <c r="S18" s="87" t="str">
        <f>IF(AND($B18&gt;0,$C18&gt;0,$D18&gt;0,NOT(ISBLANK($H18))),_xlfn.NORM.INV(ABS(VLOOKUP($M$1,VLookups!$A$48:$B$49,2,FALSE)-S$3),$G18,$K18),"")</f>
        <v/>
      </c>
      <c r="T18" s="86" t="str">
        <f>IF(AND($B18&gt;0,$C18&gt;0,$D18&gt;0,NOT(ISBLANK($H18))),_xlfn.NORM.INV(ABS(VLOOKUP($M$1,VLookups!$A$48:$B$49,2,FALSE)-T$3),$G18,$K18),"")</f>
        <v/>
      </c>
      <c r="U18" s="5"/>
      <c r="V18" s="161"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6"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2" t="e">
        <f t="shared" si="6"/>
        <v>#N/A</v>
      </c>
      <c r="DU18" s="162" t="e">
        <f t="shared" si="7"/>
        <v>#N/A</v>
      </c>
      <c r="DV18" s="162" t="e">
        <f t="shared" si="8"/>
        <v>#N/A</v>
      </c>
      <c r="DW18" s="162" t="e">
        <f t="shared" si="9"/>
        <v>#N/A</v>
      </c>
      <c r="DX18" s="162" t="e">
        <f t="shared" si="10"/>
        <v>#N/A</v>
      </c>
      <c r="DY18" s="162" t="e">
        <f t="shared" si="11"/>
        <v>#N/A</v>
      </c>
      <c r="DZ18" s="162" t="e">
        <f t="shared" si="12"/>
        <v>#N/A</v>
      </c>
      <c r="EA18" s="162" t="e">
        <f t="shared" si="13"/>
        <v>#N/A</v>
      </c>
      <c r="EB18" s="162" t="e">
        <f t="shared" si="14"/>
        <v>#N/A</v>
      </c>
      <c r="EC18" s="162" t="e">
        <f t="shared" si="15"/>
        <v>#N/A</v>
      </c>
      <c r="ED18" s="162" t="e">
        <f t="shared" si="16"/>
        <v>#N/A</v>
      </c>
      <c r="EE18" s="162" t="e">
        <f t="shared" si="17"/>
        <v>#N/A</v>
      </c>
      <c r="EF18" s="162" t="e">
        <f t="shared" si="18"/>
        <v>#N/A</v>
      </c>
      <c r="EG18" s="162" t="e">
        <f t="shared" si="19"/>
        <v>#N/A</v>
      </c>
      <c r="EH18" s="162" t="e">
        <f t="shared" si="20"/>
        <v>#N/A</v>
      </c>
      <c r="EI18" s="162" t="e">
        <f t="shared" si="21"/>
        <v>#N/A</v>
      </c>
      <c r="EJ18" s="162" t="e">
        <f t="shared" si="22"/>
        <v>#N/A</v>
      </c>
      <c r="EK18" s="162" t="e">
        <f t="shared" si="23"/>
        <v>#N/A</v>
      </c>
      <c r="EL18" s="162" t="e">
        <f t="shared" si="24"/>
        <v>#N/A</v>
      </c>
      <c r="EM18" s="162" t="e">
        <f t="shared" si="25"/>
        <v>#N/A</v>
      </c>
      <c r="EN18" s="162" t="e">
        <f t="shared" si="26"/>
        <v>#N/A</v>
      </c>
      <c r="EO18" s="162" t="e">
        <f t="shared" si="27"/>
        <v>#N/A</v>
      </c>
      <c r="EP18" s="162" t="e">
        <f t="shared" si="28"/>
        <v>#N/A</v>
      </c>
      <c r="EQ18" s="162" t="e">
        <f t="shared" si="29"/>
        <v>#N/A</v>
      </c>
      <c r="ER18" s="162" t="e">
        <f t="shared" si="30"/>
        <v>#N/A</v>
      </c>
      <c r="ES18" s="162" t="e">
        <f t="shared" si="31"/>
        <v>#N/A</v>
      </c>
      <c r="ET18" s="162" t="e">
        <f t="shared" si="32"/>
        <v>#N/A</v>
      </c>
      <c r="EU18" s="162" t="e">
        <f t="shared" si="33"/>
        <v>#N/A</v>
      </c>
      <c r="EV18" s="162" t="e">
        <f t="shared" si="34"/>
        <v>#N/A</v>
      </c>
      <c r="EW18" s="162" t="e">
        <f t="shared" si="35"/>
        <v>#N/A</v>
      </c>
      <c r="EX18" s="162" t="e">
        <f t="shared" si="36"/>
        <v>#N/A</v>
      </c>
      <c r="EY18" s="162" t="e">
        <f t="shared" si="37"/>
        <v>#N/A</v>
      </c>
      <c r="EZ18" s="162" t="e">
        <f t="shared" si="38"/>
        <v>#N/A</v>
      </c>
      <c r="FA18" s="162" t="e">
        <f t="shared" si="39"/>
        <v>#N/A</v>
      </c>
      <c r="FB18" s="162" t="e">
        <f t="shared" si="40"/>
        <v>#N/A</v>
      </c>
      <c r="FC18" s="162" t="e">
        <f t="shared" si="41"/>
        <v>#N/A</v>
      </c>
      <c r="FD18" s="162" t="e">
        <f t="shared" si="42"/>
        <v>#N/A</v>
      </c>
      <c r="FE18" s="162" t="e">
        <f t="shared" si="43"/>
        <v>#N/A</v>
      </c>
      <c r="FF18" s="162" t="e">
        <f t="shared" si="44"/>
        <v>#N/A</v>
      </c>
      <c r="FG18" s="162" t="e">
        <f t="shared" si="45"/>
        <v>#N/A</v>
      </c>
      <c r="FH18" s="162" t="e">
        <f t="shared" si="46"/>
        <v>#N/A</v>
      </c>
      <c r="FI18" s="162" t="e">
        <f t="shared" si="47"/>
        <v>#N/A</v>
      </c>
      <c r="FJ18" s="162" t="e">
        <f t="shared" si="48"/>
        <v>#N/A</v>
      </c>
      <c r="FK18" s="162" t="e">
        <f t="shared" si="49"/>
        <v>#N/A</v>
      </c>
      <c r="FL18" s="162" t="e">
        <f t="shared" si="50"/>
        <v>#N/A</v>
      </c>
      <c r="FM18" s="162" t="e">
        <f t="shared" si="51"/>
        <v>#N/A</v>
      </c>
      <c r="FN18" s="162" t="e">
        <f t="shared" si="52"/>
        <v>#N/A</v>
      </c>
      <c r="FO18" s="162" t="e">
        <f t="shared" si="53"/>
        <v>#N/A</v>
      </c>
      <c r="FP18" s="162" t="e">
        <f t="shared" si="54"/>
        <v>#N/A</v>
      </c>
      <c r="FQ18" s="162" t="e">
        <f t="shared" si="55"/>
        <v>#N/A</v>
      </c>
      <c r="FR18" s="162" t="e">
        <f t="shared" si="56"/>
        <v>#N/A</v>
      </c>
      <c r="FS18" s="162" t="e">
        <f t="shared" si="57"/>
        <v>#N/A</v>
      </c>
      <c r="FT18" s="162" t="e">
        <f t="shared" si="58"/>
        <v>#N/A</v>
      </c>
      <c r="FU18" s="162" t="e">
        <f t="shared" si="59"/>
        <v>#N/A</v>
      </c>
      <c r="FV18" s="162" t="e">
        <f t="shared" si="60"/>
        <v>#N/A</v>
      </c>
      <c r="FW18" s="162" t="e">
        <f t="shared" si="61"/>
        <v>#N/A</v>
      </c>
      <c r="FX18" s="162" t="e">
        <f t="shared" si="62"/>
        <v>#N/A</v>
      </c>
      <c r="FY18" s="162" t="e">
        <f t="shared" si="63"/>
        <v>#N/A</v>
      </c>
      <c r="FZ18" s="162" t="e">
        <f t="shared" si="64"/>
        <v>#N/A</v>
      </c>
      <c r="GA18" s="162" t="e">
        <f t="shared" si="65"/>
        <v>#N/A</v>
      </c>
      <c r="GB18" s="162" t="e">
        <f t="shared" si="66"/>
        <v>#N/A</v>
      </c>
      <c r="GC18" s="162" t="e">
        <f t="shared" si="67"/>
        <v>#N/A</v>
      </c>
      <c r="GD18" s="162" t="e">
        <f t="shared" si="68"/>
        <v>#N/A</v>
      </c>
      <c r="GE18" s="162" t="e">
        <f t="shared" si="69"/>
        <v>#N/A</v>
      </c>
      <c r="GF18" s="162" t="e">
        <f t="shared" si="70"/>
        <v>#N/A</v>
      </c>
      <c r="GG18" s="162" t="e">
        <f t="shared" si="71"/>
        <v>#N/A</v>
      </c>
      <c r="GH18" s="162" t="e">
        <f t="shared" si="72"/>
        <v>#N/A</v>
      </c>
      <c r="GI18" s="162" t="e">
        <f t="shared" si="73"/>
        <v>#N/A</v>
      </c>
      <c r="GJ18" s="162" t="e">
        <f t="shared" si="74"/>
        <v>#N/A</v>
      </c>
      <c r="GK18" s="162" t="e">
        <f t="shared" si="75"/>
        <v>#N/A</v>
      </c>
      <c r="GL18" s="162" t="e">
        <f t="shared" si="76"/>
        <v>#N/A</v>
      </c>
      <c r="GM18" s="162" t="e">
        <f t="shared" si="77"/>
        <v>#N/A</v>
      </c>
      <c r="GN18" s="162" t="e">
        <f t="shared" si="78"/>
        <v>#N/A</v>
      </c>
      <c r="GO18" s="162" t="e">
        <f t="shared" si="79"/>
        <v>#N/A</v>
      </c>
      <c r="GP18" s="162" t="e">
        <f t="shared" si="80"/>
        <v>#N/A</v>
      </c>
      <c r="GQ18" s="162" t="e">
        <f t="shared" si="81"/>
        <v>#N/A</v>
      </c>
      <c r="GR18" s="162" t="e">
        <f t="shared" si="82"/>
        <v>#N/A</v>
      </c>
      <c r="GS18" s="162" t="e">
        <f t="shared" si="83"/>
        <v>#N/A</v>
      </c>
      <c r="GT18" s="162" t="e">
        <f t="shared" si="84"/>
        <v>#N/A</v>
      </c>
      <c r="GU18" s="162" t="e">
        <f t="shared" si="85"/>
        <v>#N/A</v>
      </c>
      <c r="GV18" s="162" t="e">
        <f t="shared" si="86"/>
        <v>#N/A</v>
      </c>
      <c r="GW18" s="162" t="e">
        <f t="shared" si="87"/>
        <v>#N/A</v>
      </c>
      <c r="GX18" s="162" t="e">
        <f t="shared" si="88"/>
        <v>#N/A</v>
      </c>
      <c r="GY18" s="162" t="e">
        <f t="shared" si="89"/>
        <v>#N/A</v>
      </c>
      <c r="GZ18" s="162" t="e">
        <f t="shared" si="90"/>
        <v>#N/A</v>
      </c>
      <c r="HA18" s="162" t="e">
        <f t="shared" si="91"/>
        <v>#N/A</v>
      </c>
      <c r="HB18" s="162" t="e">
        <f t="shared" si="92"/>
        <v>#N/A</v>
      </c>
      <c r="HC18" s="162" t="e">
        <f t="shared" si="93"/>
        <v>#N/A</v>
      </c>
      <c r="HD18" s="162" t="e">
        <f t="shared" si="94"/>
        <v>#N/A</v>
      </c>
      <c r="HE18" s="162" t="e">
        <f t="shared" si="95"/>
        <v>#N/A</v>
      </c>
      <c r="HF18" s="162" t="e">
        <f t="shared" si="96"/>
        <v>#N/A</v>
      </c>
      <c r="HG18" s="162" t="e">
        <f t="shared" si="97"/>
        <v>#N/A</v>
      </c>
      <c r="HH18" s="162" t="e">
        <f t="shared" si="98"/>
        <v>#N/A</v>
      </c>
      <c r="HI18" s="162" t="e">
        <f t="shared" si="99"/>
        <v>#N/A</v>
      </c>
      <c r="HJ18" s="162" t="e">
        <f t="shared" si="100"/>
        <v>#N/A</v>
      </c>
      <c r="HK18" s="162" t="e">
        <f t="shared" si="101"/>
        <v>#N/A</v>
      </c>
      <c r="HL18" s="162" t="e">
        <f t="shared" si="102"/>
        <v>#N/A</v>
      </c>
      <c r="HM18" s="162" t="e">
        <f t="shared" si="103"/>
        <v>#N/A</v>
      </c>
      <c r="HN18" s="162" t="e">
        <f t="shared" si="104"/>
        <v>#N/A</v>
      </c>
      <c r="HO18" s="162" t="e">
        <f t="shared" si="105"/>
        <v>#N/A</v>
      </c>
      <c r="HP18" s="162" t="e">
        <f t="shared" si="106"/>
        <v>#N/A</v>
      </c>
    </row>
    <row r="19" spans="1:224" hidden="1" x14ac:dyDescent="0.25">
      <c r="A19" s="4">
        <v>16</v>
      </c>
      <c r="B19" s="89" t="str">
        <f t="shared" si="107"/>
        <v/>
      </c>
      <c r="C19" s="88"/>
      <c r="D19" s="89" t="str">
        <f t="shared" si="108"/>
        <v/>
      </c>
      <c r="E19" s="34" t="str">
        <f t="shared" si="0"/>
        <v/>
      </c>
      <c r="F19" s="34" t="str">
        <f t="shared" si="1"/>
        <v/>
      </c>
      <c r="G19" s="69" t="str">
        <f t="shared" si="109"/>
        <v/>
      </c>
      <c r="H19" s="21"/>
      <c r="I19" s="56"/>
      <c r="J19" s="265"/>
      <c r="K19" s="70" t="str">
        <f>IF(AND(B19&gt;0,C19&gt;0,D19&gt;0),IF(ISBLANK(J19),IF(ISBLANK(H19),"",(D19-B19)*VLOOKUP(H19,VLookups!$A$4:$B$13,2,FALSE)),J19),"")</f>
        <v/>
      </c>
      <c r="L19" s="71" t="str">
        <f t="shared" si="2"/>
        <v/>
      </c>
      <c r="M19" s="88"/>
      <c r="N19" s="258" t="str">
        <f>IF(AND(M19&gt;0,C19&gt;0,NOT(K19="")),ABS(VLOOKUP($M$1,VLookups!$A$48:$B$49,2,FALSE)-_xlfn.NORM.DIST(M19,G19,K19,TRUE)),"")</f>
        <v/>
      </c>
      <c r="O19" s="87" t="str">
        <f>IF(AND($B19&gt;0,$C19&gt;0,$D19&gt;0,NOT(ISBLANK($H19))),_xlfn.NORM.INV(ABS(VLOOKUP($M$1,VLookups!$A$48:$B$49,2,FALSE)-O$3),$G19,$K19),"")</f>
        <v/>
      </c>
      <c r="P19" s="86" t="str">
        <f>IF(AND($B19&gt;0,$C19&gt;0,$D19&gt;0,NOT(ISBLANK($H19))),_xlfn.NORM.INV(ABS(VLOOKUP($M$1,VLookups!$A$48:$B$49,2,FALSE)-P$3),$G19,$K19),"")</f>
        <v/>
      </c>
      <c r="Q19" s="87" t="str">
        <f>IF(AND($B19&gt;0,$C19&gt;0,$D19&gt;0,NOT(ISBLANK($H19))),_xlfn.NORM.INV(ABS(VLOOKUP($M$1,VLookups!$A$48:$B$49,2,FALSE)-Q$3),$G19,$K19),"")</f>
        <v/>
      </c>
      <c r="R19" s="86" t="str">
        <f>IF(AND($B19&gt;0,$C19&gt;0,$D19&gt;0,NOT(ISBLANK($H19))),_xlfn.NORM.INV(ABS(VLOOKUP($M$1,VLookups!$A$48:$B$49,2,FALSE)-R$3),$G19,$K19),"")</f>
        <v/>
      </c>
      <c r="S19" s="87" t="str">
        <f>IF(AND($B19&gt;0,$C19&gt;0,$D19&gt;0,NOT(ISBLANK($H19))),_xlfn.NORM.INV(ABS(VLOOKUP($M$1,VLookups!$A$48:$B$49,2,FALSE)-S$3),$G19,$K19),"")</f>
        <v/>
      </c>
      <c r="T19" s="86" t="str">
        <f>IF(AND($B19&gt;0,$C19&gt;0,$D19&gt;0,NOT(ISBLANK($H19))),_xlfn.NORM.INV(ABS(VLOOKUP($M$1,VLookups!$A$48:$B$49,2,FALSE)-T$3),$G19,$K19),"")</f>
        <v/>
      </c>
      <c r="U19" s="5"/>
      <c r="V19" s="161"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6"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2" t="e">
        <f t="shared" si="6"/>
        <v>#N/A</v>
      </c>
      <c r="DU19" s="162" t="e">
        <f t="shared" si="7"/>
        <v>#N/A</v>
      </c>
      <c r="DV19" s="162" t="e">
        <f t="shared" si="8"/>
        <v>#N/A</v>
      </c>
      <c r="DW19" s="162" t="e">
        <f t="shared" si="9"/>
        <v>#N/A</v>
      </c>
      <c r="DX19" s="162" t="e">
        <f t="shared" si="10"/>
        <v>#N/A</v>
      </c>
      <c r="DY19" s="162" t="e">
        <f t="shared" si="11"/>
        <v>#N/A</v>
      </c>
      <c r="DZ19" s="162" t="e">
        <f t="shared" si="12"/>
        <v>#N/A</v>
      </c>
      <c r="EA19" s="162" t="e">
        <f t="shared" si="13"/>
        <v>#N/A</v>
      </c>
      <c r="EB19" s="162" t="e">
        <f t="shared" si="14"/>
        <v>#N/A</v>
      </c>
      <c r="EC19" s="162" t="e">
        <f t="shared" si="15"/>
        <v>#N/A</v>
      </c>
      <c r="ED19" s="162" t="e">
        <f t="shared" si="16"/>
        <v>#N/A</v>
      </c>
      <c r="EE19" s="162" t="e">
        <f t="shared" si="17"/>
        <v>#N/A</v>
      </c>
      <c r="EF19" s="162" t="e">
        <f t="shared" si="18"/>
        <v>#N/A</v>
      </c>
      <c r="EG19" s="162" t="e">
        <f t="shared" si="19"/>
        <v>#N/A</v>
      </c>
      <c r="EH19" s="162" t="e">
        <f t="shared" si="20"/>
        <v>#N/A</v>
      </c>
      <c r="EI19" s="162" t="e">
        <f t="shared" si="21"/>
        <v>#N/A</v>
      </c>
      <c r="EJ19" s="162" t="e">
        <f t="shared" si="22"/>
        <v>#N/A</v>
      </c>
      <c r="EK19" s="162" t="e">
        <f t="shared" si="23"/>
        <v>#N/A</v>
      </c>
      <c r="EL19" s="162" t="e">
        <f t="shared" si="24"/>
        <v>#N/A</v>
      </c>
      <c r="EM19" s="162" t="e">
        <f t="shared" si="25"/>
        <v>#N/A</v>
      </c>
      <c r="EN19" s="162" t="e">
        <f t="shared" si="26"/>
        <v>#N/A</v>
      </c>
      <c r="EO19" s="162" t="e">
        <f t="shared" si="27"/>
        <v>#N/A</v>
      </c>
      <c r="EP19" s="162" t="e">
        <f t="shared" si="28"/>
        <v>#N/A</v>
      </c>
      <c r="EQ19" s="162" t="e">
        <f t="shared" si="29"/>
        <v>#N/A</v>
      </c>
      <c r="ER19" s="162" t="e">
        <f t="shared" si="30"/>
        <v>#N/A</v>
      </c>
      <c r="ES19" s="162" t="e">
        <f t="shared" si="31"/>
        <v>#N/A</v>
      </c>
      <c r="ET19" s="162" t="e">
        <f t="shared" si="32"/>
        <v>#N/A</v>
      </c>
      <c r="EU19" s="162" t="e">
        <f t="shared" si="33"/>
        <v>#N/A</v>
      </c>
      <c r="EV19" s="162" t="e">
        <f t="shared" si="34"/>
        <v>#N/A</v>
      </c>
      <c r="EW19" s="162" t="e">
        <f t="shared" si="35"/>
        <v>#N/A</v>
      </c>
      <c r="EX19" s="162" t="e">
        <f t="shared" si="36"/>
        <v>#N/A</v>
      </c>
      <c r="EY19" s="162" t="e">
        <f t="shared" si="37"/>
        <v>#N/A</v>
      </c>
      <c r="EZ19" s="162" t="e">
        <f t="shared" si="38"/>
        <v>#N/A</v>
      </c>
      <c r="FA19" s="162" t="e">
        <f t="shared" si="39"/>
        <v>#N/A</v>
      </c>
      <c r="FB19" s="162" t="e">
        <f t="shared" si="40"/>
        <v>#N/A</v>
      </c>
      <c r="FC19" s="162" t="e">
        <f t="shared" si="41"/>
        <v>#N/A</v>
      </c>
      <c r="FD19" s="162" t="e">
        <f t="shared" si="42"/>
        <v>#N/A</v>
      </c>
      <c r="FE19" s="162" t="e">
        <f t="shared" si="43"/>
        <v>#N/A</v>
      </c>
      <c r="FF19" s="162" t="e">
        <f t="shared" si="44"/>
        <v>#N/A</v>
      </c>
      <c r="FG19" s="162" t="e">
        <f t="shared" si="45"/>
        <v>#N/A</v>
      </c>
      <c r="FH19" s="162" t="e">
        <f t="shared" si="46"/>
        <v>#N/A</v>
      </c>
      <c r="FI19" s="162" t="e">
        <f t="shared" si="47"/>
        <v>#N/A</v>
      </c>
      <c r="FJ19" s="162" t="e">
        <f t="shared" si="48"/>
        <v>#N/A</v>
      </c>
      <c r="FK19" s="162" t="e">
        <f t="shared" si="49"/>
        <v>#N/A</v>
      </c>
      <c r="FL19" s="162" t="e">
        <f t="shared" si="50"/>
        <v>#N/A</v>
      </c>
      <c r="FM19" s="162" t="e">
        <f t="shared" si="51"/>
        <v>#N/A</v>
      </c>
      <c r="FN19" s="162" t="e">
        <f t="shared" si="52"/>
        <v>#N/A</v>
      </c>
      <c r="FO19" s="162" t="e">
        <f t="shared" si="53"/>
        <v>#N/A</v>
      </c>
      <c r="FP19" s="162" t="e">
        <f t="shared" si="54"/>
        <v>#N/A</v>
      </c>
      <c r="FQ19" s="162" t="e">
        <f t="shared" si="55"/>
        <v>#N/A</v>
      </c>
      <c r="FR19" s="162" t="e">
        <f t="shared" si="56"/>
        <v>#N/A</v>
      </c>
      <c r="FS19" s="162" t="e">
        <f t="shared" si="57"/>
        <v>#N/A</v>
      </c>
      <c r="FT19" s="162" t="e">
        <f t="shared" si="58"/>
        <v>#N/A</v>
      </c>
      <c r="FU19" s="162" t="e">
        <f t="shared" si="59"/>
        <v>#N/A</v>
      </c>
      <c r="FV19" s="162" t="e">
        <f t="shared" si="60"/>
        <v>#N/A</v>
      </c>
      <c r="FW19" s="162" t="e">
        <f t="shared" si="61"/>
        <v>#N/A</v>
      </c>
      <c r="FX19" s="162" t="e">
        <f t="shared" si="62"/>
        <v>#N/A</v>
      </c>
      <c r="FY19" s="162" t="e">
        <f t="shared" si="63"/>
        <v>#N/A</v>
      </c>
      <c r="FZ19" s="162" t="e">
        <f t="shared" si="64"/>
        <v>#N/A</v>
      </c>
      <c r="GA19" s="162" t="e">
        <f t="shared" si="65"/>
        <v>#N/A</v>
      </c>
      <c r="GB19" s="162" t="e">
        <f t="shared" si="66"/>
        <v>#N/A</v>
      </c>
      <c r="GC19" s="162" t="e">
        <f t="shared" si="67"/>
        <v>#N/A</v>
      </c>
      <c r="GD19" s="162" t="e">
        <f t="shared" si="68"/>
        <v>#N/A</v>
      </c>
      <c r="GE19" s="162" t="e">
        <f t="shared" si="69"/>
        <v>#N/A</v>
      </c>
      <c r="GF19" s="162" t="e">
        <f t="shared" si="70"/>
        <v>#N/A</v>
      </c>
      <c r="GG19" s="162" t="e">
        <f t="shared" si="71"/>
        <v>#N/A</v>
      </c>
      <c r="GH19" s="162" t="e">
        <f t="shared" si="72"/>
        <v>#N/A</v>
      </c>
      <c r="GI19" s="162" t="e">
        <f t="shared" si="73"/>
        <v>#N/A</v>
      </c>
      <c r="GJ19" s="162" t="e">
        <f t="shared" si="74"/>
        <v>#N/A</v>
      </c>
      <c r="GK19" s="162" t="e">
        <f t="shared" si="75"/>
        <v>#N/A</v>
      </c>
      <c r="GL19" s="162" t="e">
        <f t="shared" si="76"/>
        <v>#N/A</v>
      </c>
      <c r="GM19" s="162" t="e">
        <f t="shared" si="77"/>
        <v>#N/A</v>
      </c>
      <c r="GN19" s="162" t="e">
        <f t="shared" si="78"/>
        <v>#N/A</v>
      </c>
      <c r="GO19" s="162" t="e">
        <f t="shared" si="79"/>
        <v>#N/A</v>
      </c>
      <c r="GP19" s="162" t="e">
        <f t="shared" si="80"/>
        <v>#N/A</v>
      </c>
      <c r="GQ19" s="162" t="e">
        <f t="shared" si="81"/>
        <v>#N/A</v>
      </c>
      <c r="GR19" s="162" t="e">
        <f t="shared" si="82"/>
        <v>#N/A</v>
      </c>
      <c r="GS19" s="162" t="e">
        <f t="shared" si="83"/>
        <v>#N/A</v>
      </c>
      <c r="GT19" s="162" t="e">
        <f t="shared" si="84"/>
        <v>#N/A</v>
      </c>
      <c r="GU19" s="162" t="e">
        <f t="shared" si="85"/>
        <v>#N/A</v>
      </c>
      <c r="GV19" s="162" t="e">
        <f t="shared" si="86"/>
        <v>#N/A</v>
      </c>
      <c r="GW19" s="162" t="e">
        <f t="shared" si="87"/>
        <v>#N/A</v>
      </c>
      <c r="GX19" s="162" t="e">
        <f t="shared" si="88"/>
        <v>#N/A</v>
      </c>
      <c r="GY19" s="162" t="e">
        <f t="shared" si="89"/>
        <v>#N/A</v>
      </c>
      <c r="GZ19" s="162" t="e">
        <f t="shared" si="90"/>
        <v>#N/A</v>
      </c>
      <c r="HA19" s="162" t="e">
        <f t="shared" si="91"/>
        <v>#N/A</v>
      </c>
      <c r="HB19" s="162" t="e">
        <f t="shared" si="92"/>
        <v>#N/A</v>
      </c>
      <c r="HC19" s="162" t="e">
        <f t="shared" si="93"/>
        <v>#N/A</v>
      </c>
      <c r="HD19" s="162" t="e">
        <f t="shared" si="94"/>
        <v>#N/A</v>
      </c>
      <c r="HE19" s="162" t="e">
        <f t="shared" si="95"/>
        <v>#N/A</v>
      </c>
      <c r="HF19" s="162" t="e">
        <f t="shared" si="96"/>
        <v>#N/A</v>
      </c>
      <c r="HG19" s="162" t="e">
        <f t="shared" si="97"/>
        <v>#N/A</v>
      </c>
      <c r="HH19" s="162" t="e">
        <f t="shared" si="98"/>
        <v>#N/A</v>
      </c>
      <c r="HI19" s="162" t="e">
        <f t="shared" si="99"/>
        <v>#N/A</v>
      </c>
      <c r="HJ19" s="162" t="e">
        <f t="shared" si="100"/>
        <v>#N/A</v>
      </c>
      <c r="HK19" s="162" t="e">
        <f t="shared" si="101"/>
        <v>#N/A</v>
      </c>
      <c r="HL19" s="162" t="e">
        <f t="shared" si="102"/>
        <v>#N/A</v>
      </c>
      <c r="HM19" s="162" t="e">
        <f t="shared" si="103"/>
        <v>#N/A</v>
      </c>
      <c r="HN19" s="162" t="e">
        <f t="shared" si="104"/>
        <v>#N/A</v>
      </c>
      <c r="HO19" s="162" t="e">
        <f t="shared" si="105"/>
        <v>#N/A</v>
      </c>
      <c r="HP19" s="162" t="e">
        <f t="shared" si="106"/>
        <v>#N/A</v>
      </c>
    </row>
    <row r="20" spans="1:224" hidden="1" x14ac:dyDescent="0.25">
      <c r="A20" s="4">
        <v>17</v>
      </c>
      <c r="B20" s="89" t="str">
        <f t="shared" si="107"/>
        <v/>
      </c>
      <c r="C20" s="88"/>
      <c r="D20" s="89" t="str">
        <f t="shared" si="108"/>
        <v/>
      </c>
      <c r="E20" s="34" t="str">
        <f t="shared" si="0"/>
        <v/>
      </c>
      <c r="F20" s="34" t="str">
        <f t="shared" si="1"/>
        <v/>
      </c>
      <c r="G20" s="69" t="str">
        <f t="shared" si="109"/>
        <v/>
      </c>
      <c r="H20" s="21"/>
      <c r="I20" s="56"/>
      <c r="J20" s="265"/>
      <c r="K20" s="70" t="str">
        <f>IF(AND(B20&gt;0,C20&gt;0,D20&gt;0),IF(ISBLANK(J20),IF(ISBLANK(H20),"",(D20-B20)*VLOOKUP(H20,VLookups!$A$4:$B$13,2,FALSE)),J20),"")</f>
        <v/>
      </c>
      <c r="L20" s="71" t="str">
        <f t="shared" si="2"/>
        <v/>
      </c>
      <c r="M20" s="88"/>
      <c r="N20" s="258" t="str">
        <f>IF(AND(M20&gt;0,C20&gt;0,NOT(K20="")),ABS(VLOOKUP($M$1,VLookups!$A$48:$B$49,2,FALSE)-_xlfn.NORM.DIST(M20,G20,K20,TRUE)),"")</f>
        <v/>
      </c>
      <c r="O20" s="87" t="str">
        <f>IF(AND($B20&gt;0,$C20&gt;0,$D20&gt;0,NOT(ISBLANK($H20))),_xlfn.NORM.INV(ABS(VLOOKUP($M$1,VLookups!$A$48:$B$49,2,FALSE)-O$3),$G20,$K20),"")</f>
        <v/>
      </c>
      <c r="P20" s="86" t="str">
        <f>IF(AND($B20&gt;0,$C20&gt;0,$D20&gt;0,NOT(ISBLANK($H20))),_xlfn.NORM.INV(ABS(VLOOKUP($M$1,VLookups!$A$48:$B$49,2,FALSE)-P$3),$G20,$K20),"")</f>
        <v/>
      </c>
      <c r="Q20" s="87" t="str">
        <f>IF(AND($B20&gt;0,$C20&gt;0,$D20&gt;0,NOT(ISBLANK($H20))),_xlfn.NORM.INV(ABS(VLOOKUP($M$1,VLookups!$A$48:$B$49,2,FALSE)-Q$3),$G20,$K20),"")</f>
        <v/>
      </c>
      <c r="R20" s="86" t="str">
        <f>IF(AND($B20&gt;0,$C20&gt;0,$D20&gt;0,NOT(ISBLANK($H20))),_xlfn.NORM.INV(ABS(VLOOKUP($M$1,VLookups!$A$48:$B$49,2,FALSE)-R$3),$G20,$K20),"")</f>
        <v/>
      </c>
      <c r="S20" s="87" t="str">
        <f>IF(AND($B20&gt;0,$C20&gt;0,$D20&gt;0,NOT(ISBLANK($H20))),_xlfn.NORM.INV(ABS(VLOOKUP($M$1,VLookups!$A$48:$B$49,2,FALSE)-S$3),$G20,$K20),"")</f>
        <v/>
      </c>
      <c r="T20" s="86" t="str">
        <f>IF(AND($B20&gt;0,$C20&gt;0,$D20&gt;0,NOT(ISBLANK($H20))),_xlfn.NORM.INV(ABS(VLOOKUP($M$1,VLookups!$A$48:$B$49,2,FALSE)-T$3),$G20,$K20),"")</f>
        <v/>
      </c>
      <c r="U20" s="5"/>
      <c r="V20" s="161"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6"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2" t="e">
        <f t="shared" si="6"/>
        <v>#N/A</v>
      </c>
      <c r="DU20" s="162" t="e">
        <f t="shared" si="7"/>
        <v>#N/A</v>
      </c>
      <c r="DV20" s="162" t="e">
        <f t="shared" si="8"/>
        <v>#N/A</v>
      </c>
      <c r="DW20" s="162" t="e">
        <f t="shared" si="9"/>
        <v>#N/A</v>
      </c>
      <c r="DX20" s="162" t="e">
        <f t="shared" si="10"/>
        <v>#N/A</v>
      </c>
      <c r="DY20" s="162" t="e">
        <f t="shared" si="11"/>
        <v>#N/A</v>
      </c>
      <c r="DZ20" s="162" t="e">
        <f t="shared" si="12"/>
        <v>#N/A</v>
      </c>
      <c r="EA20" s="162" t="e">
        <f t="shared" si="13"/>
        <v>#N/A</v>
      </c>
      <c r="EB20" s="162" t="e">
        <f t="shared" si="14"/>
        <v>#N/A</v>
      </c>
      <c r="EC20" s="162" t="e">
        <f t="shared" si="15"/>
        <v>#N/A</v>
      </c>
      <c r="ED20" s="162" t="e">
        <f t="shared" si="16"/>
        <v>#N/A</v>
      </c>
      <c r="EE20" s="162" t="e">
        <f t="shared" si="17"/>
        <v>#N/A</v>
      </c>
      <c r="EF20" s="162" t="e">
        <f t="shared" si="18"/>
        <v>#N/A</v>
      </c>
      <c r="EG20" s="162" t="e">
        <f t="shared" si="19"/>
        <v>#N/A</v>
      </c>
      <c r="EH20" s="162" t="e">
        <f t="shared" si="20"/>
        <v>#N/A</v>
      </c>
      <c r="EI20" s="162" t="e">
        <f t="shared" si="21"/>
        <v>#N/A</v>
      </c>
      <c r="EJ20" s="162" t="e">
        <f t="shared" si="22"/>
        <v>#N/A</v>
      </c>
      <c r="EK20" s="162" t="e">
        <f t="shared" si="23"/>
        <v>#N/A</v>
      </c>
      <c r="EL20" s="162" t="e">
        <f t="shared" si="24"/>
        <v>#N/A</v>
      </c>
      <c r="EM20" s="162" t="e">
        <f t="shared" si="25"/>
        <v>#N/A</v>
      </c>
      <c r="EN20" s="162" t="e">
        <f t="shared" si="26"/>
        <v>#N/A</v>
      </c>
      <c r="EO20" s="162" t="e">
        <f t="shared" si="27"/>
        <v>#N/A</v>
      </c>
      <c r="EP20" s="162" t="e">
        <f t="shared" si="28"/>
        <v>#N/A</v>
      </c>
      <c r="EQ20" s="162" t="e">
        <f t="shared" si="29"/>
        <v>#N/A</v>
      </c>
      <c r="ER20" s="162" t="e">
        <f t="shared" si="30"/>
        <v>#N/A</v>
      </c>
      <c r="ES20" s="162" t="e">
        <f t="shared" si="31"/>
        <v>#N/A</v>
      </c>
      <c r="ET20" s="162" t="e">
        <f t="shared" si="32"/>
        <v>#N/A</v>
      </c>
      <c r="EU20" s="162" t="e">
        <f t="shared" si="33"/>
        <v>#N/A</v>
      </c>
      <c r="EV20" s="162" t="e">
        <f t="shared" si="34"/>
        <v>#N/A</v>
      </c>
      <c r="EW20" s="162" t="e">
        <f t="shared" si="35"/>
        <v>#N/A</v>
      </c>
      <c r="EX20" s="162" t="e">
        <f t="shared" si="36"/>
        <v>#N/A</v>
      </c>
      <c r="EY20" s="162" t="e">
        <f t="shared" si="37"/>
        <v>#N/A</v>
      </c>
      <c r="EZ20" s="162" t="e">
        <f t="shared" si="38"/>
        <v>#N/A</v>
      </c>
      <c r="FA20" s="162" t="e">
        <f t="shared" si="39"/>
        <v>#N/A</v>
      </c>
      <c r="FB20" s="162" t="e">
        <f t="shared" si="40"/>
        <v>#N/A</v>
      </c>
      <c r="FC20" s="162" t="e">
        <f t="shared" si="41"/>
        <v>#N/A</v>
      </c>
      <c r="FD20" s="162" t="e">
        <f t="shared" si="42"/>
        <v>#N/A</v>
      </c>
      <c r="FE20" s="162" t="e">
        <f t="shared" si="43"/>
        <v>#N/A</v>
      </c>
      <c r="FF20" s="162" t="e">
        <f t="shared" si="44"/>
        <v>#N/A</v>
      </c>
      <c r="FG20" s="162" t="e">
        <f t="shared" si="45"/>
        <v>#N/A</v>
      </c>
      <c r="FH20" s="162" t="e">
        <f t="shared" si="46"/>
        <v>#N/A</v>
      </c>
      <c r="FI20" s="162" t="e">
        <f t="shared" si="47"/>
        <v>#N/A</v>
      </c>
      <c r="FJ20" s="162" t="e">
        <f t="shared" si="48"/>
        <v>#N/A</v>
      </c>
      <c r="FK20" s="162" t="e">
        <f t="shared" si="49"/>
        <v>#N/A</v>
      </c>
      <c r="FL20" s="162" t="e">
        <f t="shared" si="50"/>
        <v>#N/A</v>
      </c>
      <c r="FM20" s="162" t="e">
        <f t="shared" si="51"/>
        <v>#N/A</v>
      </c>
      <c r="FN20" s="162" t="e">
        <f t="shared" si="52"/>
        <v>#N/A</v>
      </c>
      <c r="FO20" s="162" t="e">
        <f t="shared" si="53"/>
        <v>#N/A</v>
      </c>
      <c r="FP20" s="162" t="e">
        <f t="shared" si="54"/>
        <v>#N/A</v>
      </c>
      <c r="FQ20" s="162" t="e">
        <f t="shared" si="55"/>
        <v>#N/A</v>
      </c>
      <c r="FR20" s="162" t="e">
        <f t="shared" si="56"/>
        <v>#N/A</v>
      </c>
      <c r="FS20" s="162" t="e">
        <f t="shared" si="57"/>
        <v>#N/A</v>
      </c>
      <c r="FT20" s="162" t="e">
        <f t="shared" si="58"/>
        <v>#N/A</v>
      </c>
      <c r="FU20" s="162" t="e">
        <f t="shared" si="59"/>
        <v>#N/A</v>
      </c>
      <c r="FV20" s="162" t="e">
        <f t="shared" si="60"/>
        <v>#N/A</v>
      </c>
      <c r="FW20" s="162" t="e">
        <f t="shared" si="61"/>
        <v>#N/A</v>
      </c>
      <c r="FX20" s="162" t="e">
        <f t="shared" si="62"/>
        <v>#N/A</v>
      </c>
      <c r="FY20" s="162" t="e">
        <f t="shared" si="63"/>
        <v>#N/A</v>
      </c>
      <c r="FZ20" s="162" t="e">
        <f t="shared" si="64"/>
        <v>#N/A</v>
      </c>
      <c r="GA20" s="162" t="e">
        <f t="shared" si="65"/>
        <v>#N/A</v>
      </c>
      <c r="GB20" s="162" t="e">
        <f t="shared" si="66"/>
        <v>#N/A</v>
      </c>
      <c r="GC20" s="162" t="e">
        <f t="shared" si="67"/>
        <v>#N/A</v>
      </c>
      <c r="GD20" s="162" t="e">
        <f t="shared" si="68"/>
        <v>#N/A</v>
      </c>
      <c r="GE20" s="162" t="e">
        <f t="shared" si="69"/>
        <v>#N/A</v>
      </c>
      <c r="GF20" s="162" t="e">
        <f t="shared" si="70"/>
        <v>#N/A</v>
      </c>
      <c r="GG20" s="162" t="e">
        <f t="shared" si="71"/>
        <v>#N/A</v>
      </c>
      <c r="GH20" s="162" t="e">
        <f t="shared" si="72"/>
        <v>#N/A</v>
      </c>
      <c r="GI20" s="162" t="e">
        <f t="shared" si="73"/>
        <v>#N/A</v>
      </c>
      <c r="GJ20" s="162" t="e">
        <f t="shared" si="74"/>
        <v>#N/A</v>
      </c>
      <c r="GK20" s="162" t="e">
        <f t="shared" si="75"/>
        <v>#N/A</v>
      </c>
      <c r="GL20" s="162" t="e">
        <f t="shared" si="76"/>
        <v>#N/A</v>
      </c>
      <c r="GM20" s="162" t="e">
        <f t="shared" si="77"/>
        <v>#N/A</v>
      </c>
      <c r="GN20" s="162" t="e">
        <f t="shared" si="78"/>
        <v>#N/A</v>
      </c>
      <c r="GO20" s="162" t="e">
        <f t="shared" si="79"/>
        <v>#N/A</v>
      </c>
      <c r="GP20" s="162" t="e">
        <f t="shared" si="80"/>
        <v>#N/A</v>
      </c>
      <c r="GQ20" s="162" t="e">
        <f t="shared" si="81"/>
        <v>#N/A</v>
      </c>
      <c r="GR20" s="162" t="e">
        <f t="shared" si="82"/>
        <v>#N/A</v>
      </c>
      <c r="GS20" s="162" t="e">
        <f t="shared" si="83"/>
        <v>#N/A</v>
      </c>
      <c r="GT20" s="162" t="e">
        <f t="shared" si="84"/>
        <v>#N/A</v>
      </c>
      <c r="GU20" s="162" t="e">
        <f t="shared" si="85"/>
        <v>#N/A</v>
      </c>
      <c r="GV20" s="162" t="e">
        <f t="shared" si="86"/>
        <v>#N/A</v>
      </c>
      <c r="GW20" s="162" t="e">
        <f t="shared" si="87"/>
        <v>#N/A</v>
      </c>
      <c r="GX20" s="162" t="e">
        <f t="shared" si="88"/>
        <v>#N/A</v>
      </c>
      <c r="GY20" s="162" t="e">
        <f t="shared" si="89"/>
        <v>#N/A</v>
      </c>
      <c r="GZ20" s="162" t="e">
        <f t="shared" si="90"/>
        <v>#N/A</v>
      </c>
      <c r="HA20" s="162" t="e">
        <f t="shared" si="91"/>
        <v>#N/A</v>
      </c>
      <c r="HB20" s="162" t="e">
        <f t="shared" si="92"/>
        <v>#N/A</v>
      </c>
      <c r="HC20" s="162" t="e">
        <f t="shared" si="93"/>
        <v>#N/A</v>
      </c>
      <c r="HD20" s="162" t="e">
        <f t="shared" si="94"/>
        <v>#N/A</v>
      </c>
      <c r="HE20" s="162" t="e">
        <f t="shared" si="95"/>
        <v>#N/A</v>
      </c>
      <c r="HF20" s="162" t="e">
        <f t="shared" si="96"/>
        <v>#N/A</v>
      </c>
      <c r="HG20" s="162" t="e">
        <f t="shared" si="97"/>
        <v>#N/A</v>
      </c>
      <c r="HH20" s="162" t="e">
        <f t="shared" si="98"/>
        <v>#N/A</v>
      </c>
      <c r="HI20" s="162" t="e">
        <f t="shared" si="99"/>
        <v>#N/A</v>
      </c>
      <c r="HJ20" s="162" t="e">
        <f t="shared" si="100"/>
        <v>#N/A</v>
      </c>
      <c r="HK20" s="162" t="e">
        <f t="shared" si="101"/>
        <v>#N/A</v>
      </c>
      <c r="HL20" s="162" t="e">
        <f t="shared" si="102"/>
        <v>#N/A</v>
      </c>
      <c r="HM20" s="162" t="e">
        <f t="shared" si="103"/>
        <v>#N/A</v>
      </c>
      <c r="HN20" s="162" t="e">
        <f t="shared" si="104"/>
        <v>#N/A</v>
      </c>
      <c r="HO20" s="162" t="e">
        <f t="shared" si="105"/>
        <v>#N/A</v>
      </c>
      <c r="HP20" s="162" t="e">
        <f t="shared" si="106"/>
        <v>#N/A</v>
      </c>
    </row>
    <row r="21" spans="1:224" hidden="1" x14ac:dyDescent="0.25">
      <c r="A21" s="4">
        <v>18</v>
      </c>
      <c r="B21" s="89" t="str">
        <f t="shared" si="107"/>
        <v/>
      </c>
      <c r="C21" s="88"/>
      <c r="D21" s="89" t="str">
        <f t="shared" si="108"/>
        <v/>
      </c>
      <c r="E21" s="34" t="str">
        <f t="shared" si="0"/>
        <v/>
      </c>
      <c r="F21" s="34" t="str">
        <f t="shared" si="1"/>
        <v/>
      </c>
      <c r="G21" s="69" t="str">
        <f t="shared" si="109"/>
        <v/>
      </c>
      <c r="H21" s="21"/>
      <c r="I21" s="56"/>
      <c r="J21" s="265"/>
      <c r="K21" s="70" t="str">
        <f>IF(AND(B21&gt;0,C21&gt;0,D21&gt;0),IF(ISBLANK(J21),IF(ISBLANK(H21),"",(D21-B21)*VLOOKUP(H21,VLookups!$A$4:$B$13,2,FALSE)),J21),"")</f>
        <v/>
      </c>
      <c r="L21" s="71" t="str">
        <f t="shared" si="2"/>
        <v/>
      </c>
      <c r="M21" s="88"/>
      <c r="N21" s="258" t="str">
        <f>IF(AND(M21&gt;0,C21&gt;0,NOT(K21="")),ABS(VLOOKUP($M$1,VLookups!$A$48:$B$49,2,FALSE)-_xlfn.NORM.DIST(M21,G21,K21,TRUE)),"")</f>
        <v/>
      </c>
      <c r="O21" s="87" t="str">
        <f>IF(AND($B21&gt;0,$C21&gt;0,$D21&gt;0,NOT(ISBLANK($H21))),_xlfn.NORM.INV(ABS(VLOOKUP($M$1,VLookups!$A$48:$B$49,2,FALSE)-O$3),$G21,$K21),"")</f>
        <v/>
      </c>
      <c r="P21" s="86" t="str">
        <f>IF(AND($B21&gt;0,$C21&gt;0,$D21&gt;0,NOT(ISBLANK($H21))),_xlfn.NORM.INV(ABS(VLOOKUP($M$1,VLookups!$A$48:$B$49,2,FALSE)-P$3),$G21,$K21),"")</f>
        <v/>
      </c>
      <c r="Q21" s="87" t="str">
        <f>IF(AND($B21&gt;0,$C21&gt;0,$D21&gt;0,NOT(ISBLANK($H21))),_xlfn.NORM.INV(ABS(VLOOKUP($M$1,VLookups!$A$48:$B$49,2,FALSE)-Q$3),$G21,$K21),"")</f>
        <v/>
      </c>
      <c r="R21" s="86" t="str">
        <f>IF(AND($B21&gt;0,$C21&gt;0,$D21&gt;0,NOT(ISBLANK($H21))),_xlfn.NORM.INV(ABS(VLOOKUP($M$1,VLookups!$A$48:$B$49,2,FALSE)-R$3),$G21,$K21),"")</f>
        <v/>
      </c>
      <c r="S21" s="87" t="str">
        <f>IF(AND($B21&gt;0,$C21&gt;0,$D21&gt;0,NOT(ISBLANK($H21))),_xlfn.NORM.INV(ABS(VLOOKUP($M$1,VLookups!$A$48:$B$49,2,FALSE)-S$3),$G21,$K21),"")</f>
        <v/>
      </c>
      <c r="T21" s="86" t="str">
        <f>IF(AND($B21&gt;0,$C21&gt;0,$D21&gt;0,NOT(ISBLANK($H21))),_xlfn.NORM.INV(ABS(VLOOKUP($M$1,VLookups!$A$48:$B$49,2,FALSE)-T$3),$G21,$K21),"")</f>
        <v/>
      </c>
      <c r="U21" s="5"/>
      <c r="V21" s="161"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6"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2" t="e">
        <f t="shared" si="6"/>
        <v>#N/A</v>
      </c>
      <c r="DU21" s="162" t="e">
        <f t="shared" si="7"/>
        <v>#N/A</v>
      </c>
      <c r="DV21" s="162" t="e">
        <f t="shared" si="8"/>
        <v>#N/A</v>
      </c>
      <c r="DW21" s="162" t="e">
        <f t="shared" si="9"/>
        <v>#N/A</v>
      </c>
      <c r="DX21" s="162" t="e">
        <f t="shared" si="10"/>
        <v>#N/A</v>
      </c>
      <c r="DY21" s="162" t="e">
        <f t="shared" si="11"/>
        <v>#N/A</v>
      </c>
      <c r="DZ21" s="162" t="e">
        <f t="shared" si="12"/>
        <v>#N/A</v>
      </c>
      <c r="EA21" s="162" t="e">
        <f t="shared" si="13"/>
        <v>#N/A</v>
      </c>
      <c r="EB21" s="162" t="e">
        <f t="shared" si="14"/>
        <v>#N/A</v>
      </c>
      <c r="EC21" s="162" t="e">
        <f t="shared" si="15"/>
        <v>#N/A</v>
      </c>
      <c r="ED21" s="162" t="e">
        <f t="shared" si="16"/>
        <v>#N/A</v>
      </c>
      <c r="EE21" s="162" t="e">
        <f t="shared" si="17"/>
        <v>#N/A</v>
      </c>
      <c r="EF21" s="162" t="e">
        <f t="shared" si="18"/>
        <v>#N/A</v>
      </c>
      <c r="EG21" s="162" t="e">
        <f t="shared" si="19"/>
        <v>#N/A</v>
      </c>
      <c r="EH21" s="162" t="e">
        <f t="shared" si="20"/>
        <v>#N/A</v>
      </c>
      <c r="EI21" s="162" t="e">
        <f t="shared" si="21"/>
        <v>#N/A</v>
      </c>
      <c r="EJ21" s="162" t="e">
        <f t="shared" si="22"/>
        <v>#N/A</v>
      </c>
      <c r="EK21" s="162" t="e">
        <f t="shared" si="23"/>
        <v>#N/A</v>
      </c>
      <c r="EL21" s="162" t="e">
        <f t="shared" si="24"/>
        <v>#N/A</v>
      </c>
      <c r="EM21" s="162" t="e">
        <f t="shared" si="25"/>
        <v>#N/A</v>
      </c>
      <c r="EN21" s="162" t="e">
        <f t="shared" si="26"/>
        <v>#N/A</v>
      </c>
      <c r="EO21" s="162" t="e">
        <f t="shared" si="27"/>
        <v>#N/A</v>
      </c>
      <c r="EP21" s="162" t="e">
        <f t="shared" si="28"/>
        <v>#N/A</v>
      </c>
      <c r="EQ21" s="162" t="e">
        <f t="shared" si="29"/>
        <v>#N/A</v>
      </c>
      <c r="ER21" s="162" t="e">
        <f t="shared" si="30"/>
        <v>#N/A</v>
      </c>
      <c r="ES21" s="162" t="e">
        <f t="shared" si="31"/>
        <v>#N/A</v>
      </c>
      <c r="ET21" s="162" t="e">
        <f t="shared" si="32"/>
        <v>#N/A</v>
      </c>
      <c r="EU21" s="162" t="e">
        <f t="shared" si="33"/>
        <v>#N/A</v>
      </c>
      <c r="EV21" s="162" t="e">
        <f t="shared" si="34"/>
        <v>#N/A</v>
      </c>
      <c r="EW21" s="162" t="e">
        <f t="shared" si="35"/>
        <v>#N/A</v>
      </c>
      <c r="EX21" s="162" t="e">
        <f t="shared" si="36"/>
        <v>#N/A</v>
      </c>
      <c r="EY21" s="162" t="e">
        <f t="shared" si="37"/>
        <v>#N/A</v>
      </c>
      <c r="EZ21" s="162" t="e">
        <f t="shared" si="38"/>
        <v>#N/A</v>
      </c>
      <c r="FA21" s="162" t="e">
        <f t="shared" si="39"/>
        <v>#N/A</v>
      </c>
      <c r="FB21" s="162" t="e">
        <f t="shared" si="40"/>
        <v>#N/A</v>
      </c>
      <c r="FC21" s="162" t="e">
        <f t="shared" si="41"/>
        <v>#N/A</v>
      </c>
      <c r="FD21" s="162" t="e">
        <f t="shared" si="42"/>
        <v>#N/A</v>
      </c>
      <c r="FE21" s="162" t="e">
        <f t="shared" si="43"/>
        <v>#N/A</v>
      </c>
      <c r="FF21" s="162" t="e">
        <f t="shared" si="44"/>
        <v>#N/A</v>
      </c>
      <c r="FG21" s="162" t="e">
        <f t="shared" si="45"/>
        <v>#N/A</v>
      </c>
      <c r="FH21" s="162" t="e">
        <f t="shared" si="46"/>
        <v>#N/A</v>
      </c>
      <c r="FI21" s="162" t="e">
        <f t="shared" si="47"/>
        <v>#N/A</v>
      </c>
      <c r="FJ21" s="162" t="e">
        <f t="shared" si="48"/>
        <v>#N/A</v>
      </c>
      <c r="FK21" s="162" t="e">
        <f t="shared" si="49"/>
        <v>#N/A</v>
      </c>
      <c r="FL21" s="162" t="e">
        <f t="shared" si="50"/>
        <v>#N/A</v>
      </c>
      <c r="FM21" s="162" t="e">
        <f t="shared" si="51"/>
        <v>#N/A</v>
      </c>
      <c r="FN21" s="162" t="e">
        <f t="shared" si="52"/>
        <v>#N/A</v>
      </c>
      <c r="FO21" s="162" t="e">
        <f t="shared" si="53"/>
        <v>#N/A</v>
      </c>
      <c r="FP21" s="162" t="e">
        <f t="shared" si="54"/>
        <v>#N/A</v>
      </c>
      <c r="FQ21" s="162" t="e">
        <f t="shared" si="55"/>
        <v>#N/A</v>
      </c>
      <c r="FR21" s="162" t="e">
        <f t="shared" si="56"/>
        <v>#N/A</v>
      </c>
      <c r="FS21" s="162" t="e">
        <f t="shared" si="57"/>
        <v>#N/A</v>
      </c>
      <c r="FT21" s="162" t="e">
        <f t="shared" si="58"/>
        <v>#N/A</v>
      </c>
      <c r="FU21" s="162" t="e">
        <f t="shared" si="59"/>
        <v>#N/A</v>
      </c>
      <c r="FV21" s="162" t="e">
        <f t="shared" si="60"/>
        <v>#N/A</v>
      </c>
      <c r="FW21" s="162" t="e">
        <f t="shared" si="61"/>
        <v>#N/A</v>
      </c>
      <c r="FX21" s="162" t="e">
        <f t="shared" si="62"/>
        <v>#N/A</v>
      </c>
      <c r="FY21" s="162" t="e">
        <f t="shared" si="63"/>
        <v>#N/A</v>
      </c>
      <c r="FZ21" s="162" t="e">
        <f t="shared" si="64"/>
        <v>#N/A</v>
      </c>
      <c r="GA21" s="162" t="e">
        <f t="shared" si="65"/>
        <v>#N/A</v>
      </c>
      <c r="GB21" s="162" t="e">
        <f t="shared" si="66"/>
        <v>#N/A</v>
      </c>
      <c r="GC21" s="162" t="e">
        <f t="shared" si="67"/>
        <v>#N/A</v>
      </c>
      <c r="GD21" s="162" t="e">
        <f t="shared" si="68"/>
        <v>#N/A</v>
      </c>
      <c r="GE21" s="162" t="e">
        <f t="shared" si="69"/>
        <v>#N/A</v>
      </c>
      <c r="GF21" s="162" t="e">
        <f t="shared" si="70"/>
        <v>#N/A</v>
      </c>
      <c r="GG21" s="162" t="e">
        <f t="shared" si="71"/>
        <v>#N/A</v>
      </c>
      <c r="GH21" s="162" t="e">
        <f t="shared" si="72"/>
        <v>#N/A</v>
      </c>
      <c r="GI21" s="162" t="e">
        <f t="shared" si="73"/>
        <v>#N/A</v>
      </c>
      <c r="GJ21" s="162" t="e">
        <f t="shared" si="74"/>
        <v>#N/A</v>
      </c>
      <c r="GK21" s="162" t="e">
        <f t="shared" si="75"/>
        <v>#N/A</v>
      </c>
      <c r="GL21" s="162" t="e">
        <f t="shared" si="76"/>
        <v>#N/A</v>
      </c>
      <c r="GM21" s="162" t="e">
        <f t="shared" si="77"/>
        <v>#N/A</v>
      </c>
      <c r="GN21" s="162" t="e">
        <f t="shared" si="78"/>
        <v>#N/A</v>
      </c>
      <c r="GO21" s="162" t="e">
        <f t="shared" si="79"/>
        <v>#N/A</v>
      </c>
      <c r="GP21" s="162" t="e">
        <f t="shared" si="80"/>
        <v>#N/A</v>
      </c>
      <c r="GQ21" s="162" t="e">
        <f t="shared" si="81"/>
        <v>#N/A</v>
      </c>
      <c r="GR21" s="162" t="e">
        <f t="shared" si="82"/>
        <v>#N/A</v>
      </c>
      <c r="GS21" s="162" t="e">
        <f t="shared" si="83"/>
        <v>#N/A</v>
      </c>
      <c r="GT21" s="162" t="e">
        <f t="shared" si="84"/>
        <v>#N/A</v>
      </c>
      <c r="GU21" s="162" t="e">
        <f t="shared" si="85"/>
        <v>#N/A</v>
      </c>
      <c r="GV21" s="162" t="e">
        <f t="shared" si="86"/>
        <v>#N/A</v>
      </c>
      <c r="GW21" s="162" t="e">
        <f t="shared" si="87"/>
        <v>#N/A</v>
      </c>
      <c r="GX21" s="162" t="e">
        <f t="shared" si="88"/>
        <v>#N/A</v>
      </c>
      <c r="GY21" s="162" t="e">
        <f t="shared" si="89"/>
        <v>#N/A</v>
      </c>
      <c r="GZ21" s="162" t="e">
        <f t="shared" si="90"/>
        <v>#N/A</v>
      </c>
      <c r="HA21" s="162" t="e">
        <f t="shared" si="91"/>
        <v>#N/A</v>
      </c>
      <c r="HB21" s="162" t="e">
        <f t="shared" si="92"/>
        <v>#N/A</v>
      </c>
      <c r="HC21" s="162" t="e">
        <f t="shared" si="93"/>
        <v>#N/A</v>
      </c>
      <c r="HD21" s="162" t="e">
        <f t="shared" si="94"/>
        <v>#N/A</v>
      </c>
      <c r="HE21" s="162" t="e">
        <f t="shared" si="95"/>
        <v>#N/A</v>
      </c>
      <c r="HF21" s="162" t="e">
        <f t="shared" si="96"/>
        <v>#N/A</v>
      </c>
      <c r="HG21" s="162" t="e">
        <f t="shared" si="97"/>
        <v>#N/A</v>
      </c>
      <c r="HH21" s="162" t="e">
        <f t="shared" si="98"/>
        <v>#N/A</v>
      </c>
      <c r="HI21" s="162" t="e">
        <f t="shared" si="99"/>
        <v>#N/A</v>
      </c>
      <c r="HJ21" s="162" t="e">
        <f t="shared" si="100"/>
        <v>#N/A</v>
      </c>
      <c r="HK21" s="162" t="e">
        <f t="shared" si="101"/>
        <v>#N/A</v>
      </c>
      <c r="HL21" s="162" t="e">
        <f t="shared" si="102"/>
        <v>#N/A</v>
      </c>
      <c r="HM21" s="162" t="e">
        <f t="shared" si="103"/>
        <v>#N/A</v>
      </c>
      <c r="HN21" s="162" t="e">
        <f t="shared" si="104"/>
        <v>#N/A</v>
      </c>
      <c r="HO21" s="162" t="e">
        <f t="shared" si="105"/>
        <v>#N/A</v>
      </c>
      <c r="HP21" s="162" t="e">
        <f t="shared" si="106"/>
        <v>#N/A</v>
      </c>
    </row>
    <row r="22" spans="1:224" hidden="1" x14ac:dyDescent="0.25">
      <c r="A22" s="4">
        <v>19</v>
      </c>
      <c r="B22" s="89" t="str">
        <f t="shared" si="107"/>
        <v/>
      </c>
      <c r="C22" s="88"/>
      <c r="D22" s="89" t="str">
        <f t="shared" si="108"/>
        <v/>
      </c>
      <c r="E22" s="34" t="str">
        <f t="shared" si="0"/>
        <v/>
      </c>
      <c r="F22" s="34" t="str">
        <f t="shared" si="1"/>
        <v/>
      </c>
      <c r="G22" s="69" t="str">
        <f t="shared" si="109"/>
        <v/>
      </c>
      <c r="H22" s="21"/>
      <c r="I22" s="56"/>
      <c r="J22" s="265"/>
      <c r="K22" s="70" t="str">
        <f>IF(AND(B22&gt;0,C22&gt;0,D22&gt;0),IF(ISBLANK(J22),IF(ISBLANK(H22),"",(D22-B22)*VLOOKUP(H22,VLookups!$A$4:$B$13,2,FALSE)),J22),"")</f>
        <v/>
      </c>
      <c r="L22" s="71" t="str">
        <f t="shared" si="2"/>
        <v/>
      </c>
      <c r="M22" s="88"/>
      <c r="N22" s="258" t="str">
        <f>IF(AND(M22&gt;0,C22&gt;0,NOT(K22="")),ABS(VLOOKUP($M$1,VLookups!$A$48:$B$49,2,FALSE)-_xlfn.NORM.DIST(M22,G22,K22,TRUE)),"")</f>
        <v/>
      </c>
      <c r="O22" s="87" t="str">
        <f>IF(AND($B22&gt;0,$C22&gt;0,$D22&gt;0,NOT(ISBLANK($H22))),_xlfn.NORM.INV(ABS(VLOOKUP($M$1,VLookups!$A$48:$B$49,2,FALSE)-O$3),$G22,$K22),"")</f>
        <v/>
      </c>
      <c r="P22" s="86" t="str">
        <f>IF(AND($B22&gt;0,$C22&gt;0,$D22&gt;0,NOT(ISBLANK($H22))),_xlfn.NORM.INV(ABS(VLOOKUP($M$1,VLookups!$A$48:$B$49,2,FALSE)-P$3),$G22,$K22),"")</f>
        <v/>
      </c>
      <c r="Q22" s="87" t="str">
        <f>IF(AND($B22&gt;0,$C22&gt;0,$D22&gt;0,NOT(ISBLANK($H22))),_xlfn.NORM.INV(ABS(VLOOKUP($M$1,VLookups!$A$48:$B$49,2,FALSE)-Q$3),$G22,$K22),"")</f>
        <v/>
      </c>
      <c r="R22" s="86" t="str">
        <f>IF(AND($B22&gt;0,$C22&gt;0,$D22&gt;0,NOT(ISBLANK($H22))),_xlfn.NORM.INV(ABS(VLOOKUP($M$1,VLookups!$A$48:$B$49,2,FALSE)-R$3),$G22,$K22),"")</f>
        <v/>
      </c>
      <c r="S22" s="87" t="str">
        <f>IF(AND($B22&gt;0,$C22&gt;0,$D22&gt;0,NOT(ISBLANK($H22))),_xlfn.NORM.INV(ABS(VLOOKUP($M$1,VLookups!$A$48:$B$49,2,FALSE)-S$3),$G22,$K22),"")</f>
        <v/>
      </c>
      <c r="T22" s="86" t="str">
        <f>IF(AND($B22&gt;0,$C22&gt;0,$D22&gt;0,NOT(ISBLANK($H22))),_xlfn.NORM.INV(ABS(VLOOKUP($M$1,VLookups!$A$48:$B$49,2,FALSE)-T$3),$G22,$K22),"")</f>
        <v/>
      </c>
      <c r="U22" s="5"/>
      <c r="V22" s="161"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6"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2" t="e">
        <f t="shared" si="6"/>
        <v>#N/A</v>
      </c>
      <c r="DU22" s="162" t="e">
        <f t="shared" si="7"/>
        <v>#N/A</v>
      </c>
      <c r="DV22" s="162" t="e">
        <f t="shared" si="8"/>
        <v>#N/A</v>
      </c>
      <c r="DW22" s="162" t="e">
        <f t="shared" si="9"/>
        <v>#N/A</v>
      </c>
      <c r="DX22" s="162" t="e">
        <f t="shared" si="10"/>
        <v>#N/A</v>
      </c>
      <c r="DY22" s="162" t="e">
        <f t="shared" si="11"/>
        <v>#N/A</v>
      </c>
      <c r="DZ22" s="162" t="e">
        <f t="shared" si="12"/>
        <v>#N/A</v>
      </c>
      <c r="EA22" s="162" t="e">
        <f t="shared" si="13"/>
        <v>#N/A</v>
      </c>
      <c r="EB22" s="162" t="e">
        <f t="shared" si="14"/>
        <v>#N/A</v>
      </c>
      <c r="EC22" s="162" t="e">
        <f t="shared" si="15"/>
        <v>#N/A</v>
      </c>
      <c r="ED22" s="162" t="e">
        <f t="shared" si="16"/>
        <v>#N/A</v>
      </c>
      <c r="EE22" s="162" t="e">
        <f t="shared" si="17"/>
        <v>#N/A</v>
      </c>
      <c r="EF22" s="162" t="e">
        <f t="shared" si="18"/>
        <v>#N/A</v>
      </c>
      <c r="EG22" s="162" t="e">
        <f t="shared" si="19"/>
        <v>#N/A</v>
      </c>
      <c r="EH22" s="162" t="e">
        <f t="shared" si="20"/>
        <v>#N/A</v>
      </c>
      <c r="EI22" s="162" t="e">
        <f t="shared" si="21"/>
        <v>#N/A</v>
      </c>
      <c r="EJ22" s="162" t="e">
        <f t="shared" si="22"/>
        <v>#N/A</v>
      </c>
      <c r="EK22" s="162" t="e">
        <f t="shared" si="23"/>
        <v>#N/A</v>
      </c>
      <c r="EL22" s="162" t="e">
        <f t="shared" si="24"/>
        <v>#N/A</v>
      </c>
      <c r="EM22" s="162" t="e">
        <f t="shared" si="25"/>
        <v>#N/A</v>
      </c>
      <c r="EN22" s="162" t="e">
        <f t="shared" si="26"/>
        <v>#N/A</v>
      </c>
      <c r="EO22" s="162" t="e">
        <f t="shared" si="27"/>
        <v>#N/A</v>
      </c>
      <c r="EP22" s="162" t="e">
        <f t="shared" si="28"/>
        <v>#N/A</v>
      </c>
      <c r="EQ22" s="162" t="e">
        <f t="shared" si="29"/>
        <v>#N/A</v>
      </c>
      <c r="ER22" s="162" t="e">
        <f t="shared" si="30"/>
        <v>#N/A</v>
      </c>
      <c r="ES22" s="162" t="e">
        <f t="shared" si="31"/>
        <v>#N/A</v>
      </c>
      <c r="ET22" s="162" t="e">
        <f t="shared" si="32"/>
        <v>#N/A</v>
      </c>
      <c r="EU22" s="162" t="e">
        <f t="shared" si="33"/>
        <v>#N/A</v>
      </c>
      <c r="EV22" s="162" t="e">
        <f t="shared" si="34"/>
        <v>#N/A</v>
      </c>
      <c r="EW22" s="162" t="e">
        <f t="shared" si="35"/>
        <v>#N/A</v>
      </c>
      <c r="EX22" s="162" t="e">
        <f t="shared" si="36"/>
        <v>#N/A</v>
      </c>
      <c r="EY22" s="162" t="e">
        <f t="shared" si="37"/>
        <v>#N/A</v>
      </c>
      <c r="EZ22" s="162" t="e">
        <f t="shared" si="38"/>
        <v>#N/A</v>
      </c>
      <c r="FA22" s="162" t="e">
        <f t="shared" si="39"/>
        <v>#N/A</v>
      </c>
      <c r="FB22" s="162" t="e">
        <f t="shared" si="40"/>
        <v>#N/A</v>
      </c>
      <c r="FC22" s="162" t="e">
        <f t="shared" si="41"/>
        <v>#N/A</v>
      </c>
      <c r="FD22" s="162" t="e">
        <f t="shared" si="42"/>
        <v>#N/A</v>
      </c>
      <c r="FE22" s="162" t="e">
        <f t="shared" si="43"/>
        <v>#N/A</v>
      </c>
      <c r="FF22" s="162" t="e">
        <f t="shared" si="44"/>
        <v>#N/A</v>
      </c>
      <c r="FG22" s="162" t="e">
        <f t="shared" si="45"/>
        <v>#N/A</v>
      </c>
      <c r="FH22" s="162" t="e">
        <f t="shared" si="46"/>
        <v>#N/A</v>
      </c>
      <c r="FI22" s="162" t="e">
        <f t="shared" si="47"/>
        <v>#N/A</v>
      </c>
      <c r="FJ22" s="162" t="e">
        <f t="shared" si="48"/>
        <v>#N/A</v>
      </c>
      <c r="FK22" s="162" t="e">
        <f t="shared" si="49"/>
        <v>#N/A</v>
      </c>
      <c r="FL22" s="162" t="e">
        <f t="shared" si="50"/>
        <v>#N/A</v>
      </c>
      <c r="FM22" s="162" t="e">
        <f t="shared" si="51"/>
        <v>#N/A</v>
      </c>
      <c r="FN22" s="162" t="e">
        <f t="shared" si="52"/>
        <v>#N/A</v>
      </c>
      <c r="FO22" s="162" t="e">
        <f t="shared" si="53"/>
        <v>#N/A</v>
      </c>
      <c r="FP22" s="162" t="e">
        <f t="shared" si="54"/>
        <v>#N/A</v>
      </c>
      <c r="FQ22" s="162" t="e">
        <f t="shared" si="55"/>
        <v>#N/A</v>
      </c>
      <c r="FR22" s="162" t="e">
        <f t="shared" si="56"/>
        <v>#N/A</v>
      </c>
      <c r="FS22" s="162" t="e">
        <f t="shared" si="57"/>
        <v>#N/A</v>
      </c>
      <c r="FT22" s="162" t="e">
        <f t="shared" si="58"/>
        <v>#N/A</v>
      </c>
      <c r="FU22" s="162" t="e">
        <f t="shared" si="59"/>
        <v>#N/A</v>
      </c>
      <c r="FV22" s="162" t="e">
        <f t="shared" si="60"/>
        <v>#N/A</v>
      </c>
      <c r="FW22" s="162" t="e">
        <f t="shared" si="61"/>
        <v>#N/A</v>
      </c>
      <c r="FX22" s="162" t="e">
        <f t="shared" si="62"/>
        <v>#N/A</v>
      </c>
      <c r="FY22" s="162" t="e">
        <f t="shared" si="63"/>
        <v>#N/A</v>
      </c>
      <c r="FZ22" s="162" t="e">
        <f t="shared" si="64"/>
        <v>#N/A</v>
      </c>
      <c r="GA22" s="162" t="e">
        <f t="shared" si="65"/>
        <v>#N/A</v>
      </c>
      <c r="GB22" s="162" t="e">
        <f t="shared" si="66"/>
        <v>#N/A</v>
      </c>
      <c r="GC22" s="162" t="e">
        <f t="shared" si="67"/>
        <v>#N/A</v>
      </c>
      <c r="GD22" s="162" t="e">
        <f t="shared" si="68"/>
        <v>#N/A</v>
      </c>
      <c r="GE22" s="162" t="e">
        <f t="shared" si="69"/>
        <v>#N/A</v>
      </c>
      <c r="GF22" s="162" t="e">
        <f t="shared" si="70"/>
        <v>#N/A</v>
      </c>
      <c r="GG22" s="162" t="e">
        <f t="shared" si="71"/>
        <v>#N/A</v>
      </c>
      <c r="GH22" s="162" t="e">
        <f t="shared" si="72"/>
        <v>#N/A</v>
      </c>
      <c r="GI22" s="162" t="e">
        <f t="shared" si="73"/>
        <v>#N/A</v>
      </c>
      <c r="GJ22" s="162" t="e">
        <f t="shared" si="74"/>
        <v>#N/A</v>
      </c>
      <c r="GK22" s="162" t="e">
        <f t="shared" si="75"/>
        <v>#N/A</v>
      </c>
      <c r="GL22" s="162" t="e">
        <f t="shared" si="76"/>
        <v>#N/A</v>
      </c>
      <c r="GM22" s="162" t="e">
        <f t="shared" si="77"/>
        <v>#N/A</v>
      </c>
      <c r="GN22" s="162" t="e">
        <f t="shared" si="78"/>
        <v>#N/A</v>
      </c>
      <c r="GO22" s="162" t="e">
        <f t="shared" si="79"/>
        <v>#N/A</v>
      </c>
      <c r="GP22" s="162" t="e">
        <f t="shared" si="80"/>
        <v>#N/A</v>
      </c>
      <c r="GQ22" s="162" t="e">
        <f t="shared" si="81"/>
        <v>#N/A</v>
      </c>
      <c r="GR22" s="162" t="e">
        <f t="shared" si="82"/>
        <v>#N/A</v>
      </c>
      <c r="GS22" s="162" t="e">
        <f t="shared" si="83"/>
        <v>#N/A</v>
      </c>
      <c r="GT22" s="162" t="e">
        <f t="shared" si="84"/>
        <v>#N/A</v>
      </c>
      <c r="GU22" s="162" t="e">
        <f t="shared" si="85"/>
        <v>#N/A</v>
      </c>
      <c r="GV22" s="162" t="e">
        <f t="shared" si="86"/>
        <v>#N/A</v>
      </c>
      <c r="GW22" s="162" t="e">
        <f t="shared" si="87"/>
        <v>#N/A</v>
      </c>
      <c r="GX22" s="162" t="e">
        <f t="shared" si="88"/>
        <v>#N/A</v>
      </c>
      <c r="GY22" s="162" t="e">
        <f t="shared" si="89"/>
        <v>#N/A</v>
      </c>
      <c r="GZ22" s="162" t="e">
        <f t="shared" si="90"/>
        <v>#N/A</v>
      </c>
      <c r="HA22" s="162" t="e">
        <f t="shared" si="91"/>
        <v>#N/A</v>
      </c>
      <c r="HB22" s="162" t="e">
        <f t="shared" si="92"/>
        <v>#N/A</v>
      </c>
      <c r="HC22" s="162" t="e">
        <f t="shared" si="93"/>
        <v>#N/A</v>
      </c>
      <c r="HD22" s="162" t="e">
        <f t="shared" si="94"/>
        <v>#N/A</v>
      </c>
      <c r="HE22" s="162" t="e">
        <f t="shared" si="95"/>
        <v>#N/A</v>
      </c>
      <c r="HF22" s="162" t="e">
        <f t="shared" si="96"/>
        <v>#N/A</v>
      </c>
      <c r="HG22" s="162" t="e">
        <f t="shared" si="97"/>
        <v>#N/A</v>
      </c>
      <c r="HH22" s="162" t="e">
        <f t="shared" si="98"/>
        <v>#N/A</v>
      </c>
      <c r="HI22" s="162" t="e">
        <f t="shared" si="99"/>
        <v>#N/A</v>
      </c>
      <c r="HJ22" s="162" t="e">
        <f t="shared" si="100"/>
        <v>#N/A</v>
      </c>
      <c r="HK22" s="162" t="e">
        <f t="shared" si="101"/>
        <v>#N/A</v>
      </c>
      <c r="HL22" s="162" t="e">
        <f t="shared" si="102"/>
        <v>#N/A</v>
      </c>
      <c r="HM22" s="162" t="e">
        <f t="shared" si="103"/>
        <v>#N/A</v>
      </c>
      <c r="HN22" s="162" t="e">
        <f t="shared" si="104"/>
        <v>#N/A</v>
      </c>
      <c r="HO22" s="162" t="e">
        <f t="shared" si="105"/>
        <v>#N/A</v>
      </c>
      <c r="HP22" s="162" t="e">
        <f t="shared" si="106"/>
        <v>#N/A</v>
      </c>
    </row>
    <row r="23" spans="1:224" hidden="1" x14ac:dyDescent="0.25">
      <c r="A23" s="4">
        <v>20</v>
      </c>
      <c r="B23" s="89" t="str">
        <f t="shared" si="107"/>
        <v/>
      </c>
      <c r="C23" s="88"/>
      <c r="D23" s="89" t="str">
        <f t="shared" si="108"/>
        <v/>
      </c>
      <c r="E23" s="34" t="str">
        <f t="shared" si="0"/>
        <v/>
      </c>
      <c r="F23" s="34" t="str">
        <f t="shared" si="1"/>
        <v/>
      </c>
      <c r="G23" s="69" t="str">
        <f t="shared" si="109"/>
        <v/>
      </c>
      <c r="H23" s="21"/>
      <c r="I23" s="56"/>
      <c r="J23" s="265"/>
      <c r="K23" s="70" t="str">
        <f>IF(AND(B23&gt;0,C23&gt;0,D23&gt;0),IF(ISBLANK(J23),IF(ISBLANK(H23),"",(D23-B23)*VLOOKUP(H23,VLookups!$A$4:$B$13,2,FALSE)),J23),"")</f>
        <v/>
      </c>
      <c r="L23" s="71" t="str">
        <f t="shared" si="2"/>
        <v/>
      </c>
      <c r="M23" s="88"/>
      <c r="N23" s="258" t="str">
        <f>IF(AND(M23&gt;0,C23&gt;0,NOT(K23="")),ABS(VLOOKUP($M$1,VLookups!$A$48:$B$49,2,FALSE)-_xlfn.NORM.DIST(M23,G23,K23,TRUE)),"")</f>
        <v/>
      </c>
      <c r="O23" s="87" t="str">
        <f>IF(AND($B23&gt;0,$C23&gt;0,$D23&gt;0,NOT(ISBLANK($H23))),_xlfn.NORM.INV(ABS(VLOOKUP($M$1,VLookups!$A$48:$B$49,2,FALSE)-O$3),$G23,$K23),"")</f>
        <v/>
      </c>
      <c r="P23" s="86" t="str">
        <f>IF(AND($B23&gt;0,$C23&gt;0,$D23&gt;0,NOT(ISBLANK($H23))),_xlfn.NORM.INV(ABS(VLOOKUP($M$1,VLookups!$A$48:$B$49,2,FALSE)-P$3),$G23,$K23),"")</f>
        <v/>
      </c>
      <c r="Q23" s="87" t="str">
        <f>IF(AND($B23&gt;0,$C23&gt;0,$D23&gt;0,NOT(ISBLANK($H23))),_xlfn.NORM.INV(ABS(VLOOKUP($M$1,VLookups!$A$48:$B$49,2,FALSE)-Q$3),$G23,$K23),"")</f>
        <v/>
      </c>
      <c r="R23" s="86" t="str">
        <f>IF(AND($B23&gt;0,$C23&gt;0,$D23&gt;0,NOT(ISBLANK($H23))),_xlfn.NORM.INV(ABS(VLOOKUP($M$1,VLookups!$A$48:$B$49,2,FALSE)-R$3),$G23,$K23),"")</f>
        <v/>
      </c>
      <c r="S23" s="87" t="str">
        <f>IF(AND($B23&gt;0,$C23&gt;0,$D23&gt;0,NOT(ISBLANK($H23))),_xlfn.NORM.INV(ABS(VLOOKUP($M$1,VLookups!$A$48:$B$49,2,FALSE)-S$3),$G23,$K23),"")</f>
        <v/>
      </c>
      <c r="T23" s="86" t="str">
        <f>IF(AND($B23&gt;0,$C23&gt;0,$D23&gt;0,NOT(ISBLANK($H23))),_xlfn.NORM.INV(ABS(VLOOKUP($M$1,VLookups!$A$48:$B$49,2,FALSE)-T$3),$G23,$K23),"")</f>
        <v/>
      </c>
      <c r="U23" s="5"/>
      <c r="V23" s="161"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6"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2" t="e">
        <f t="shared" si="6"/>
        <v>#N/A</v>
      </c>
      <c r="DU23" s="162" t="e">
        <f t="shared" si="7"/>
        <v>#N/A</v>
      </c>
      <c r="DV23" s="162" t="e">
        <f t="shared" si="8"/>
        <v>#N/A</v>
      </c>
      <c r="DW23" s="162" t="e">
        <f t="shared" si="9"/>
        <v>#N/A</v>
      </c>
      <c r="DX23" s="162" t="e">
        <f t="shared" si="10"/>
        <v>#N/A</v>
      </c>
      <c r="DY23" s="162" t="e">
        <f t="shared" si="11"/>
        <v>#N/A</v>
      </c>
      <c r="DZ23" s="162" t="e">
        <f t="shared" si="12"/>
        <v>#N/A</v>
      </c>
      <c r="EA23" s="162" t="e">
        <f t="shared" si="13"/>
        <v>#N/A</v>
      </c>
      <c r="EB23" s="162" t="e">
        <f t="shared" si="14"/>
        <v>#N/A</v>
      </c>
      <c r="EC23" s="162" t="e">
        <f t="shared" si="15"/>
        <v>#N/A</v>
      </c>
      <c r="ED23" s="162" t="e">
        <f t="shared" si="16"/>
        <v>#N/A</v>
      </c>
      <c r="EE23" s="162" t="e">
        <f t="shared" si="17"/>
        <v>#N/A</v>
      </c>
      <c r="EF23" s="162" t="e">
        <f t="shared" si="18"/>
        <v>#N/A</v>
      </c>
      <c r="EG23" s="162" t="e">
        <f t="shared" si="19"/>
        <v>#N/A</v>
      </c>
      <c r="EH23" s="162" t="e">
        <f t="shared" si="20"/>
        <v>#N/A</v>
      </c>
      <c r="EI23" s="162" t="e">
        <f t="shared" si="21"/>
        <v>#N/A</v>
      </c>
      <c r="EJ23" s="162" t="e">
        <f t="shared" si="22"/>
        <v>#N/A</v>
      </c>
      <c r="EK23" s="162" t="e">
        <f t="shared" si="23"/>
        <v>#N/A</v>
      </c>
      <c r="EL23" s="162" t="e">
        <f t="shared" si="24"/>
        <v>#N/A</v>
      </c>
      <c r="EM23" s="162" t="e">
        <f t="shared" si="25"/>
        <v>#N/A</v>
      </c>
      <c r="EN23" s="162" t="e">
        <f t="shared" si="26"/>
        <v>#N/A</v>
      </c>
      <c r="EO23" s="162" t="e">
        <f t="shared" si="27"/>
        <v>#N/A</v>
      </c>
      <c r="EP23" s="162" t="e">
        <f t="shared" si="28"/>
        <v>#N/A</v>
      </c>
      <c r="EQ23" s="162" t="e">
        <f t="shared" si="29"/>
        <v>#N/A</v>
      </c>
      <c r="ER23" s="162" t="e">
        <f t="shared" si="30"/>
        <v>#N/A</v>
      </c>
      <c r="ES23" s="162" t="e">
        <f t="shared" si="31"/>
        <v>#N/A</v>
      </c>
      <c r="ET23" s="162" t="e">
        <f t="shared" si="32"/>
        <v>#N/A</v>
      </c>
      <c r="EU23" s="162" t="e">
        <f t="shared" si="33"/>
        <v>#N/A</v>
      </c>
      <c r="EV23" s="162" t="e">
        <f t="shared" si="34"/>
        <v>#N/A</v>
      </c>
      <c r="EW23" s="162" t="e">
        <f t="shared" si="35"/>
        <v>#N/A</v>
      </c>
      <c r="EX23" s="162" t="e">
        <f t="shared" si="36"/>
        <v>#N/A</v>
      </c>
      <c r="EY23" s="162" t="e">
        <f t="shared" si="37"/>
        <v>#N/A</v>
      </c>
      <c r="EZ23" s="162" t="e">
        <f t="shared" si="38"/>
        <v>#N/A</v>
      </c>
      <c r="FA23" s="162" t="e">
        <f t="shared" si="39"/>
        <v>#N/A</v>
      </c>
      <c r="FB23" s="162" t="e">
        <f t="shared" si="40"/>
        <v>#N/A</v>
      </c>
      <c r="FC23" s="162" t="e">
        <f t="shared" si="41"/>
        <v>#N/A</v>
      </c>
      <c r="FD23" s="162" t="e">
        <f t="shared" si="42"/>
        <v>#N/A</v>
      </c>
      <c r="FE23" s="162" t="e">
        <f t="shared" si="43"/>
        <v>#N/A</v>
      </c>
      <c r="FF23" s="162" t="e">
        <f t="shared" si="44"/>
        <v>#N/A</v>
      </c>
      <c r="FG23" s="162" t="e">
        <f t="shared" si="45"/>
        <v>#N/A</v>
      </c>
      <c r="FH23" s="162" t="e">
        <f t="shared" si="46"/>
        <v>#N/A</v>
      </c>
      <c r="FI23" s="162" t="e">
        <f t="shared" si="47"/>
        <v>#N/A</v>
      </c>
      <c r="FJ23" s="162" t="e">
        <f t="shared" si="48"/>
        <v>#N/A</v>
      </c>
      <c r="FK23" s="162" t="e">
        <f t="shared" si="49"/>
        <v>#N/A</v>
      </c>
      <c r="FL23" s="162" t="e">
        <f t="shared" si="50"/>
        <v>#N/A</v>
      </c>
      <c r="FM23" s="162" t="e">
        <f t="shared" si="51"/>
        <v>#N/A</v>
      </c>
      <c r="FN23" s="162" t="e">
        <f t="shared" si="52"/>
        <v>#N/A</v>
      </c>
      <c r="FO23" s="162" t="e">
        <f t="shared" si="53"/>
        <v>#N/A</v>
      </c>
      <c r="FP23" s="162" t="e">
        <f t="shared" si="54"/>
        <v>#N/A</v>
      </c>
      <c r="FQ23" s="162" t="e">
        <f t="shared" si="55"/>
        <v>#N/A</v>
      </c>
      <c r="FR23" s="162" t="e">
        <f t="shared" si="56"/>
        <v>#N/A</v>
      </c>
      <c r="FS23" s="162" t="e">
        <f t="shared" si="57"/>
        <v>#N/A</v>
      </c>
      <c r="FT23" s="162" t="e">
        <f t="shared" si="58"/>
        <v>#N/A</v>
      </c>
      <c r="FU23" s="162" t="e">
        <f t="shared" si="59"/>
        <v>#N/A</v>
      </c>
      <c r="FV23" s="162" t="e">
        <f t="shared" si="60"/>
        <v>#N/A</v>
      </c>
      <c r="FW23" s="162" t="e">
        <f t="shared" si="61"/>
        <v>#N/A</v>
      </c>
      <c r="FX23" s="162" t="e">
        <f t="shared" si="62"/>
        <v>#N/A</v>
      </c>
      <c r="FY23" s="162" t="e">
        <f t="shared" si="63"/>
        <v>#N/A</v>
      </c>
      <c r="FZ23" s="162" t="e">
        <f t="shared" si="64"/>
        <v>#N/A</v>
      </c>
      <c r="GA23" s="162" t="e">
        <f t="shared" si="65"/>
        <v>#N/A</v>
      </c>
      <c r="GB23" s="162" t="e">
        <f t="shared" si="66"/>
        <v>#N/A</v>
      </c>
      <c r="GC23" s="162" t="e">
        <f t="shared" si="67"/>
        <v>#N/A</v>
      </c>
      <c r="GD23" s="162" t="e">
        <f t="shared" si="68"/>
        <v>#N/A</v>
      </c>
      <c r="GE23" s="162" t="e">
        <f t="shared" si="69"/>
        <v>#N/A</v>
      </c>
      <c r="GF23" s="162" t="e">
        <f t="shared" si="70"/>
        <v>#N/A</v>
      </c>
      <c r="GG23" s="162" t="e">
        <f t="shared" si="71"/>
        <v>#N/A</v>
      </c>
      <c r="GH23" s="162" t="e">
        <f t="shared" si="72"/>
        <v>#N/A</v>
      </c>
      <c r="GI23" s="162" t="e">
        <f t="shared" si="73"/>
        <v>#N/A</v>
      </c>
      <c r="GJ23" s="162" t="e">
        <f t="shared" si="74"/>
        <v>#N/A</v>
      </c>
      <c r="GK23" s="162" t="e">
        <f t="shared" si="75"/>
        <v>#N/A</v>
      </c>
      <c r="GL23" s="162" t="e">
        <f t="shared" si="76"/>
        <v>#N/A</v>
      </c>
      <c r="GM23" s="162" t="e">
        <f t="shared" si="77"/>
        <v>#N/A</v>
      </c>
      <c r="GN23" s="162" t="e">
        <f t="shared" si="78"/>
        <v>#N/A</v>
      </c>
      <c r="GO23" s="162" t="e">
        <f t="shared" si="79"/>
        <v>#N/A</v>
      </c>
      <c r="GP23" s="162" t="e">
        <f t="shared" si="80"/>
        <v>#N/A</v>
      </c>
      <c r="GQ23" s="162" t="e">
        <f t="shared" si="81"/>
        <v>#N/A</v>
      </c>
      <c r="GR23" s="162" t="e">
        <f t="shared" si="82"/>
        <v>#N/A</v>
      </c>
      <c r="GS23" s="162" t="e">
        <f t="shared" si="83"/>
        <v>#N/A</v>
      </c>
      <c r="GT23" s="162" t="e">
        <f t="shared" si="84"/>
        <v>#N/A</v>
      </c>
      <c r="GU23" s="162" t="e">
        <f t="shared" si="85"/>
        <v>#N/A</v>
      </c>
      <c r="GV23" s="162" t="e">
        <f t="shared" si="86"/>
        <v>#N/A</v>
      </c>
      <c r="GW23" s="162" t="e">
        <f t="shared" si="87"/>
        <v>#N/A</v>
      </c>
      <c r="GX23" s="162" t="e">
        <f t="shared" si="88"/>
        <v>#N/A</v>
      </c>
      <c r="GY23" s="162" t="e">
        <f t="shared" si="89"/>
        <v>#N/A</v>
      </c>
      <c r="GZ23" s="162" t="e">
        <f t="shared" si="90"/>
        <v>#N/A</v>
      </c>
      <c r="HA23" s="162" t="e">
        <f t="shared" si="91"/>
        <v>#N/A</v>
      </c>
      <c r="HB23" s="162" t="e">
        <f t="shared" si="92"/>
        <v>#N/A</v>
      </c>
      <c r="HC23" s="162" t="e">
        <f t="shared" si="93"/>
        <v>#N/A</v>
      </c>
      <c r="HD23" s="162" t="e">
        <f t="shared" si="94"/>
        <v>#N/A</v>
      </c>
      <c r="HE23" s="162" t="e">
        <f t="shared" si="95"/>
        <v>#N/A</v>
      </c>
      <c r="HF23" s="162" t="e">
        <f t="shared" si="96"/>
        <v>#N/A</v>
      </c>
      <c r="HG23" s="162" t="e">
        <f t="shared" si="97"/>
        <v>#N/A</v>
      </c>
      <c r="HH23" s="162" t="e">
        <f t="shared" si="98"/>
        <v>#N/A</v>
      </c>
      <c r="HI23" s="162" t="e">
        <f t="shared" si="99"/>
        <v>#N/A</v>
      </c>
      <c r="HJ23" s="162" t="e">
        <f t="shared" si="100"/>
        <v>#N/A</v>
      </c>
      <c r="HK23" s="162" t="e">
        <f t="shared" si="101"/>
        <v>#N/A</v>
      </c>
      <c r="HL23" s="162" t="e">
        <f t="shared" si="102"/>
        <v>#N/A</v>
      </c>
      <c r="HM23" s="162" t="e">
        <f t="shared" si="103"/>
        <v>#N/A</v>
      </c>
      <c r="HN23" s="162" t="e">
        <f t="shared" si="104"/>
        <v>#N/A</v>
      </c>
      <c r="HO23" s="162" t="e">
        <f t="shared" si="105"/>
        <v>#N/A</v>
      </c>
      <c r="HP23" s="162" t="e">
        <f t="shared" si="106"/>
        <v>#N/A</v>
      </c>
    </row>
    <row r="24" spans="1:224" hidden="1" x14ac:dyDescent="0.25">
      <c r="A24" s="4">
        <v>21</v>
      </c>
      <c r="B24" s="89" t="str">
        <f t="shared" si="107"/>
        <v/>
      </c>
      <c r="C24" s="88"/>
      <c r="D24" s="89" t="str">
        <f t="shared" si="108"/>
        <v/>
      </c>
      <c r="E24" s="34" t="str">
        <f t="shared" si="0"/>
        <v/>
      </c>
      <c r="F24" s="34" t="str">
        <f t="shared" si="1"/>
        <v/>
      </c>
      <c r="G24" s="69" t="str">
        <f t="shared" si="109"/>
        <v/>
      </c>
      <c r="H24" s="21"/>
      <c r="I24" s="56"/>
      <c r="J24" s="265"/>
      <c r="K24" s="70" t="str">
        <f>IF(AND(B24&gt;0,C24&gt;0,D24&gt;0),IF(ISBLANK(J24),IF(ISBLANK(H24),"",(D24-B24)*VLOOKUP(H24,VLookups!$A$4:$B$13,2,FALSE)),J24),"")</f>
        <v/>
      </c>
      <c r="L24" s="71" t="str">
        <f t="shared" si="2"/>
        <v/>
      </c>
      <c r="M24" s="88"/>
      <c r="N24" s="258" t="str">
        <f>IF(AND(M24&gt;0,C24&gt;0,NOT(K24="")),ABS(VLOOKUP($M$1,VLookups!$A$48:$B$49,2,FALSE)-_xlfn.NORM.DIST(M24,G24,K24,TRUE)),"")</f>
        <v/>
      </c>
      <c r="O24" s="87" t="str">
        <f>IF(AND($B24&gt;0,$C24&gt;0,$D24&gt;0,NOT(ISBLANK($H24))),_xlfn.NORM.INV(ABS(VLOOKUP($M$1,VLookups!$A$48:$B$49,2,FALSE)-O$3),$G24,$K24),"")</f>
        <v/>
      </c>
      <c r="P24" s="86" t="str">
        <f>IF(AND($B24&gt;0,$C24&gt;0,$D24&gt;0,NOT(ISBLANK($H24))),_xlfn.NORM.INV(ABS(VLOOKUP($M$1,VLookups!$A$48:$B$49,2,FALSE)-P$3),$G24,$K24),"")</f>
        <v/>
      </c>
      <c r="Q24" s="87" t="str">
        <f>IF(AND($B24&gt;0,$C24&gt;0,$D24&gt;0,NOT(ISBLANK($H24))),_xlfn.NORM.INV(ABS(VLOOKUP($M$1,VLookups!$A$48:$B$49,2,FALSE)-Q$3),$G24,$K24),"")</f>
        <v/>
      </c>
      <c r="R24" s="86" t="str">
        <f>IF(AND($B24&gt;0,$C24&gt;0,$D24&gt;0,NOT(ISBLANK($H24))),_xlfn.NORM.INV(ABS(VLOOKUP($M$1,VLookups!$A$48:$B$49,2,FALSE)-R$3),$G24,$K24),"")</f>
        <v/>
      </c>
      <c r="S24" s="87" t="str">
        <f>IF(AND($B24&gt;0,$C24&gt;0,$D24&gt;0,NOT(ISBLANK($H24))),_xlfn.NORM.INV(ABS(VLOOKUP($M$1,VLookups!$A$48:$B$49,2,FALSE)-S$3),$G24,$K24),"")</f>
        <v/>
      </c>
      <c r="T24" s="86" t="str">
        <f>IF(AND($B24&gt;0,$C24&gt;0,$D24&gt;0,NOT(ISBLANK($H24))),_xlfn.NORM.INV(ABS(VLOOKUP($M$1,VLookups!$A$48:$B$49,2,FALSE)-T$3),$G24,$K24),"")</f>
        <v/>
      </c>
      <c r="U24" s="5"/>
      <c r="V24" s="161"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6"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2" t="e">
        <f t="shared" si="6"/>
        <v>#N/A</v>
      </c>
      <c r="DU24" s="162" t="e">
        <f t="shared" si="7"/>
        <v>#N/A</v>
      </c>
      <c r="DV24" s="162" t="e">
        <f t="shared" si="8"/>
        <v>#N/A</v>
      </c>
      <c r="DW24" s="162" t="e">
        <f t="shared" si="9"/>
        <v>#N/A</v>
      </c>
      <c r="DX24" s="162" t="e">
        <f t="shared" si="10"/>
        <v>#N/A</v>
      </c>
      <c r="DY24" s="162" t="e">
        <f t="shared" si="11"/>
        <v>#N/A</v>
      </c>
      <c r="DZ24" s="162" t="e">
        <f t="shared" si="12"/>
        <v>#N/A</v>
      </c>
      <c r="EA24" s="162" t="e">
        <f t="shared" si="13"/>
        <v>#N/A</v>
      </c>
      <c r="EB24" s="162" t="e">
        <f t="shared" si="14"/>
        <v>#N/A</v>
      </c>
      <c r="EC24" s="162" t="e">
        <f t="shared" si="15"/>
        <v>#N/A</v>
      </c>
      <c r="ED24" s="162" t="e">
        <f t="shared" si="16"/>
        <v>#N/A</v>
      </c>
      <c r="EE24" s="162" t="e">
        <f t="shared" si="17"/>
        <v>#N/A</v>
      </c>
      <c r="EF24" s="162" t="e">
        <f t="shared" si="18"/>
        <v>#N/A</v>
      </c>
      <c r="EG24" s="162" t="e">
        <f t="shared" si="19"/>
        <v>#N/A</v>
      </c>
      <c r="EH24" s="162" t="e">
        <f t="shared" si="20"/>
        <v>#N/A</v>
      </c>
      <c r="EI24" s="162" t="e">
        <f t="shared" si="21"/>
        <v>#N/A</v>
      </c>
      <c r="EJ24" s="162" t="e">
        <f t="shared" si="22"/>
        <v>#N/A</v>
      </c>
      <c r="EK24" s="162" t="e">
        <f t="shared" si="23"/>
        <v>#N/A</v>
      </c>
      <c r="EL24" s="162" t="e">
        <f t="shared" si="24"/>
        <v>#N/A</v>
      </c>
      <c r="EM24" s="162" t="e">
        <f t="shared" si="25"/>
        <v>#N/A</v>
      </c>
      <c r="EN24" s="162" t="e">
        <f t="shared" si="26"/>
        <v>#N/A</v>
      </c>
      <c r="EO24" s="162" t="e">
        <f t="shared" si="27"/>
        <v>#N/A</v>
      </c>
      <c r="EP24" s="162" t="e">
        <f t="shared" si="28"/>
        <v>#N/A</v>
      </c>
      <c r="EQ24" s="162" t="e">
        <f t="shared" si="29"/>
        <v>#N/A</v>
      </c>
      <c r="ER24" s="162" t="e">
        <f t="shared" si="30"/>
        <v>#N/A</v>
      </c>
      <c r="ES24" s="162" t="e">
        <f t="shared" si="31"/>
        <v>#N/A</v>
      </c>
      <c r="ET24" s="162" t="e">
        <f t="shared" si="32"/>
        <v>#N/A</v>
      </c>
      <c r="EU24" s="162" t="e">
        <f t="shared" si="33"/>
        <v>#N/A</v>
      </c>
      <c r="EV24" s="162" t="e">
        <f t="shared" si="34"/>
        <v>#N/A</v>
      </c>
      <c r="EW24" s="162" t="e">
        <f t="shared" si="35"/>
        <v>#N/A</v>
      </c>
      <c r="EX24" s="162" t="e">
        <f t="shared" si="36"/>
        <v>#N/A</v>
      </c>
      <c r="EY24" s="162" t="e">
        <f t="shared" si="37"/>
        <v>#N/A</v>
      </c>
      <c r="EZ24" s="162" t="e">
        <f t="shared" si="38"/>
        <v>#N/A</v>
      </c>
      <c r="FA24" s="162" t="e">
        <f t="shared" si="39"/>
        <v>#N/A</v>
      </c>
      <c r="FB24" s="162" t="e">
        <f t="shared" si="40"/>
        <v>#N/A</v>
      </c>
      <c r="FC24" s="162" t="e">
        <f t="shared" si="41"/>
        <v>#N/A</v>
      </c>
      <c r="FD24" s="162" t="e">
        <f t="shared" si="42"/>
        <v>#N/A</v>
      </c>
      <c r="FE24" s="162" t="e">
        <f t="shared" si="43"/>
        <v>#N/A</v>
      </c>
      <c r="FF24" s="162" t="e">
        <f t="shared" si="44"/>
        <v>#N/A</v>
      </c>
      <c r="FG24" s="162" t="e">
        <f t="shared" si="45"/>
        <v>#N/A</v>
      </c>
      <c r="FH24" s="162" t="e">
        <f t="shared" si="46"/>
        <v>#N/A</v>
      </c>
      <c r="FI24" s="162" t="e">
        <f t="shared" si="47"/>
        <v>#N/A</v>
      </c>
      <c r="FJ24" s="162" t="e">
        <f t="shared" si="48"/>
        <v>#N/A</v>
      </c>
      <c r="FK24" s="162" t="e">
        <f t="shared" si="49"/>
        <v>#N/A</v>
      </c>
      <c r="FL24" s="162" t="e">
        <f t="shared" si="50"/>
        <v>#N/A</v>
      </c>
      <c r="FM24" s="162" t="e">
        <f t="shared" si="51"/>
        <v>#N/A</v>
      </c>
      <c r="FN24" s="162" t="e">
        <f t="shared" si="52"/>
        <v>#N/A</v>
      </c>
      <c r="FO24" s="162" t="e">
        <f t="shared" si="53"/>
        <v>#N/A</v>
      </c>
      <c r="FP24" s="162" t="e">
        <f t="shared" si="54"/>
        <v>#N/A</v>
      </c>
      <c r="FQ24" s="162" t="e">
        <f t="shared" si="55"/>
        <v>#N/A</v>
      </c>
      <c r="FR24" s="162" t="e">
        <f t="shared" si="56"/>
        <v>#N/A</v>
      </c>
      <c r="FS24" s="162" t="e">
        <f t="shared" si="57"/>
        <v>#N/A</v>
      </c>
      <c r="FT24" s="162" t="e">
        <f t="shared" si="58"/>
        <v>#N/A</v>
      </c>
      <c r="FU24" s="162" t="e">
        <f t="shared" si="59"/>
        <v>#N/A</v>
      </c>
      <c r="FV24" s="162" t="e">
        <f t="shared" si="60"/>
        <v>#N/A</v>
      </c>
      <c r="FW24" s="162" t="e">
        <f t="shared" si="61"/>
        <v>#N/A</v>
      </c>
      <c r="FX24" s="162" t="e">
        <f t="shared" si="62"/>
        <v>#N/A</v>
      </c>
      <c r="FY24" s="162" t="e">
        <f t="shared" si="63"/>
        <v>#N/A</v>
      </c>
      <c r="FZ24" s="162" t="e">
        <f t="shared" si="64"/>
        <v>#N/A</v>
      </c>
      <c r="GA24" s="162" t="e">
        <f t="shared" si="65"/>
        <v>#N/A</v>
      </c>
      <c r="GB24" s="162" t="e">
        <f t="shared" si="66"/>
        <v>#N/A</v>
      </c>
      <c r="GC24" s="162" t="e">
        <f t="shared" si="67"/>
        <v>#N/A</v>
      </c>
      <c r="GD24" s="162" t="e">
        <f t="shared" si="68"/>
        <v>#N/A</v>
      </c>
      <c r="GE24" s="162" t="e">
        <f t="shared" si="69"/>
        <v>#N/A</v>
      </c>
      <c r="GF24" s="162" t="e">
        <f t="shared" si="70"/>
        <v>#N/A</v>
      </c>
      <c r="GG24" s="162" t="e">
        <f t="shared" si="71"/>
        <v>#N/A</v>
      </c>
      <c r="GH24" s="162" t="e">
        <f t="shared" si="72"/>
        <v>#N/A</v>
      </c>
      <c r="GI24" s="162" t="e">
        <f t="shared" si="73"/>
        <v>#N/A</v>
      </c>
      <c r="GJ24" s="162" t="e">
        <f t="shared" si="74"/>
        <v>#N/A</v>
      </c>
      <c r="GK24" s="162" t="e">
        <f t="shared" si="75"/>
        <v>#N/A</v>
      </c>
      <c r="GL24" s="162" t="e">
        <f t="shared" si="76"/>
        <v>#N/A</v>
      </c>
      <c r="GM24" s="162" t="e">
        <f t="shared" si="77"/>
        <v>#N/A</v>
      </c>
      <c r="GN24" s="162" t="e">
        <f t="shared" si="78"/>
        <v>#N/A</v>
      </c>
      <c r="GO24" s="162" t="e">
        <f t="shared" si="79"/>
        <v>#N/A</v>
      </c>
      <c r="GP24" s="162" t="e">
        <f t="shared" si="80"/>
        <v>#N/A</v>
      </c>
      <c r="GQ24" s="162" t="e">
        <f t="shared" si="81"/>
        <v>#N/A</v>
      </c>
      <c r="GR24" s="162" t="e">
        <f t="shared" si="82"/>
        <v>#N/A</v>
      </c>
      <c r="GS24" s="162" t="e">
        <f t="shared" si="83"/>
        <v>#N/A</v>
      </c>
      <c r="GT24" s="162" t="e">
        <f t="shared" si="84"/>
        <v>#N/A</v>
      </c>
      <c r="GU24" s="162" t="e">
        <f t="shared" si="85"/>
        <v>#N/A</v>
      </c>
      <c r="GV24" s="162" t="e">
        <f t="shared" si="86"/>
        <v>#N/A</v>
      </c>
      <c r="GW24" s="162" t="e">
        <f t="shared" si="87"/>
        <v>#N/A</v>
      </c>
      <c r="GX24" s="162" t="e">
        <f t="shared" si="88"/>
        <v>#N/A</v>
      </c>
      <c r="GY24" s="162" t="e">
        <f t="shared" si="89"/>
        <v>#N/A</v>
      </c>
      <c r="GZ24" s="162" t="e">
        <f t="shared" si="90"/>
        <v>#N/A</v>
      </c>
      <c r="HA24" s="162" t="e">
        <f t="shared" si="91"/>
        <v>#N/A</v>
      </c>
      <c r="HB24" s="162" t="e">
        <f t="shared" si="92"/>
        <v>#N/A</v>
      </c>
      <c r="HC24" s="162" t="e">
        <f t="shared" si="93"/>
        <v>#N/A</v>
      </c>
      <c r="HD24" s="162" t="e">
        <f t="shared" si="94"/>
        <v>#N/A</v>
      </c>
      <c r="HE24" s="162" t="e">
        <f t="shared" si="95"/>
        <v>#N/A</v>
      </c>
      <c r="HF24" s="162" t="e">
        <f t="shared" si="96"/>
        <v>#N/A</v>
      </c>
      <c r="HG24" s="162" t="e">
        <f t="shared" si="97"/>
        <v>#N/A</v>
      </c>
      <c r="HH24" s="162" t="e">
        <f t="shared" si="98"/>
        <v>#N/A</v>
      </c>
      <c r="HI24" s="162" t="e">
        <f t="shared" si="99"/>
        <v>#N/A</v>
      </c>
      <c r="HJ24" s="162" t="e">
        <f t="shared" si="100"/>
        <v>#N/A</v>
      </c>
      <c r="HK24" s="162" t="e">
        <f t="shared" si="101"/>
        <v>#N/A</v>
      </c>
      <c r="HL24" s="162" t="e">
        <f t="shared" si="102"/>
        <v>#N/A</v>
      </c>
      <c r="HM24" s="162" t="e">
        <f t="shared" si="103"/>
        <v>#N/A</v>
      </c>
      <c r="HN24" s="162" t="e">
        <f t="shared" si="104"/>
        <v>#N/A</v>
      </c>
      <c r="HO24" s="162" t="e">
        <f t="shared" si="105"/>
        <v>#N/A</v>
      </c>
      <c r="HP24" s="162" t="e">
        <f t="shared" si="106"/>
        <v>#N/A</v>
      </c>
    </row>
    <row r="25" spans="1:224" hidden="1" x14ac:dyDescent="0.25">
      <c r="A25" s="4">
        <v>22</v>
      </c>
      <c r="B25" s="89" t="str">
        <f t="shared" si="107"/>
        <v/>
      </c>
      <c r="C25" s="88"/>
      <c r="D25" s="89" t="str">
        <f t="shared" si="108"/>
        <v/>
      </c>
      <c r="E25" s="34" t="str">
        <f t="shared" si="0"/>
        <v/>
      </c>
      <c r="F25" s="34" t="str">
        <f t="shared" si="1"/>
        <v/>
      </c>
      <c r="G25" s="69" t="str">
        <f t="shared" si="109"/>
        <v/>
      </c>
      <c r="H25" s="21"/>
      <c r="I25" s="56"/>
      <c r="J25" s="265"/>
      <c r="K25" s="70" t="str">
        <f>IF(AND(B25&gt;0,C25&gt;0,D25&gt;0),IF(ISBLANK(J25),IF(ISBLANK(H25),"",(D25-B25)*VLOOKUP(H25,VLookups!$A$4:$B$13,2,FALSE)),J25),"")</f>
        <v/>
      </c>
      <c r="L25" s="71" t="str">
        <f t="shared" si="2"/>
        <v/>
      </c>
      <c r="M25" s="88"/>
      <c r="N25" s="258" t="str">
        <f>IF(AND(M25&gt;0,C25&gt;0,NOT(K25="")),ABS(VLOOKUP($M$1,VLookups!$A$48:$B$49,2,FALSE)-_xlfn.NORM.DIST(M25,G25,K25,TRUE)),"")</f>
        <v/>
      </c>
      <c r="O25" s="87" t="str">
        <f>IF(AND($B25&gt;0,$C25&gt;0,$D25&gt;0,NOT(ISBLANK($H25))),_xlfn.NORM.INV(ABS(VLOOKUP($M$1,VLookups!$A$48:$B$49,2,FALSE)-O$3),$G25,$K25),"")</f>
        <v/>
      </c>
      <c r="P25" s="86" t="str">
        <f>IF(AND($B25&gt;0,$C25&gt;0,$D25&gt;0,NOT(ISBLANK($H25))),_xlfn.NORM.INV(ABS(VLOOKUP($M$1,VLookups!$A$48:$B$49,2,FALSE)-P$3),$G25,$K25),"")</f>
        <v/>
      </c>
      <c r="Q25" s="87" t="str">
        <f>IF(AND($B25&gt;0,$C25&gt;0,$D25&gt;0,NOT(ISBLANK($H25))),_xlfn.NORM.INV(ABS(VLOOKUP($M$1,VLookups!$A$48:$B$49,2,FALSE)-Q$3),$G25,$K25),"")</f>
        <v/>
      </c>
      <c r="R25" s="86" t="str">
        <f>IF(AND($B25&gt;0,$C25&gt;0,$D25&gt;0,NOT(ISBLANK($H25))),_xlfn.NORM.INV(ABS(VLOOKUP($M$1,VLookups!$A$48:$B$49,2,FALSE)-R$3),$G25,$K25),"")</f>
        <v/>
      </c>
      <c r="S25" s="87" t="str">
        <f>IF(AND($B25&gt;0,$C25&gt;0,$D25&gt;0,NOT(ISBLANK($H25))),_xlfn.NORM.INV(ABS(VLOOKUP($M$1,VLookups!$A$48:$B$49,2,FALSE)-S$3),$G25,$K25),"")</f>
        <v/>
      </c>
      <c r="T25" s="86" t="str">
        <f>IF(AND($B25&gt;0,$C25&gt;0,$D25&gt;0,NOT(ISBLANK($H25))),_xlfn.NORM.INV(ABS(VLOOKUP($M$1,VLookups!$A$48:$B$49,2,FALSE)-T$3),$G25,$K25),"")</f>
        <v/>
      </c>
      <c r="U25" s="5"/>
      <c r="V25" s="161"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6"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2" t="e">
        <f t="shared" si="6"/>
        <v>#N/A</v>
      </c>
      <c r="DU25" s="162" t="e">
        <f t="shared" si="7"/>
        <v>#N/A</v>
      </c>
      <c r="DV25" s="162" t="e">
        <f t="shared" si="8"/>
        <v>#N/A</v>
      </c>
      <c r="DW25" s="162" t="e">
        <f t="shared" si="9"/>
        <v>#N/A</v>
      </c>
      <c r="DX25" s="162" t="e">
        <f t="shared" si="10"/>
        <v>#N/A</v>
      </c>
      <c r="DY25" s="162" t="e">
        <f t="shared" si="11"/>
        <v>#N/A</v>
      </c>
      <c r="DZ25" s="162" t="e">
        <f t="shared" si="12"/>
        <v>#N/A</v>
      </c>
      <c r="EA25" s="162" t="e">
        <f t="shared" si="13"/>
        <v>#N/A</v>
      </c>
      <c r="EB25" s="162" t="e">
        <f t="shared" si="14"/>
        <v>#N/A</v>
      </c>
      <c r="EC25" s="162" t="e">
        <f t="shared" si="15"/>
        <v>#N/A</v>
      </c>
      <c r="ED25" s="162" t="e">
        <f t="shared" si="16"/>
        <v>#N/A</v>
      </c>
      <c r="EE25" s="162" t="e">
        <f t="shared" si="17"/>
        <v>#N/A</v>
      </c>
      <c r="EF25" s="162" t="e">
        <f t="shared" si="18"/>
        <v>#N/A</v>
      </c>
      <c r="EG25" s="162" t="e">
        <f t="shared" si="19"/>
        <v>#N/A</v>
      </c>
      <c r="EH25" s="162" t="e">
        <f t="shared" si="20"/>
        <v>#N/A</v>
      </c>
      <c r="EI25" s="162" t="e">
        <f t="shared" si="21"/>
        <v>#N/A</v>
      </c>
      <c r="EJ25" s="162" t="e">
        <f t="shared" si="22"/>
        <v>#N/A</v>
      </c>
      <c r="EK25" s="162" t="e">
        <f t="shared" si="23"/>
        <v>#N/A</v>
      </c>
      <c r="EL25" s="162" t="e">
        <f t="shared" si="24"/>
        <v>#N/A</v>
      </c>
      <c r="EM25" s="162" t="e">
        <f t="shared" si="25"/>
        <v>#N/A</v>
      </c>
      <c r="EN25" s="162" t="e">
        <f t="shared" si="26"/>
        <v>#N/A</v>
      </c>
      <c r="EO25" s="162" t="e">
        <f t="shared" si="27"/>
        <v>#N/A</v>
      </c>
      <c r="EP25" s="162" t="e">
        <f t="shared" si="28"/>
        <v>#N/A</v>
      </c>
      <c r="EQ25" s="162" t="e">
        <f t="shared" si="29"/>
        <v>#N/A</v>
      </c>
      <c r="ER25" s="162" t="e">
        <f t="shared" si="30"/>
        <v>#N/A</v>
      </c>
      <c r="ES25" s="162" t="e">
        <f t="shared" si="31"/>
        <v>#N/A</v>
      </c>
      <c r="ET25" s="162" t="e">
        <f t="shared" si="32"/>
        <v>#N/A</v>
      </c>
      <c r="EU25" s="162" t="e">
        <f t="shared" si="33"/>
        <v>#N/A</v>
      </c>
      <c r="EV25" s="162" t="e">
        <f t="shared" si="34"/>
        <v>#N/A</v>
      </c>
      <c r="EW25" s="162" t="e">
        <f t="shared" si="35"/>
        <v>#N/A</v>
      </c>
      <c r="EX25" s="162" t="e">
        <f t="shared" si="36"/>
        <v>#N/A</v>
      </c>
      <c r="EY25" s="162" t="e">
        <f t="shared" si="37"/>
        <v>#N/A</v>
      </c>
      <c r="EZ25" s="162" t="e">
        <f t="shared" si="38"/>
        <v>#N/A</v>
      </c>
      <c r="FA25" s="162" t="e">
        <f t="shared" si="39"/>
        <v>#N/A</v>
      </c>
      <c r="FB25" s="162" t="e">
        <f t="shared" si="40"/>
        <v>#N/A</v>
      </c>
      <c r="FC25" s="162" t="e">
        <f t="shared" si="41"/>
        <v>#N/A</v>
      </c>
      <c r="FD25" s="162" t="e">
        <f t="shared" si="42"/>
        <v>#N/A</v>
      </c>
      <c r="FE25" s="162" t="e">
        <f t="shared" si="43"/>
        <v>#N/A</v>
      </c>
      <c r="FF25" s="162" t="e">
        <f t="shared" si="44"/>
        <v>#N/A</v>
      </c>
      <c r="FG25" s="162" t="e">
        <f t="shared" si="45"/>
        <v>#N/A</v>
      </c>
      <c r="FH25" s="162" t="e">
        <f t="shared" si="46"/>
        <v>#N/A</v>
      </c>
      <c r="FI25" s="162" t="e">
        <f t="shared" si="47"/>
        <v>#N/A</v>
      </c>
      <c r="FJ25" s="162" t="e">
        <f t="shared" si="48"/>
        <v>#N/A</v>
      </c>
      <c r="FK25" s="162" t="e">
        <f t="shared" si="49"/>
        <v>#N/A</v>
      </c>
      <c r="FL25" s="162" t="e">
        <f t="shared" si="50"/>
        <v>#N/A</v>
      </c>
      <c r="FM25" s="162" t="e">
        <f t="shared" si="51"/>
        <v>#N/A</v>
      </c>
      <c r="FN25" s="162" t="e">
        <f t="shared" si="52"/>
        <v>#N/A</v>
      </c>
      <c r="FO25" s="162" t="e">
        <f t="shared" si="53"/>
        <v>#N/A</v>
      </c>
      <c r="FP25" s="162" t="e">
        <f t="shared" si="54"/>
        <v>#N/A</v>
      </c>
      <c r="FQ25" s="162" t="e">
        <f t="shared" si="55"/>
        <v>#N/A</v>
      </c>
      <c r="FR25" s="162" t="e">
        <f t="shared" si="56"/>
        <v>#N/A</v>
      </c>
      <c r="FS25" s="162" t="e">
        <f t="shared" si="57"/>
        <v>#N/A</v>
      </c>
      <c r="FT25" s="162" t="e">
        <f t="shared" si="58"/>
        <v>#N/A</v>
      </c>
      <c r="FU25" s="162" t="e">
        <f t="shared" si="59"/>
        <v>#N/A</v>
      </c>
      <c r="FV25" s="162" t="e">
        <f t="shared" si="60"/>
        <v>#N/A</v>
      </c>
      <c r="FW25" s="162" t="e">
        <f t="shared" si="61"/>
        <v>#N/A</v>
      </c>
      <c r="FX25" s="162" t="e">
        <f t="shared" si="62"/>
        <v>#N/A</v>
      </c>
      <c r="FY25" s="162" t="e">
        <f t="shared" si="63"/>
        <v>#N/A</v>
      </c>
      <c r="FZ25" s="162" t="e">
        <f t="shared" si="64"/>
        <v>#N/A</v>
      </c>
      <c r="GA25" s="162" t="e">
        <f t="shared" si="65"/>
        <v>#N/A</v>
      </c>
      <c r="GB25" s="162" t="e">
        <f t="shared" si="66"/>
        <v>#N/A</v>
      </c>
      <c r="GC25" s="162" t="e">
        <f t="shared" si="67"/>
        <v>#N/A</v>
      </c>
      <c r="GD25" s="162" t="e">
        <f t="shared" si="68"/>
        <v>#N/A</v>
      </c>
      <c r="GE25" s="162" t="e">
        <f t="shared" si="69"/>
        <v>#N/A</v>
      </c>
      <c r="GF25" s="162" t="e">
        <f t="shared" si="70"/>
        <v>#N/A</v>
      </c>
      <c r="GG25" s="162" t="e">
        <f t="shared" si="71"/>
        <v>#N/A</v>
      </c>
      <c r="GH25" s="162" t="e">
        <f t="shared" si="72"/>
        <v>#N/A</v>
      </c>
      <c r="GI25" s="162" t="e">
        <f t="shared" si="73"/>
        <v>#N/A</v>
      </c>
      <c r="GJ25" s="162" t="e">
        <f t="shared" si="74"/>
        <v>#N/A</v>
      </c>
      <c r="GK25" s="162" t="e">
        <f t="shared" si="75"/>
        <v>#N/A</v>
      </c>
      <c r="GL25" s="162" t="e">
        <f t="shared" si="76"/>
        <v>#N/A</v>
      </c>
      <c r="GM25" s="162" t="e">
        <f t="shared" si="77"/>
        <v>#N/A</v>
      </c>
      <c r="GN25" s="162" t="e">
        <f t="shared" si="78"/>
        <v>#N/A</v>
      </c>
      <c r="GO25" s="162" t="e">
        <f t="shared" si="79"/>
        <v>#N/A</v>
      </c>
      <c r="GP25" s="162" t="e">
        <f t="shared" si="80"/>
        <v>#N/A</v>
      </c>
      <c r="GQ25" s="162" t="e">
        <f t="shared" si="81"/>
        <v>#N/A</v>
      </c>
      <c r="GR25" s="162" t="e">
        <f t="shared" si="82"/>
        <v>#N/A</v>
      </c>
      <c r="GS25" s="162" t="e">
        <f t="shared" si="83"/>
        <v>#N/A</v>
      </c>
      <c r="GT25" s="162" t="e">
        <f t="shared" si="84"/>
        <v>#N/A</v>
      </c>
      <c r="GU25" s="162" t="e">
        <f t="shared" si="85"/>
        <v>#N/A</v>
      </c>
      <c r="GV25" s="162" t="e">
        <f t="shared" si="86"/>
        <v>#N/A</v>
      </c>
      <c r="GW25" s="162" t="e">
        <f t="shared" si="87"/>
        <v>#N/A</v>
      </c>
      <c r="GX25" s="162" t="e">
        <f t="shared" si="88"/>
        <v>#N/A</v>
      </c>
      <c r="GY25" s="162" t="e">
        <f t="shared" si="89"/>
        <v>#N/A</v>
      </c>
      <c r="GZ25" s="162" t="e">
        <f t="shared" si="90"/>
        <v>#N/A</v>
      </c>
      <c r="HA25" s="162" t="e">
        <f t="shared" si="91"/>
        <v>#N/A</v>
      </c>
      <c r="HB25" s="162" t="e">
        <f t="shared" si="92"/>
        <v>#N/A</v>
      </c>
      <c r="HC25" s="162" t="e">
        <f t="shared" si="93"/>
        <v>#N/A</v>
      </c>
      <c r="HD25" s="162" t="e">
        <f t="shared" si="94"/>
        <v>#N/A</v>
      </c>
      <c r="HE25" s="162" t="e">
        <f t="shared" si="95"/>
        <v>#N/A</v>
      </c>
      <c r="HF25" s="162" t="e">
        <f t="shared" si="96"/>
        <v>#N/A</v>
      </c>
      <c r="HG25" s="162" t="e">
        <f t="shared" si="97"/>
        <v>#N/A</v>
      </c>
      <c r="HH25" s="162" t="e">
        <f t="shared" si="98"/>
        <v>#N/A</v>
      </c>
      <c r="HI25" s="162" t="e">
        <f t="shared" si="99"/>
        <v>#N/A</v>
      </c>
      <c r="HJ25" s="162" t="e">
        <f t="shared" si="100"/>
        <v>#N/A</v>
      </c>
      <c r="HK25" s="162" t="e">
        <f t="shared" si="101"/>
        <v>#N/A</v>
      </c>
      <c r="HL25" s="162" t="e">
        <f t="shared" si="102"/>
        <v>#N/A</v>
      </c>
      <c r="HM25" s="162" t="e">
        <f t="shared" si="103"/>
        <v>#N/A</v>
      </c>
      <c r="HN25" s="162" t="e">
        <f t="shared" si="104"/>
        <v>#N/A</v>
      </c>
      <c r="HO25" s="162" t="e">
        <f t="shared" si="105"/>
        <v>#N/A</v>
      </c>
      <c r="HP25" s="162" t="e">
        <f t="shared" si="106"/>
        <v>#N/A</v>
      </c>
    </row>
    <row r="26" spans="1:224" hidden="1" x14ac:dyDescent="0.25">
      <c r="A26" s="4">
        <v>23</v>
      </c>
      <c r="B26" s="89" t="str">
        <f t="shared" si="107"/>
        <v/>
      </c>
      <c r="C26" s="88"/>
      <c r="D26" s="89" t="str">
        <f t="shared" si="108"/>
        <v/>
      </c>
      <c r="E26" s="34" t="str">
        <f t="shared" si="0"/>
        <v/>
      </c>
      <c r="F26" s="34" t="str">
        <f t="shared" si="1"/>
        <v/>
      </c>
      <c r="G26" s="69" t="str">
        <f t="shared" si="109"/>
        <v/>
      </c>
      <c r="H26" s="21"/>
      <c r="I26" s="56"/>
      <c r="J26" s="265"/>
      <c r="K26" s="70" t="str">
        <f>IF(AND(B26&gt;0,C26&gt;0,D26&gt;0),IF(ISBLANK(J26),IF(ISBLANK(H26),"",(D26-B26)*VLOOKUP(H26,VLookups!$A$4:$B$13,2,FALSE)),J26),"")</f>
        <v/>
      </c>
      <c r="L26" s="71" t="str">
        <f t="shared" si="2"/>
        <v/>
      </c>
      <c r="M26" s="88"/>
      <c r="N26" s="258" t="str">
        <f>IF(AND(M26&gt;0,C26&gt;0,NOT(K26="")),ABS(VLOOKUP($M$1,VLookups!$A$48:$B$49,2,FALSE)-_xlfn.NORM.DIST(M26,G26,K26,TRUE)),"")</f>
        <v/>
      </c>
      <c r="O26" s="87" t="str">
        <f>IF(AND($B26&gt;0,$C26&gt;0,$D26&gt;0,NOT(ISBLANK($H26))),_xlfn.NORM.INV(ABS(VLOOKUP($M$1,VLookups!$A$48:$B$49,2,FALSE)-O$3),$G26,$K26),"")</f>
        <v/>
      </c>
      <c r="P26" s="86" t="str">
        <f>IF(AND($B26&gt;0,$C26&gt;0,$D26&gt;0,NOT(ISBLANK($H26))),_xlfn.NORM.INV(ABS(VLOOKUP($M$1,VLookups!$A$48:$B$49,2,FALSE)-P$3),$G26,$K26),"")</f>
        <v/>
      </c>
      <c r="Q26" s="87" t="str">
        <f>IF(AND($B26&gt;0,$C26&gt;0,$D26&gt;0,NOT(ISBLANK($H26))),_xlfn.NORM.INV(ABS(VLOOKUP($M$1,VLookups!$A$48:$B$49,2,FALSE)-Q$3),$G26,$K26),"")</f>
        <v/>
      </c>
      <c r="R26" s="86" t="str">
        <f>IF(AND($B26&gt;0,$C26&gt;0,$D26&gt;0,NOT(ISBLANK($H26))),_xlfn.NORM.INV(ABS(VLOOKUP($M$1,VLookups!$A$48:$B$49,2,FALSE)-R$3),$G26,$K26),"")</f>
        <v/>
      </c>
      <c r="S26" s="87" t="str">
        <f>IF(AND($B26&gt;0,$C26&gt;0,$D26&gt;0,NOT(ISBLANK($H26))),_xlfn.NORM.INV(ABS(VLOOKUP($M$1,VLookups!$A$48:$B$49,2,FALSE)-S$3),$G26,$K26),"")</f>
        <v/>
      </c>
      <c r="T26" s="86" t="str">
        <f>IF(AND($B26&gt;0,$C26&gt;0,$D26&gt;0,NOT(ISBLANK($H26))),_xlfn.NORM.INV(ABS(VLOOKUP($M$1,VLookups!$A$48:$B$49,2,FALSE)-T$3),$G26,$K26),"")</f>
        <v/>
      </c>
      <c r="U26" s="5"/>
      <c r="V26" s="161"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6"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2" t="e">
        <f t="shared" si="6"/>
        <v>#N/A</v>
      </c>
      <c r="DU26" s="162" t="e">
        <f t="shared" si="7"/>
        <v>#N/A</v>
      </c>
      <c r="DV26" s="162" t="e">
        <f t="shared" si="8"/>
        <v>#N/A</v>
      </c>
      <c r="DW26" s="162" t="e">
        <f t="shared" si="9"/>
        <v>#N/A</v>
      </c>
      <c r="DX26" s="162" t="e">
        <f t="shared" si="10"/>
        <v>#N/A</v>
      </c>
      <c r="DY26" s="162" t="e">
        <f t="shared" si="11"/>
        <v>#N/A</v>
      </c>
      <c r="DZ26" s="162" t="e">
        <f t="shared" si="12"/>
        <v>#N/A</v>
      </c>
      <c r="EA26" s="162" t="e">
        <f t="shared" si="13"/>
        <v>#N/A</v>
      </c>
      <c r="EB26" s="162" t="e">
        <f t="shared" si="14"/>
        <v>#N/A</v>
      </c>
      <c r="EC26" s="162" t="e">
        <f t="shared" si="15"/>
        <v>#N/A</v>
      </c>
      <c r="ED26" s="162" t="e">
        <f t="shared" si="16"/>
        <v>#N/A</v>
      </c>
      <c r="EE26" s="162" t="e">
        <f t="shared" si="17"/>
        <v>#N/A</v>
      </c>
      <c r="EF26" s="162" t="e">
        <f t="shared" si="18"/>
        <v>#N/A</v>
      </c>
      <c r="EG26" s="162" t="e">
        <f t="shared" si="19"/>
        <v>#N/A</v>
      </c>
      <c r="EH26" s="162" t="e">
        <f t="shared" si="20"/>
        <v>#N/A</v>
      </c>
      <c r="EI26" s="162" t="e">
        <f t="shared" si="21"/>
        <v>#N/A</v>
      </c>
      <c r="EJ26" s="162" t="e">
        <f t="shared" si="22"/>
        <v>#N/A</v>
      </c>
      <c r="EK26" s="162" t="e">
        <f t="shared" si="23"/>
        <v>#N/A</v>
      </c>
      <c r="EL26" s="162" t="e">
        <f t="shared" si="24"/>
        <v>#N/A</v>
      </c>
      <c r="EM26" s="162" t="e">
        <f t="shared" si="25"/>
        <v>#N/A</v>
      </c>
      <c r="EN26" s="162" t="e">
        <f t="shared" si="26"/>
        <v>#N/A</v>
      </c>
      <c r="EO26" s="162" t="e">
        <f t="shared" si="27"/>
        <v>#N/A</v>
      </c>
      <c r="EP26" s="162" t="e">
        <f t="shared" si="28"/>
        <v>#N/A</v>
      </c>
      <c r="EQ26" s="162" t="e">
        <f t="shared" si="29"/>
        <v>#N/A</v>
      </c>
      <c r="ER26" s="162" t="e">
        <f t="shared" si="30"/>
        <v>#N/A</v>
      </c>
      <c r="ES26" s="162" t="e">
        <f t="shared" si="31"/>
        <v>#N/A</v>
      </c>
      <c r="ET26" s="162" t="e">
        <f t="shared" si="32"/>
        <v>#N/A</v>
      </c>
      <c r="EU26" s="162" t="e">
        <f t="shared" si="33"/>
        <v>#N/A</v>
      </c>
      <c r="EV26" s="162" t="e">
        <f t="shared" si="34"/>
        <v>#N/A</v>
      </c>
      <c r="EW26" s="162" t="e">
        <f t="shared" si="35"/>
        <v>#N/A</v>
      </c>
      <c r="EX26" s="162" t="e">
        <f t="shared" si="36"/>
        <v>#N/A</v>
      </c>
      <c r="EY26" s="162" t="e">
        <f t="shared" si="37"/>
        <v>#N/A</v>
      </c>
      <c r="EZ26" s="162" t="e">
        <f t="shared" si="38"/>
        <v>#N/A</v>
      </c>
      <c r="FA26" s="162" t="e">
        <f t="shared" si="39"/>
        <v>#N/A</v>
      </c>
      <c r="FB26" s="162" t="e">
        <f t="shared" si="40"/>
        <v>#N/A</v>
      </c>
      <c r="FC26" s="162" t="e">
        <f t="shared" si="41"/>
        <v>#N/A</v>
      </c>
      <c r="FD26" s="162" t="e">
        <f t="shared" si="42"/>
        <v>#N/A</v>
      </c>
      <c r="FE26" s="162" t="e">
        <f t="shared" si="43"/>
        <v>#N/A</v>
      </c>
      <c r="FF26" s="162" t="e">
        <f t="shared" si="44"/>
        <v>#N/A</v>
      </c>
      <c r="FG26" s="162" t="e">
        <f t="shared" si="45"/>
        <v>#N/A</v>
      </c>
      <c r="FH26" s="162" t="e">
        <f t="shared" si="46"/>
        <v>#N/A</v>
      </c>
      <c r="FI26" s="162" t="e">
        <f t="shared" si="47"/>
        <v>#N/A</v>
      </c>
      <c r="FJ26" s="162" t="e">
        <f t="shared" si="48"/>
        <v>#N/A</v>
      </c>
      <c r="FK26" s="162" t="e">
        <f t="shared" si="49"/>
        <v>#N/A</v>
      </c>
      <c r="FL26" s="162" t="e">
        <f t="shared" si="50"/>
        <v>#N/A</v>
      </c>
      <c r="FM26" s="162" t="e">
        <f t="shared" si="51"/>
        <v>#N/A</v>
      </c>
      <c r="FN26" s="162" t="e">
        <f t="shared" si="52"/>
        <v>#N/A</v>
      </c>
      <c r="FO26" s="162" t="e">
        <f t="shared" si="53"/>
        <v>#N/A</v>
      </c>
      <c r="FP26" s="162" t="e">
        <f t="shared" si="54"/>
        <v>#N/A</v>
      </c>
      <c r="FQ26" s="162" t="e">
        <f t="shared" si="55"/>
        <v>#N/A</v>
      </c>
      <c r="FR26" s="162" t="e">
        <f t="shared" si="56"/>
        <v>#N/A</v>
      </c>
      <c r="FS26" s="162" t="e">
        <f t="shared" si="57"/>
        <v>#N/A</v>
      </c>
      <c r="FT26" s="162" t="e">
        <f t="shared" si="58"/>
        <v>#N/A</v>
      </c>
      <c r="FU26" s="162" t="e">
        <f t="shared" si="59"/>
        <v>#N/A</v>
      </c>
      <c r="FV26" s="162" t="e">
        <f t="shared" si="60"/>
        <v>#N/A</v>
      </c>
      <c r="FW26" s="162" t="e">
        <f t="shared" si="61"/>
        <v>#N/A</v>
      </c>
      <c r="FX26" s="162" t="e">
        <f t="shared" si="62"/>
        <v>#N/A</v>
      </c>
      <c r="FY26" s="162" t="e">
        <f t="shared" si="63"/>
        <v>#N/A</v>
      </c>
      <c r="FZ26" s="162" t="e">
        <f t="shared" si="64"/>
        <v>#N/A</v>
      </c>
      <c r="GA26" s="162" t="e">
        <f t="shared" si="65"/>
        <v>#N/A</v>
      </c>
      <c r="GB26" s="162" t="e">
        <f t="shared" si="66"/>
        <v>#N/A</v>
      </c>
      <c r="GC26" s="162" t="e">
        <f t="shared" si="67"/>
        <v>#N/A</v>
      </c>
      <c r="GD26" s="162" t="e">
        <f t="shared" si="68"/>
        <v>#N/A</v>
      </c>
      <c r="GE26" s="162" t="e">
        <f t="shared" si="69"/>
        <v>#N/A</v>
      </c>
      <c r="GF26" s="162" t="e">
        <f t="shared" si="70"/>
        <v>#N/A</v>
      </c>
      <c r="GG26" s="162" t="e">
        <f t="shared" si="71"/>
        <v>#N/A</v>
      </c>
      <c r="GH26" s="162" t="e">
        <f t="shared" si="72"/>
        <v>#N/A</v>
      </c>
      <c r="GI26" s="162" t="e">
        <f t="shared" si="73"/>
        <v>#N/A</v>
      </c>
      <c r="GJ26" s="162" t="e">
        <f t="shared" si="74"/>
        <v>#N/A</v>
      </c>
      <c r="GK26" s="162" t="e">
        <f t="shared" si="75"/>
        <v>#N/A</v>
      </c>
      <c r="GL26" s="162" t="e">
        <f t="shared" si="76"/>
        <v>#N/A</v>
      </c>
      <c r="GM26" s="162" t="e">
        <f t="shared" si="77"/>
        <v>#N/A</v>
      </c>
      <c r="GN26" s="162" t="e">
        <f t="shared" si="78"/>
        <v>#N/A</v>
      </c>
      <c r="GO26" s="162" t="e">
        <f t="shared" si="79"/>
        <v>#N/A</v>
      </c>
      <c r="GP26" s="162" t="e">
        <f t="shared" si="80"/>
        <v>#N/A</v>
      </c>
      <c r="GQ26" s="162" t="e">
        <f t="shared" si="81"/>
        <v>#N/A</v>
      </c>
      <c r="GR26" s="162" t="e">
        <f t="shared" si="82"/>
        <v>#N/A</v>
      </c>
      <c r="GS26" s="162" t="e">
        <f t="shared" si="83"/>
        <v>#N/A</v>
      </c>
      <c r="GT26" s="162" t="e">
        <f t="shared" si="84"/>
        <v>#N/A</v>
      </c>
      <c r="GU26" s="162" t="e">
        <f t="shared" si="85"/>
        <v>#N/A</v>
      </c>
      <c r="GV26" s="162" t="e">
        <f t="shared" si="86"/>
        <v>#N/A</v>
      </c>
      <c r="GW26" s="162" t="e">
        <f t="shared" si="87"/>
        <v>#N/A</v>
      </c>
      <c r="GX26" s="162" t="e">
        <f t="shared" si="88"/>
        <v>#N/A</v>
      </c>
      <c r="GY26" s="162" t="e">
        <f t="shared" si="89"/>
        <v>#N/A</v>
      </c>
      <c r="GZ26" s="162" t="e">
        <f t="shared" si="90"/>
        <v>#N/A</v>
      </c>
      <c r="HA26" s="162" t="e">
        <f t="shared" si="91"/>
        <v>#N/A</v>
      </c>
      <c r="HB26" s="162" t="e">
        <f t="shared" si="92"/>
        <v>#N/A</v>
      </c>
      <c r="HC26" s="162" t="e">
        <f t="shared" si="93"/>
        <v>#N/A</v>
      </c>
      <c r="HD26" s="162" t="e">
        <f t="shared" si="94"/>
        <v>#N/A</v>
      </c>
      <c r="HE26" s="162" t="e">
        <f t="shared" si="95"/>
        <v>#N/A</v>
      </c>
      <c r="HF26" s="162" t="e">
        <f t="shared" si="96"/>
        <v>#N/A</v>
      </c>
      <c r="HG26" s="162" t="e">
        <f t="shared" si="97"/>
        <v>#N/A</v>
      </c>
      <c r="HH26" s="162" t="e">
        <f t="shared" si="98"/>
        <v>#N/A</v>
      </c>
      <c r="HI26" s="162" t="e">
        <f t="shared" si="99"/>
        <v>#N/A</v>
      </c>
      <c r="HJ26" s="162" t="e">
        <f t="shared" si="100"/>
        <v>#N/A</v>
      </c>
      <c r="HK26" s="162" t="e">
        <f t="shared" si="101"/>
        <v>#N/A</v>
      </c>
      <c r="HL26" s="162" t="e">
        <f t="shared" si="102"/>
        <v>#N/A</v>
      </c>
      <c r="HM26" s="162" t="e">
        <f t="shared" si="103"/>
        <v>#N/A</v>
      </c>
      <c r="HN26" s="162" t="e">
        <f t="shared" si="104"/>
        <v>#N/A</v>
      </c>
      <c r="HO26" s="162" t="e">
        <f t="shared" si="105"/>
        <v>#N/A</v>
      </c>
      <c r="HP26" s="162" t="e">
        <f t="shared" si="106"/>
        <v>#N/A</v>
      </c>
    </row>
    <row r="27" spans="1:224" hidden="1" x14ac:dyDescent="0.25">
      <c r="A27" s="4">
        <v>24</v>
      </c>
      <c r="B27" s="89" t="str">
        <f t="shared" si="107"/>
        <v/>
      </c>
      <c r="C27" s="88"/>
      <c r="D27" s="89" t="str">
        <f t="shared" si="108"/>
        <v/>
      </c>
      <c r="E27" s="34" t="str">
        <f t="shared" si="0"/>
        <v/>
      </c>
      <c r="F27" s="34" t="str">
        <f t="shared" si="1"/>
        <v/>
      </c>
      <c r="G27" s="69" t="str">
        <f t="shared" si="109"/>
        <v/>
      </c>
      <c r="H27" s="21"/>
      <c r="I27" s="56"/>
      <c r="J27" s="265"/>
      <c r="K27" s="70" t="str">
        <f>IF(AND(B27&gt;0,C27&gt;0,D27&gt;0),IF(ISBLANK(J27),IF(ISBLANK(H27),"",(D27-B27)*VLOOKUP(H27,VLookups!$A$4:$B$13,2,FALSE)),J27),"")</f>
        <v/>
      </c>
      <c r="L27" s="71" t="str">
        <f t="shared" si="2"/>
        <v/>
      </c>
      <c r="M27" s="88"/>
      <c r="N27" s="258" t="str">
        <f>IF(AND(M27&gt;0,C27&gt;0,NOT(K27="")),ABS(VLOOKUP($M$1,VLookups!$A$48:$B$49,2,FALSE)-_xlfn.NORM.DIST(M27,G27,K27,TRUE)),"")</f>
        <v/>
      </c>
      <c r="O27" s="87" t="str">
        <f>IF(AND($B27&gt;0,$C27&gt;0,$D27&gt;0,NOT(ISBLANK($H27))),_xlfn.NORM.INV(ABS(VLOOKUP($M$1,VLookups!$A$48:$B$49,2,FALSE)-O$3),$G27,$K27),"")</f>
        <v/>
      </c>
      <c r="P27" s="86" t="str">
        <f>IF(AND($B27&gt;0,$C27&gt;0,$D27&gt;0,NOT(ISBLANK($H27))),_xlfn.NORM.INV(ABS(VLOOKUP($M$1,VLookups!$A$48:$B$49,2,FALSE)-P$3),$G27,$K27),"")</f>
        <v/>
      </c>
      <c r="Q27" s="87" t="str">
        <f>IF(AND($B27&gt;0,$C27&gt;0,$D27&gt;0,NOT(ISBLANK($H27))),_xlfn.NORM.INV(ABS(VLOOKUP($M$1,VLookups!$A$48:$B$49,2,FALSE)-Q$3),$G27,$K27),"")</f>
        <v/>
      </c>
      <c r="R27" s="86" t="str">
        <f>IF(AND($B27&gt;0,$C27&gt;0,$D27&gt;0,NOT(ISBLANK($H27))),_xlfn.NORM.INV(ABS(VLOOKUP($M$1,VLookups!$A$48:$B$49,2,FALSE)-R$3),$G27,$K27),"")</f>
        <v/>
      </c>
      <c r="S27" s="87" t="str">
        <f>IF(AND($B27&gt;0,$C27&gt;0,$D27&gt;0,NOT(ISBLANK($H27))),_xlfn.NORM.INV(ABS(VLOOKUP($M$1,VLookups!$A$48:$B$49,2,FALSE)-S$3),$G27,$K27),"")</f>
        <v/>
      </c>
      <c r="T27" s="86" t="str">
        <f>IF(AND($B27&gt;0,$C27&gt;0,$D27&gt;0,NOT(ISBLANK($H27))),_xlfn.NORM.INV(ABS(VLOOKUP($M$1,VLookups!$A$48:$B$49,2,FALSE)-T$3),$G27,$K27),"")</f>
        <v/>
      </c>
      <c r="U27" s="5"/>
      <c r="V27" s="161"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6"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2" t="e">
        <f t="shared" si="6"/>
        <v>#N/A</v>
      </c>
      <c r="DU27" s="162" t="e">
        <f t="shared" si="7"/>
        <v>#N/A</v>
      </c>
      <c r="DV27" s="162" t="e">
        <f t="shared" si="8"/>
        <v>#N/A</v>
      </c>
      <c r="DW27" s="162" t="e">
        <f t="shared" si="9"/>
        <v>#N/A</v>
      </c>
      <c r="DX27" s="162" t="e">
        <f t="shared" si="10"/>
        <v>#N/A</v>
      </c>
      <c r="DY27" s="162" t="e">
        <f t="shared" si="11"/>
        <v>#N/A</v>
      </c>
      <c r="DZ27" s="162" t="e">
        <f t="shared" si="12"/>
        <v>#N/A</v>
      </c>
      <c r="EA27" s="162" t="e">
        <f t="shared" si="13"/>
        <v>#N/A</v>
      </c>
      <c r="EB27" s="162" t="e">
        <f t="shared" si="14"/>
        <v>#N/A</v>
      </c>
      <c r="EC27" s="162" t="e">
        <f t="shared" si="15"/>
        <v>#N/A</v>
      </c>
      <c r="ED27" s="162" t="e">
        <f t="shared" si="16"/>
        <v>#N/A</v>
      </c>
      <c r="EE27" s="162" t="e">
        <f t="shared" si="17"/>
        <v>#N/A</v>
      </c>
      <c r="EF27" s="162" t="e">
        <f t="shared" si="18"/>
        <v>#N/A</v>
      </c>
      <c r="EG27" s="162" t="e">
        <f t="shared" si="19"/>
        <v>#N/A</v>
      </c>
      <c r="EH27" s="162" t="e">
        <f t="shared" si="20"/>
        <v>#N/A</v>
      </c>
      <c r="EI27" s="162" t="e">
        <f t="shared" si="21"/>
        <v>#N/A</v>
      </c>
      <c r="EJ27" s="162" t="e">
        <f t="shared" si="22"/>
        <v>#N/A</v>
      </c>
      <c r="EK27" s="162" t="e">
        <f t="shared" si="23"/>
        <v>#N/A</v>
      </c>
      <c r="EL27" s="162" t="e">
        <f t="shared" si="24"/>
        <v>#N/A</v>
      </c>
      <c r="EM27" s="162" t="e">
        <f t="shared" si="25"/>
        <v>#N/A</v>
      </c>
      <c r="EN27" s="162" t="e">
        <f t="shared" si="26"/>
        <v>#N/A</v>
      </c>
      <c r="EO27" s="162" t="e">
        <f t="shared" si="27"/>
        <v>#N/A</v>
      </c>
      <c r="EP27" s="162" t="e">
        <f t="shared" si="28"/>
        <v>#N/A</v>
      </c>
      <c r="EQ27" s="162" t="e">
        <f t="shared" si="29"/>
        <v>#N/A</v>
      </c>
      <c r="ER27" s="162" t="e">
        <f t="shared" si="30"/>
        <v>#N/A</v>
      </c>
      <c r="ES27" s="162" t="e">
        <f t="shared" si="31"/>
        <v>#N/A</v>
      </c>
      <c r="ET27" s="162" t="e">
        <f t="shared" si="32"/>
        <v>#N/A</v>
      </c>
      <c r="EU27" s="162" t="e">
        <f t="shared" si="33"/>
        <v>#N/A</v>
      </c>
      <c r="EV27" s="162" t="e">
        <f t="shared" si="34"/>
        <v>#N/A</v>
      </c>
      <c r="EW27" s="162" t="e">
        <f t="shared" si="35"/>
        <v>#N/A</v>
      </c>
      <c r="EX27" s="162" t="e">
        <f t="shared" si="36"/>
        <v>#N/A</v>
      </c>
      <c r="EY27" s="162" t="e">
        <f t="shared" si="37"/>
        <v>#N/A</v>
      </c>
      <c r="EZ27" s="162" t="e">
        <f t="shared" si="38"/>
        <v>#N/A</v>
      </c>
      <c r="FA27" s="162" t="e">
        <f t="shared" si="39"/>
        <v>#N/A</v>
      </c>
      <c r="FB27" s="162" t="e">
        <f t="shared" si="40"/>
        <v>#N/A</v>
      </c>
      <c r="FC27" s="162" t="e">
        <f t="shared" si="41"/>
        <v>#N/A</v>
      </c>
      <c r="FD27" s="162" t="e">
        <f t="shared" si="42"/>
        <v>#N/A</v>
      </c>
      <c r="FE27" s="162" t="e">
        <f t="shared" si="43"/>
        <v>#N/A</v>
      </c>
      <c r="FF27" s="162" t="e">
        <f t="shared" si="44"/>
        <v>#N/A</v>
      </c>
      <c r="FG27" s="162" t="e">
        <f t="shared" si="45"/>
        <v>#N/A</v>
      </c>
      <c r="FH27" s="162" t="e">
        <f t="shared" si="46"/>
        <v>#N/A</v>
      </c>
      <c r="FI27" s="162" t="e">
        <f t="shared" si="47"/>
        <v>#N/A</v>
      </c>
      <c r="FJ27" s="162" t="e">
        <f t="shared" si="48"/>
        <v>#N/A</v>
      </c>
      <c r="FK27" s="162" t="e">
        <f t="shared" si="49"/>
        <v>#N/A</v>
      </c>
      <c r="FL27" s="162" t="e">
        <f t="shared" si="50"/>
        <v>#N/A</v>
      </c>
      <c r="FM27" s="162" t="e">
        <f t="shared" si="51"/>
        <v>#N/A</v>
      </c>
      <c r="FN27" s="162" t="e">
        <f t="shared" si="52"/>
        <v>#N/A</v>
      </c>
      <c r="FO27" s="162" t="e">
        <f t="shared" si="53"/>
        <v>#N/A</v>
      </c>
      <c r="FP27" s="162" t="e">
        <f t="shared" si="54"/>
        <v>#N/A</v>
      </c>
      <c r="FQ27" s="162" t="e">
        <f t="shared" si="55"/>
        <v>#N/A</v>
      </c>
      <c r="FR27" s="162" t="e">
        <f t="shared" si="56"/>
        <v>#N/A</v>
      </c>
      <c r="FS27" s="162" t="e">
        <f t="shared" si="57"/>
        <v>#N/A</v>
      </c>
      <c r="FT27" s="162" t="e">
        <f t="shared" si="58"/>
        <v>#N/A</v>
      </c>
      <c r="FU27" s="162" t="e">
        <f t="shared" si="59"/>
        <v>#N/A</v>
      </c>
      <c r="FV27" s="162" t="e">
        <f t="shared" si="60"/>
        <v>#N/A</v>
      </c>
      <c r="FW27" s="162" t="e">
        <f t="shared" si="61"/>
        <v>#N/A</v>
      </c>
      <c r="FX27" s="162" t="e">
        <f t="shared" si="62"/>
        <v>#N/A</v>
      </c>
      <c r="FY27" s="162" t="e">
        <f t="shared" si="63"/>
        <v>#N/A</v>
      </c>
      <c r="FZ27" s="162" t="e">
        <f t="shared" si="64"/>
        <v>#N/A</v>
      </c>
      <c r="GA27" s="162" t="e">
        <f t="shared" si="65"/>
        <v>#N/A</v>
      </c>
      <c r="GB27" s="162" t="e">
        <f t="shared" si="66"/>
        <v>#N/A</v>
      </c>
      <c r="GC27" s="162" t="e">
        <f t="shared" si="67"/>
        <v>#N/A</v>
      </c>
      <c r="GD27" s="162" t="e">
        <f t="shared" si="68"/>
        <v>#N/A</v>
      </c>
      <c r="GE27" s="162" t="e">
        <f t="shared" si="69"/>
        <v>#N/A</v>
      </c>
      <c r="GF27" s="162" t="e">
        <f t="shared" si="70"/>
        <v>#N/A</v>
      </c>
      <c r="GG27" s="162" t="e">
        <f t="shared" si="71"/>
        <v>#N/A</v>
      </c>
      <c r="GH27" s="162" t="e">
        <f t="shared" si="72"/>
        <v>#N/A</v>
      </c>
      <c r="GI27" s="162" t="e">
        <f t="shared" si="73"/>
        <v>#N/A</v>
      </c>
      <c r="GJ27" s="162" t="e">
        <f t="shared" si="74"/>
        <v>#N/A</v>
      </c>
      <c r="GK27" s="162" t="e">
        <f t="shared" si="75"/>
        <v>#N/A</v>
      </c>
      <c r="GL27" s="162" t="e">
        <f t="shared" si="76"/>
        <v>#N/A</v>
      </c>
      <c r="GM27" s="162" t="e">
        <f t="shared" si="77"/>
        <v>#N/A</v>
      </c>
      <c r="GN27" s="162" t="e">
        <f t="shared" si="78"/>
        <v>#N/A</v>
      </c>
      <c r="GO27" s="162" t="e">
        <f t="shared" si="79"/>
        <v>#N/A</v>
      </c>
      <c r="GP27" s="162" t="e">
        <f t="shared" si="80"/>
        <v>#N/A</v>
      </c>
      <c r="GQ27" s="162" t="e">
        <f t="shared" si="81"/>
        <v>#N/A</v>
      </c>
      <c r="GR27" s="162" t="e">
        <f t="shared" si="82"/>
        <v>#N/A</v>
      </c>
      <c r="GS27" s="162" t="e">
        <f t="shared" si="83"/>
        <v>#N/A</v>
      </c>
      <c r="GT27" s="162" t="e">
        <f t="shared" si="84"/>
        <v>#N/A</v>
      </c>
      <c r="GU27" s="162" t="e">
        <f t="shared" si="85"/>
        <v>#N/A</v>
      </c>
      <c r="GV27" s="162" t="e">
        <f t="shared" si="86"/>
        <v>#N/A</v>
      </c>
      <c r="GW27" s="162" t="e">
        <f t="shared" si="87"/>
        <v>#N/A</v>
      </c>
      <c r="GX27" s="162" t="e">
        <f t="shared" si="88"/>
        <v>#N/A</v>
      </c>
      <c r="GY27" s="162" t="e">
        <f t="shared" si="89"/>
        <v>#N/A</v>
      </c>
      <c r="GZ27" s="162" t="e">
        <f t="shared" si="90"/>
        <v>#N/A</v>
      </c>
      <c r="HA27" s="162" t="e">
        <f t="shared" si="91"/>
        <v>#N/A</v>
      </c>
      <c r="HB27" s="162" t="e">
        <f t="shared" si="92"/>
        <v>#N/A</v>
      </c>
      <c r="HC27" s="162" t="e">
        <f t="shared" si="93"/>
        <v>#N/A</v>
      </c>
      <c r="HD27" s="162" t="e">
        <f t="shared" si="94"/>
        <v>#N/A</v>
      </c>
      <c r="HE27" s="162" t="e">
        <f t="shared" si="95"/>
        <v>#N/A</v>
      </c>
      <c r="HF27" s="162" t="e">
        <f t="shared" si="96"/>
        <v>#N/A</v>
      </c>
      <c r="HG27" s="162" t="e">
        <f t="shared" si="97"/>
        <v>#N/A</v>
      </c>
      <c r="HH27" s="162" t="e">
        <f t="shared" si="98"/>
        <v>#N/A</v>
      </c>
      <c r="HI27" s="162" t="e">
        <f t="shared" si="99"/>
        <v>#N/A</v>
      </c>
      <c r="HJ27" s="162" t="e">
        <f t="shared" si="100"/>
        <v>#N/A</v>
      </c>
      <c r="HK27" s="162" t="e">
        <f t="shared" si="101"/>
        <v>#N/A</v>
      </c>
      <c r="HL27" s="162" t="e">
        <f t="shared" si="102"/>
        <v>#N/A</v>
      </c>
      <c r="HM27" s="162" t="e">
        <f t="shared" si="103"/>
        <v>#N/A</v>
      </c>
      <c r="HN27" s="162" t="e">
        <f t="shared" si="104"/>
        <v>#N/A</v>
      </c>
      <c r="HO27" s="162" t="e">
        <f t="shared" si="105"/>
        <v>#N/A</v>
      </c>
      <c r="HP27" s="162" t="e">
        <f t="shared" si="106"/>
        <v>#N/A</v>
      </c>
    </row>
    <row r="28" spans="1:224" hidden="1" x14ac:dyDescent="0.25">
      <c r="A28" s="4">
        <v>25</v>
      </c>
      <c r="B28" s="89" t="str">
        <f t="shared" si="107"/>
        <v/>
      </c>
      <c r="C28" s="88"/>
      <c r="D28" s="89" t="str">
        <f t="shared" si="108"/>
        <v/>
      </c>
      <c r="E28" s="34" t="str">
        <f t="shared" si="0"/>
        <v/>
      </c>
      <c r="F28" s="34" t="str">
        <f t="shared" si="1"/>
        <v/>
      </c>
      <c r="G28" s="69" t="str">
        <f t="shared" si="109"/>
        <v/>
      </c>
      <c r="H28" s="21"/>
      <c r="I28" s="56"/>
      <c r="J28" s="265"/>
      <c r="K28" s="70" t="str">
        <f>IF(AND(B28&gt;0,C28&gt;0,D28&gt;0),IF(ISBLANK(J28),IF(ISBLANK(H28),"",(D28-B28)*VLOOKUP(H28,VLookups!$A$4:$B$13,2,FALSE)),J28),"")</f>
        <v/>
      </c>
      <c r="L28" s="71" t="str">
        <f t="shared" si="2"/>
        <v/>
      </c>
      <c r="M28" s="88"/>
      <c r="N28" s="258" t="str">
        <f>IF(AND(M28&gt;0,C28&gt;0,NOT(K28="")),ABS(VLOOKUP($M$1,VLookups!$A$48:$B$49,2,FALSE)-_xlfn.NORM.DIST(M28,G28,K28,TRUE)),"")</f>
        <v/>
      </c>
      <c r="O28" s="87" t="str">
        <f>IF(AND($B28&gt;0,$C28&gt;0,$D28&gt;0,NOT(ISBLANK($H28))),_xlfn.NORM.INV(ABS(VLOOKUP($M$1,VLookups!$A$48:$B$49,2,FALSE)-O$3),$G28,$K28),"")</f>
        <v/>
      </c>
      <c r="P28" s="86" t="str">
        <f>IF(AND($B28&gt;0,$C28&gt;0,$D28&gt;0,NOT(ISBLANK($H28))),_xlfn.NORM.INV(ABS(VLOOKUP($M$1,VLookups!$A$48:$B$49,2,FALSE)-P$3),$G28,$K28),"")</f>
        <v/>
      </c>
      <c r="Q28" s="87" t="str">
        <f>IF(AND($B28&gt;0,$C28&gt;0,$D28&gt;0,NOT(ISBLANK($H28))),_xlfn.NORM.INV(ABS(VLOOKUP($M$1,VLookups!$A$48:$B$49,2,FALSE)-Q$3),$G28,$K28),"")</f>
        <v/>
      </c>
      <c r="R28" s="86" t="str">
        <f>IF(AND($B28&gt;0,$C28&gt;0,$D28&gt;0,NOT(ISBLANK($H28))),_xlfn.NORM.INV(ABS(VLOOKUP($M$1,VLookups!$A$48:$B$49,2,FALSE)-R$3),$G28,$K28),"")</f>
        <v/>
      </c>
      <c r="S28" s="87" t="str">
        <f>IF(AND($B28&gt;0,$C28&gt;0,$D28&gt;0,NOT(ISBLANK($H28))),_xlfn.NORM.INV(ABS(VLOOKUP($M$1,VLookups!$A$48:$B$49,2,FALSE)-S$3),$G28,$K28),"")</f>
        <v/>
      </c>
      <c r="T28" s="86" t="str">
        <f>IF(AND($B28&gt;0,$C28&gt;0,$D28&gt;0,NOT(ISBLANK($H28))),_xlfn.NORM.INV(ABS(VLOOKUP($M$1,VLookups!$A$48:$B$49,2,FALSE)-T$3),$G28,$K28),"")</f>
        <v/>
      </c>
      <c r="U28" s="5"/>
      <c r="V28" s="161"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6"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2" t="e">
        <f t="shared" si="6"/>
        <v>#N/A</v>
      </c>
      <c r="DU28" s="162" t="e">
        <f t="shared" si="7"/>
        <v>#N/A</v>
      </c>
      <c r="DV28" s="162" t="e">
        <f t="shared" si="8"/>
        <v>#N/A</v>
      </c>
      <c r="DW28" s="162" t="e">
        <f t="shared" si="9"/>
        <v>#N/A</v>
      </c>
      <c r="DX28" s="162" t="e">
        <f t="shared" si="10"/>
        <v>#N/A</v>
      </c>
      <c r="DY28" s="162" t="e">
        <f t="shared" si="11"/>
        <v>#N/A</v>
      </c>
      <c r="DZ28" s="162" t="e">
        <f t="shared" si="12"/>
        <v>#N/A</v>
      </c>
      <c r="EA28" s="162" t="e">
        <f t="shared" si="13"/>
        <v>#N/A</v>
      </c>
      <c r="EB28" s="162" t="e">
        <f t="shared" si="14"/>
        <v>#N/A</v>
      </c>
      <c r="EC28" s="162" t="e">
        <f t="shared" si="15"/>
        <v>#N/A</v>
      </c>
      <c r="ED28" s="162" t="e">
        <f t="shared" si="16"/>
        <v>#N/A</v>
      </c>
      <c r="EE28" s="162" t="e">
        <f t="shared" si="17"/>
        <v>#N/A</v>
      </c>
      <c r="EF28" s="162" t="e">
        <f t="shared" si="18"/>
        <v>#N/A</v>
      </c>
      <c r="EG28" s="162" t="e">
        <f t="shared" si="19"/>
        <v>#N/A</v>
      </c>
      <c r="EH28" s="162" t="e">
        <f t="shared" si="20"/>
        <v>#N/A</v>
      </c>
      <c r="EI28" s="162" t="e">
        <f t="shared" si="21"/>
        <v>#N/A</v>
      </c>
      <c r="EJ28" s="162" t="e">
        <f t="shared" si="22"/>
        <v>#N/A</v>
      </c>
      <c r="EK28" s="162" t="e">
        <f t="shared" si="23"/>
        <v>#N/A</v>
      </c>
      <c r="EL28" s="162" t="e">
        <f t="shared" si="24"/>
        <v>#N/A</v>
      </c>
      <c r="EM28" s="162" t="e">
        <f t="shared" si="25"/>
        <v>#N/A</v>
      </c>
      <c r="EN28" s="162" t="e">
        <f t="shared" si="26"/>
        <v>#N/A</v>
      </c>
      <c r="EO28" s="162" t="e">
        <f t="shared" si="27"/>
        <v>#N/A</v>
      </c>
      <c r="EP28" s="162" t="e">
        <f t="shared" si="28"/>
        <v>#N/A</v>
      </c>
      <c r="EQ28" s="162" t="e">
        <f t="shared" si="29"/>
        <v>#N/A</v>
      </c>
      <c r="ER28" s="162" t="e">
        <f t="shared" si="30"/>
        <v>#N/A</v>
      </c>
      <c r="ES28" s="162" t="e">
        <f t="shared" si="31"/>
        <v>#N/A</v>
      </c>
      <c r="ET28" s="162" t="e">
        <f t="shared" si="32"/>
        <v>#N/A</v>
      </c>
      <c r="EU28" s="162" t="e">
        <f t="shared" si="33"/>
        <v>#N/A</v>
      </c>
      <c r="EV28" s="162" t="e">
        <f t="shared" si="34"/>
        <v>#N/A</v>
      </c>
      <c r="EW28" s="162" t="e">
        <f t="shared" si="35"/>
        <v>#N/A</v>
      </c>
      <c r="EX28" s="162" t="e">
        <f t="shared" si="36"/>
        <v>#N/A</v>
      </c>
      <c r="EY28" s="162" t="e">
        <f t="shared" si="37"/>
        <v>#N/A</v>
      </c>
      <c r="EZ28" s="162" t="e">
        <f t="shared" si="38"/>
        <v>#N/A</v>
      </c>
      <c r="FA28" s="162" t="e">
        <f t="shared" si="39"/>
        <v>#N/A</v>
      </c>
      <c r="FB28" s="162" t="e">
        <f t="shared" si="40"/>
        <v>#N/A</v>
      </c>
      <c r="FC28" s="162" t="e">
        <f t="shared" si="41"/>
        <v>#N/A</v>
      </c>
      <c r="FD28" s="162" t="e">
        <f t="shared" si="42"/>
        <v>#N/A</v>
      </c>
      <c r="FE28" s="162" t="e">
        <f t="shared" si="43"/>
        <v>#N/A</v>
      </c>
      <c r="FF28" s="162" t="e">
        <f t="shared" si="44"/>
        <v>#N/A</v>
      </c>
      <c r="FG28" s="162" t="e">
        <f t="shared" si="45"/>
        <v>#N/A</v>
      </c>
      <c r="FH28" s="162" t="e">
        <f t="shared" si="46"/>
        <v>#N/A</v>
      </c>
      <c r="FI28" s="162" t="e">
        <f t="shared" si="47"/>
        <v>#N/A</v>
      </c>
      <c r="FJ28" s="162" t="e">
        <f t="shared" si="48"/>
        <v>#N/A</v>
      </c>
      <c r="FK28" s="162" t="e">
        <f t="shared" si="49"/>
        <v>#N/A</v>
      </c>
      <c r="FL28" s="162" t="e">
        <f t="shared" si="50"/>
        <v>#N/A</v>
      </c>
      <c r="FM28" s="162" t="e">
        <f t="shared" si="51"/>
        <v>#N/A</v>
      </c>
      <c r="FN28" s="162" t="e">
        <f t="shared" si="52"/>
        <v>#N/A</v>
      </c>
      <c r="FO28" s="162" t="e">
        <f t="shared" si="53"/>
        <v>#N/A</v>
      </c>
      <c r="FP28" s="162" t="e">
        <f t="shared" si="54"/>
        <v>#N/A</v>
      </c>
      <c r="FQ28" s="162" t="e">
        <f t="shared" si="55"/>
        <v>#N/A</v>
      </c>
      <c r="FR28" s="162" t="e">
        <f t="shared" si="56"/>
        <v>#N/A</v>
      </c>
      <c r="FS28" s="162" t="e">
        <f t="shared" si="57"/>
        <v>#N/A</v>
      </c>
      <c r="FT28" s="162" t="e">
        <f t="shared" si="58"/>
        <v>#N/A</v>
      </c>
      <c r="FU28" s="162" t="e">
        <f t="shared" si="59"/>
        <v>#N/A</v>
      </c>
      <c r="FV28" s="162" t="e">
        <f t="shared" si="60"/>
        <v>#N/A</v>
      </c>
      <c r="FW28" s="162" t="e">
        <f t="shared" si="61"/>
        <v>#N/A</v>
      </c>
      <c r="FX28" s="162" t="e">
        <f t="shared" si="62"/>
        <v>#N/A</v>
      </c>
      <c r="FY28" s="162" t="e">
        <f t="shared" si="63"/>
        <v>#N/A</v>
      </c>
      <c r="FZ28" s="162" t="e">
        <f t="shared" si="64"/>
        <v>#N/A</v>
      </c>
      <c r="GA28" s="162" t="e">
        <f t="shared" si="65"/>
        <v>#N/A</v>
      </c>
      <c r="GB28" s="162" t="e">
        <f t="shared" si="66"/>
        <v>#N/A</v>
      </c>
      <c r="GC28" s="162" t="e">
        <f t="shared" si="67"/>
        <v>#N/A</v>
      </c>
      <c r="GD28" s="162" t="e">
        <f t="shared" si="68"/>
        <v>#N/A</v>
      </c>
      <c r="GE28" s="162" t="e">
        <f t="shared" si="69"/>
        <v>#N/A</v>
      </c>
      <c r="GF28" s="162" t="e">
        <f t="shared" si="70"/>
        <v>#N/A</v>
      </c>
      <c r="GG28" s="162" t="e">
        <f t="shared" si="71"/>
        <v>#N/A</v>
      </c>
      <c r="GH28" s="162" t="e">
        <f t="shared" si="72"/>
        <v>#N/A</v>
      </c>
      <c r="GI28" s="162" t="e">
        <f t="shared" si="73"/>
        <v>#N/A</v>
      </c>
      <c r="GJ28" s="162" t="e">
        <f t="shared" si="74"/>
        <v>#N/A</v>
      </c>
      <c r="GK28" s="162" t="e">
        <f t="shared" si="75"/>
        <v>#N/A</v>
      </c>
      <c r="GL28" s="162" t="e">
        <f t="shared" si="76"/>
        <v>#N/A</v>
      </c>
      <c r="GM28" s="162" t="e">
        <f t="shared" si="77"/>
        <v>#N/A</v>
      </c>
      <c r="GN28" s="162" t="e">
        <f t="shared" si="78"/>
        <v>#N/A</v>
      </c>
      <c r="GO28" s="162" t="e">
        <f t="shared" si="79"/>
        <v>#N/A</v>
      </c>
      <c r="GP28" s="162" t="e">
        <f t="shared" si="80"/>
        <v>#N/A</v>
      </c>
      <c r="GQ28" s="162" t="e">
        <f t="shared" si="81"/>
        <v>#N/A</v>
      </c>
      <c r="GR28" s="162" t="e">
        <f t="shared" si="82"/>
        <v>#N/A</v>
      </c>
      <c r="GS28" s="162" t="e">
        <f t="shared" si="83"/>
        <v>#N/A</v>
      </c>
      <c r="GT28" s="162" t="e">
        <f t="shared" si="84"/>
        <v>#N/A</v>
      </c>
      <c r="GU28" s="162" t="e">
        <f t="shared" si="85"/>
        <v>#N/A</v>
      </c>
      <c r="GV28" s="162" t="e">
        <f t="shared" si="86"/>
        <v>#N/A</v>
      </c>
      <c r="GW28" s="162" t="e">
        <f t="shared" si="87"/>
        <v>#N/A</v>
      </c>
      <c r="GX28" s="162" t="e">
        <f t="shared" si="88"/>
        <v>#N/A</v>
      </c>
      <c r="GY28" s="162" t="e">
        <f t="shared" si="89"/>
        <v>#N/A</v>
      </c>
      <c r="GZ28" s="162" t="e">
        <f t="shared" si="90"/>
        <v>#N/A</v>
      </c>
      <c r="HA28" s="162" t="e">
        <f t="shared" si="91"/>
        <v>#N/A</v>
      </c>
      <c r="HB28" s="162" t="e">
        <f t="shared" si="92"/>
        <v>#N/A</v>
      </c>
      <c r="HC28" s="162" t="e">
        <f t="shared" si="93"/>
        <v>#N/A</v>
      </c>
      <c r="HD28" s="162" t="e">
        <f t="shared" si="94"/>
        <v>#N/A</v>
      </c>
      <c r="HE28" s="162" t="e">
        <f t="shared" si="95"/>
        <v>#N/A</v>
      </c>
      <c r="HF28" s="162" t="e">
        <f t="shared" si="96"/>
        <v>#N/A</v>
      </c>
      <c r="HG28" s="162" t="e">
        <f t="shared" si="97"/>
        <v>#N/A</v>
      </c>
      <c r="HH28" s="162" t="e">
        <f t="shared" si="98"/>
        <v>#N/A</v>
      </c>
      <c r="HI28" s="162" t="e">
        <f t="shared" si="99"/>
        <v>#N/A</v>
      </c>
      <c r="HJ28" s="162" t="e">
        <f t="shared" si="100"/>
        <v>#N/A</v>
      </c>
      <c r="HK28" s="162" t="e">
        <f t="shared" si="101"/>
        <v>#N/A</v>
      </c>
      <c r="HL28" s="162" t="e">
        <f t="shared" si="102"/>
        <v>#N/A</v>
      </c>
      <c r="HM28" s="162" t="e">
        <f t="shared" si="103"/>
        <v>#N/A</v>
      </c>
      <c r="HN28" s="162" t="e">
        <f t="shared" si="104"/>
        <v>#N/A</v>
      </c>
      <c r="HO28" s="162" t="e">
        <f t="shared" si="105"/>
        <v>#N/A</v>
      </c>
      <c r="HP28" s="162" t="e">
        <f t="shared" si="106"/>
        <v>#N/A</v>
      </c>
    </row>
    <row r="29" spans="1:224" hidden="1" x14ac:dyDescent="0.25">
      <c r="A29" s="4">
        <v>26</v>
      </c>
      <c r="B29" s="89" t="str">
        <f t="shared" si="107"/>
        <v/>
      </c>
      <c r="C29" s="88"/>
      <c r="D29" s="89" t="str">
        <f t="shared" si="108"/>
        <v/>
      </c>
      <c r="E29" s="34" t="str">
        <f t="shared" si="0"/>
        <v/>
      </c>
      <c r="F29" s="34" t="str">
        <f t="shared" si="1"/>
        <v/>
      </c>
      <c r="G29" s="69" t="str">
        <f t="shared" si="109"/>
        <v/>
      </c>
      <c r="H29" s="21"/>
      <c r="I29" s="56"/>
      <c r="J29" s="265"/>
      <c r="K29" s="70" t="str">
        <f>IF(AND(B29&gt;0,C29&gt;0,D29&gt;0),IF(ISBLANK(J29),IF(ISBLANK(H29),"",(D29-B29)*VLOOKUP(H29,VLookups!$A$4:$B$13,2,FALSE)),J29),"")</f>
        <v/>
      </c>
      <c r="L29" s="71" t="str">
        <f t="shared" si="2"/>
        <v/>
      </c>
      <c r="M29" s="88"/>
      <c r="N29" s="258" t="str">
        <f>IF(AND(M29&gt;0,C29&gt;0,NOT(K29="")),ABS(VLOOKUP($M$1,VLookups!$A$48:$B$49,2,FALSE)-_xlfn.NORM.DIST(M29,G29,K29,TRUE)),"")</f>
        <v/>
      </c>
      <c r="O29" s="87" t="str">
        <f>IF(AND($B29&gt;0,$C29&gt;0,$D29&gt;0,NOT(ISBLANK($H29))),_xlfn.NORM.INV(ABS(VLOOKUP($M$1,VLookups!$A$48:$B$49,2,FALSE)-O$3),$G29,$K29),"")</f>
        <v/>
      </c>
      <c r="P29" s="86" t="str">
        <f>IF(AND($B29&gt;0,$C29&gt;0,$D29&gt;0,NOT(ISBLANK($H29))),_xlfn.NORM.INV(ABS(VLOOKUP($M$1,VLookups!$A$48:$B$49,2,FALSE)-P$3),$G29,$K29),"")</f>
        <v/>
      </c>
      <c r="Q29" s="87" t="str">
        <f>IF(AND($B29&gt;0,$C29&gt;0,$D29&gt;0,NOT(ISBLANK($H29))),_xlfn.NORM.INV(ABS(VLOOKUP($M$1,VLookups!$A$48:$B$49,2,FALSE)-Q$3),$G29,$K29),"")</f>
        <v/>
      </c>
      <c r="R29" s="86" t="str">
        <f>IF(AND($B29&gt;0,$C29&gt;0,$D29&gt;0,NOT(ISBLANK($H29))),_xlfn.NORM.INV(ABS(VLOOKUP($M$1,VLookups!$A$48:$B$49,2,FALSE)-R$3),$G29,$K29),"")</f>
        <v/>
      </c>
      <c r="S29" s="87" t="str">
        <f>IF(AND($B29&gt;0,$C29&gt;0,$D29&gt;0,NOT(ISBLANK($H29))),_xlfn.NORM.INV(ABS(VLOOKUP($M$1,VLookups!$A$48:$B$49,2,FALSE)-S$3),$G29,$K29),"")</f>
        <v/>
      </c>
      <c r="T29" s="86" t="str">
        <f>IF(AND($B29&gt;0,$C29&gt;0,$D29&gt;0,NOT(ISBLANK($H29))),_xlfn.NORM.INV(ABS(VLOOKUP($M$1,VLookups!$A$48:$B$49,2,FALSE)-T$3),$G29,$K29),"")</f>
        <v/>
      </c>
      <c r="U29" s="5"/>
      <c r="V29" s="161"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6"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2" t="e">
        <f t="shared" si="6"/>
        <v>#N/A</v>
      </c>
      <c r="DU29" s="162" t="e">
        <f t="shared" si="7"/>
        <v>#N/A</v>
      </c>
      <c r="DV29" s="162" t="e">
        <f t="shared" si="8"/>
        <v>#N/A</v>
      </c>
      <c r="DW29" s="162" t="e">
        <f t="shared" si="9"/>
        <v>#N/A</v>
      </c>
      <c r="DX29" s="162" t="e">
        <f t="shared" si="10"/>
        <v>#N/A</v>
      </c>
      <c r="DY29" s="162" t="e">
        <f t="shared" si="11"/>
        <v>#N/A</v>
      </c>
      <c r="DZ29" s="162" t="e">
        <f t="shared" si="12"/>
        <v>#N/A</v>
      </c>
      <c r="EA29" s="162" t="e">
        <f t="shared" si="13"/>
        <v>#N/A</v>
      </c>
      <c r="EB29" s="162" t="e">
        <f t="shared" si="14"/>
        <v>#N/A</v>
      </c>
      <c r="EC29" s="162" t="e">
        <f t="shared" si="15"/>
        <v>#N/A</v>
      </c>
      <c r="ED29" s="162" t="e">
        <f t="shared" si="16"/>
        <v>#N/A</v>
      </c>
      <c r="EE29" s="162" t="e">
        <f t="shared" si="17"/>
        <v>#N/A</v>
      </c>
      <c r="EF29" s="162" t="e">
        <f t="shared" si="18"/>
        <v>#N/A</v>
      </c>
      <c r="EG29" s="162" t="e">
        <f t="shared" si="19"/>
        <v>#N/A</v>
      </c>
      <c r="EH29" s="162" t="e">
        <f t="shared" si="20"/>
        <v>#N/A</v>
      </c>
      <c r="EI29" s="162" t="e">
        <f t="shared" si="21"/>
        <v>#N/A</v>
      </c>
      <c r="EJ29" s="162" t="e">
        <f t="shared" si="22"/>
        <v>#N/A</v>
      </c>
      <c r="EK29" s="162" t="e">
        <f t="shared" si="23"/>
        <v>#N/A</v>
      </c>
      <c r="EL29" s="162" t="e">
        <f t="shared" si="24"/>
        <v>#N/A</v>
      </c>
      <c r="EM29" s="162" t="e">
        <f t="shared" si="25"/>
        <v>#N/A</v>
      </c>
      <c r="EN29" s="162" t="e">
        <f t="shared" si="26"/>
        <v>#N/A</v>
      </c>
      <c r="EO29" s="162" t="e">
        <f t="shared" si="27"/>
        <v>#N/A</v>
      </c>
      <c r="EP29" s="162" t="e">
        <f t="shared" si="28"/>
        <v>#N/A</v>
      </c>
      <c r="EQ29" s="162" t="e">
        <f t="shared" si="29"/>
        <v>#N/A</v>
      </c>
      <c r="ER29" s="162" t="e">
        <f t="shared" si="30"/>
        <v>#N/A</v>
      </c>
      <c r="ES29" s="162" t="e">
        <f t="shared" si="31"/>
        <v>#N/A</v>
      </c>
      <c r="ET29" s="162" t="e">
        <f t="shared" si="32"/>
        <v>#N/A</v>
      </c>
      <c r="EU29" s="162" t="e">
        <f t="shared" si="33"/>
        <v>#N/A</v>
      </c>
      <c r="EV29" s="162" t="e">
        <f t="shared" si="34"/>
        <v>#N/A</v>
      </c>
      <c r="EW29" s="162" t="e">
        <f t="shared" si="35"/>
        <v>#N/A</v>
      </c>
      <c r="EX29" s="162" t="e">
        <f t="shared" si="36"/>
        <v>#N/A</v>
      </c>
      <c r="EY29" s="162" t="e">
        <f t="shared" si="37"/>
        <v>#N/A</v>
      </c>
      <c r="EZ29" s="162" t="e">
        <f t="shared" si="38"/>
        <v>#N/A</v>
      </c>
      <c r="FA29" s="162" t="e">
        <f t="shared" si="39"/>
        <v>#N/A</v>
      </c>
      <c r="FB29" s="162" t="e">
        <f t="shared" si="40"/>
        <v>#N/A</v>
      </c>
      <c r="FC29" s="162" t="e">
        <f t="shared" si="41"/>
        <v>#N/A</v>
      </c>
      <c r="FD29" s="162" t="e">
        <f t="shared" si="42"/>
        <v>#N/A</v>
      </c>
      <c r="FE29" s="162" t="e">
        <f t="shared" si="43"/>
        <v>#N/A</v>
      </c>
      <c r="FF29" s="162" t="e">
        <f t="shared" si="44"/>
        <v>#N/A</v>
      </c>
      <c r="FG29" s="162" t="e">
        <f t="shared" si="45"/>
        <v>#N/A</v>
      </c>
      <c r="FH29" s="162" t="e">
        <f t="shared" si="46"/>
        <v>#N/A</v>
      </c>
      <c r="FI29" s="162" t="e">
        <f t="shared" si="47"/>
        <v>#N/A</v>
      </c>
      <c r="FJ29" s="162" t="e">
        <f t="shared" si="48"/>
        <v>#N/A</v>
      </c>
      <c r="FK29" s="162" t="e">
        <f t="shared" si="49"/>
        <v>#N/A</v>
      </c>
      <c r="FL29" s="162" t="e">
        <f t="shared" si="50"/>
        <v>#N/A</v>
      </c>
      <c r="FM29" s="162" t="e">
        <f t="shared" si="51"/>
        <v>#N/A</v>
      </c>
      <c r="FN29" s="162" t="e">
        <f t="shared" si="52"/>
        <v>#N/A</v>
      </c>
      <c r="FO29" s="162" t="e">
        <f t="shared" si="53"/>
        <v>#N/A</v>
      </c>
      <c r="FP29" s="162" t="e">
        <f t="shared" si="54"/>
        <v>#N/A</v>
      </c>
      <c r="FQ29" s="162" t="e">
        <f t="shared" si="55"/>
        <v>#N/A</v>
      </c>
      <c r="FR29" s="162" t="e">
        <f t="shared" si="56"/>
        <v>#N/A</v>
      </c>
      <c r="FS29" s="162" t="e">
        <f t="shared" si="57"/>
        <v>#N/A</v>
      </c>
      <c r="FT29" s="162" t="e">
        <f t="shared" si="58"/>
        <v>#N/A</v>
      </c>
      <c r="FU29" s="162" t="e">
        <f t="shared" si="59"/>
        <v>#N/A</v>
      </c>
      <c r="FV29" s="162" t="e">
        <f t="shared" si="60"/>
        <v>#N/A</v>
      </c>
      <c r="FW29" s="162" t="e">
        <f t="shared" si="61"/>
        <v>#N/A</v>
      </c>
      <c r="FX29" s="162" t="e">
        <f t="shared" si="62"/>
        <v>#N/A</v>
      </c>
      <c r="FY29" s="162" t="e">
        <f t="shared" si="63"/>
        <v>#N/A</v>
      </c>
      <c r="FZ29" s="162" t="e">
        <f t="shared" si="64"/>
        <v>#N/A</v>
      </c>
      <c r="GA29" s="162" t="e">
        <f t="shared" si="65"/>
        <v>#N/A</v>
      </c>
      <c r="GB29" s="162" t="e">
        <f t="shared" si="66"/>
        <v>#N/A</v>
      </c>
      <c r="GC29" s="162" t="e">
        <f t="shared" si="67"/>
        <v>#N/A</v>
      </c>
      <c r="GD29" s="162" t="e">
        <f t="shared" si="68"/>
        <v>#N/A</v>
      </c>
      <c r="GE29" s="162" t="e">
        <f t="shared" si="69"/>
        <v>#N/A</v>
      </c>
      <c r="GF29" s="162" t="e">
        <f t="shared" si="70"/>
        <v>#N/A</v>
      </c>
      <c r="GG29" s="162" t="e">
        <f t="shared" si="71"/>
        <v>#N/A</v>
      </c>
      <c r="GH29" s="162" t="e">
        <f t="shared" si="72"/>
        <v>#N/A</v>
      </c>
      <c r="GI29" s="162" t="e">
        <f t="shared" si="73"/>
        <v>#N/A</v>
      </c>
      <c r="GJ29" s="162" t="e">
        <f t="shared" si="74"/>
        <v>#N/A</v>
      </c>
      <c r="GK29" s="162" t="e">
        <f t="shared" si="75"/>
        <v>#N/A</v>
      </c>
      <c r="GL29" s="162" t="e">
        <f t="shared" si="76"/>
        <v>#N/A</v>
      </c>
      <c r="GM29" s="162" t="e">
        <f t="shared" si="77"/>
        <v>#N/A</v>
      </c>
      <c r="GN29" s="162" t="e">
        <f t="shared" si="78"/>
        <v>#N/A</v>
      </c>
      <c r="GO29" s="162" t="e">
        <f t="shared" si="79"/>
        <v>#N/A</v>
      </c>
      <c r="GP29" s="162" t="e">
        <f t="shared" si="80"/>
        <v>#N/A</v>
      </c>
      <c r="GQ29" s="162" t="e">
        <f t="shared" si="81"/>
        <v>#N/A</v>
      </c>
      <c r="GR29" s="162" t="e">
        <f t="shared" si="82"/>
        <v>#N/A</v>
      </c>
      <c r="GS29" s="162" t="e">
        <f t="shared" si="83"/>
        <v>#N/A</v>
      </c>
      <c r="GT29" s="162" t="e">
        <f t="shared" si="84"/>
        <v>#N/A</v>
      </c>
      <c r="GU29" s="162" t="e">
        <f t="shared" si="85"/>
        <v>#N/A</v>
      </c>
      <c r="GV29" s="162" t="e">
        <f t="shared" si="86"/>
        <v>#N/A</v>
      </c>
      <c r="GW29" s="162" t="e">
        <f t="shared" si="87"/>
        <v>#N/A</v>
      </c>
      <c r="GX29" s="162" t="e">
        <f t="shared" si="88"/>
        <v>#N/A</v>
      </c>
      <c r="GY29" s="162" t="e">
        <f t="shared" si="89"/>
        <v>#N/A</v>
      </c>
      <c r="GZ29" s="162" t="e">
        <f t="shared" si="90"/>
        <v>#N/A</v>
      </c>
      <c r="HA29" s="162" t="e">
        <f t="shared" si="91"/>
        <v>#N/A</v>
      </c>
      <c r="HB29" s="162" t="e">
        <f t="shared" si="92"/>
        <v>#N/A</v>
      </c>
      <c r="HC29" s="162" t="e">
        <f t="shared" si="93"/>
        <v>#N/A</v>
      </c>
      <c r="HD29" s="162" t="e">
        <f t="shared" si="94"/>
        <v>#N/A</v>
      </c>
      <c r="HE29" s="162" t="e">
        <f t="shared" si="95"/>
        <v>#N/A</v>
      </c>
      <c r="HF29" s="162" t="e">
        <f t="shared" si="96"/>
        <v>#N/A</v>
      </c>
      <c r="HG29" s="162" t="e">
        <f t="shared" si="97"/>
        <v>#N/A</v>
      </c>
      <c r="HH29" s="162" t="e">
        <f t="shared" si="98"/>
        <v>#N/A</v>
      </c>
      <c r="HI29" s="162" t="e">
        <f t="shared" si="99"/>
        <v>#N/A</v>
      </c>
      <c r="HJ29" s="162" t="e">
        <f t="shared" si="100"/>
        <v>#N/A</v>
      </c>
      <c r="HK29" s="162" t="e">
        <f t="shared" si="101"/>
        <v>#N/A</v>
      </c>
      <c r="HL29" s="162" t="e">
        <f t="shared" si="102"/>
        <v>#N/A</v>
      </c>
      <c r="HM29" s="162" t="e">
        <f t="shared" si="103"/>
        <v>#N/A</v>
      </c>
      <c r="HN29" s="162" t="e">
        <f t="shared" si="104"/>
        <v>#N/A</v>
      </c>
      <c r="HO29" s="162" t="e">
        <f t="shared" si="105"/>
        <v>#N/A</v>
      </c>
      <c r="HP29" s="162" t="e">
        <f t="shared" si="106"/>
        <v>#N/A</v>
      </c>
    </row>
    <row r="30" spans="1:224" hidden="1" x14ac:dyDescent="0.25">
      <c r="A30" s="4">
        <v>27</v>
      </c>
      <c r="B30" s="89" t="str">
        <f t="shared" si="107"/>
        <v/>
      </c>
      <c r="C30" s="88"/>
      <c r="D30" s="89" t="str">
        <f t="shared" si="108"/>
        <v/>
      </c>
      <c r="E30" s="34" t="str">
        <f t="shared" si="0"/>
        <v/>
      </c>
      <c r="F30" s="34" t="str">
        <f t="shared" si="1"/>
        <v/>
      </c>
      <c r="G30" s="69" t="str">
        <f t="shared" si="109"/>
        <v/>
      </c>
      <c r="H30" s="21"/>
      <c r="I30" s="56"/>
      <c r="J30" s="265"/>
      <c r="K30" s="70" t="str">
        <f>IF(AND(B30&gt;0,C30&gt;0,D30&gt;0),IF(ISBLANK(J30),IF(ISBLANK(H30),"",(D30-B30)*VLOOKUP(H30,VLookups!$A$4:$B$13,2,FALSE)),J30),"")</f>
        <v/>
      </c>
      <c r="L30" s="71" t="str">
        <f t="shared" si="2"/>
        <v/>
      </c>
      <c r="M30" s="88"/>
      <c r="N30" s="258" t="str">
        <f>IF(AND(M30&gt;0,C30&gt;0,NOT(K30="")),ABS(VLOOKUP($M$1,VLookups!$A$48:$B$49,2,FALSE)-_xlfn.NORM.DIST(M30,G30,K30,TRUE)),"")</f>
        <v/>
      </c>
      <c r="O30" s="87" t="str">
        <f>IF(AND($B30&gt;0,$C30&gt;0,$D30&gt;0,NOT(ISBLANK($H30))),_xlfn.NORM.INV(ABS(VLOOKUP($M$1,VLookups!$A$48:$B$49,2,FALSE)-O$3),$G30,$K30),"")</f>
        <v/>
      </c>
      <c r="P30" s="86" t="str">
        <f>IF(AND($B30&gt;0,$C30&gt;0,$D30&gt;0,NOT(ISBLANK($H30))),_xlfn.NORM.INV(ABS(VLOOKUP($M$1,VLookups!$A$48:$B$49,2,FALSE)-P$3),$G30,$K30),"")</f>
        <v/>
      </c>
      <c r="Q30" s="87" t="str">
        <f>IF(AND($B30&gt;0,$C30&gt;0,$D30&gt;0,NOT(ISBLANK($H30))),_xlfn.NORM.INV(ABS(VLOOKUP($M$1,VLookups!$A$48:$B$49,2,FALSE)-Q$3),$G30,$K30),"")</f>
        <v/>
      </c>
      <c r="R30" s="86" t="str">
        <f>IF(AND($B30&gt;0,$C30&gt;0,$D30&gt;0,NOT(ISBLANK($H30))),_xlfn.NORM.INV(ABS(VLOOKUP($M$1,VLookups!$A$48:$B$49,2,FALSE)-R$3),$G30,$K30),"")</f>
        <v/>
      </c>
      <c r="S30" s="87" t="str">
        <f>IF(AND($B30&gt;0,$C30&gt;0,$D30&gt;0,NOT(ISBLANK($H30))),_xlfn.NORM.INV(ABS(VLOOKUP($M$1,VLookups!$A$48:$B$49,2,FALSE)-S$3),$G30,$K30),"")</f>
        <v/>
      </c>
      <c r="T30" s="86" t="str">
        <f>IF(AND($B30&gt;0,$C30&gt;0,$D30&gt;0,NOT(ISBLANK($H30))),_xlfn.NORM.INV(ABS(VLOOKUP($M$1,VLookups!$A$48:$B$49,2,FALSE)-T$3),$G30,$K30),"")</f>
        <v/>
      </c>
      <c r="U30" s="5"/>
      <c r="V30" s="161"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6"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2" t="e">
        <f t="shared" si="6"/>
        <v>#N/A</v>
      </c>
      <c r="DU30" s="162" t="e">
        <f t="shared" si="7"/>
        <v>#N/A</v>
      </c>
      <c r="DV30" s="162" t="e">
        <f t="shared" si="8"/>
        <v>#N/A</v>
      </c>
      <c r="DW30" s="162" t="e">
        <f t="shared" si="9"/>
        <v>#N/A</v>
      </c>
      <c r="DX30" s="162" t="e">
        <f t="shared" si="10"/>
        <v>#N/A</v>
      </c>
      <c r="DY30" s="162" t="e">
        <f t="shared" si="11"/>
        <v>#N/A</v>
      </c>
      <c r="DZ30" s="162" t="e">
        <f t="shared" si="12"/>
        <v>#N/A</v>
      </c>
      <c r="EA30" s="162" t="e">
        <f t="shared" si="13"/>
        <v>#N/A</v>
      </c>
      <c r="EB30" s="162" t="e">
        <f t="shared" si="14"/>
        <v>#N/A</v>
      </c>
      <c r="EC30" s="162" t="e">
        <f t="shared" si="15"/>
        <v>#N/A</v>
      </c>
      <c r="ED30" s="162" t="e">
        <f t="shared" si="16"/>
        <v>#N/A</v>
      </c>
      <c r="EE30" s="162" t="e">
        <f t="shared" si="17"/>
        <v>#N/A</v>
      </c>
      <c r="EF30" s="162" t="e">
        <f t="shared" si="18"/>
        <v>#N/A</v>
      </c>
      <c r="EG30" s="162" t="e">
        <f t="shared" si="19"/>
        <v>#N/A</v>
      </c>
      <c r="EH30" s="162" t="e">
        <f t="shared" si="20"/>
        <v>#N/A</v>
      </c>
      <c r="EI30" s="162" t="e">
        <f t="shared" si="21"/>
        <v>#N/A</v>
      </c>
      <c r="EJ30" s="162" t="e">
        <f t="shared" si="22"/>
        <v>#N/A</v>
      </c>
      <c r="EK30" s="162" t="e">
        <f t="shared" si="23"/>
        <v>#N/A</v>
      </c>
      <c r="EL30" s="162" t="e">
        <f t="shared" si="24"/>
        <v>#N/A</v>
      </c>
      <c r="EM30" s="162" t="e">
        <f t="shared" si="25"/>
        <v>#N/A</v>
      </c>
      <c r="EN30" s="162" t="e">
        <f t="shared" si="26"/>
        <v>#N/A</v>
      </c>
      <c r="EO30" s="162" t="e">
        <f t="shared" si="27"/>
        <v>#N/A</v>
      </c>
      <c r="EP30" s="162" t="e">
        <f t="shared" si="28"/>
        <v>#N/A</v>
      </c>
      <c r="EQ30" s="162" t="e">
        <f t="shared" si="29"/>
        <v>#N/A</v>
      </c>
      <c r="ER30" s="162" t="e">
        <f t="shared" si="30"/>
        <v>#N/A</v>
      </c>
      <c r="ES30" s="162" t="e">
        <f t="shared" si="31"/>
        <v>#N/A</v>
      </c>
      <c r="ET30" s="162" t="e">
        <f t="shared" si="32"/>
        <v>#N/A</v>
      </c>
      <c r="EU30" s="162" t="e">
        <f t="shared" si="33"/>
        <v>#N/A</v>
      </c>
      <c r="EV30" s="162" t="e">
        <f t="shared" si="34"/>
        <v>#N/A</v>
      </c>
      <c r="EW30" s="162" t="e">
        <f t="shared" si="35"/>
        <v>#N/A</v>
      </c>
      <c r="EX30" s="162" t="e">
        <f t="shared" si="36"/>
        <v>#N/A</v>
      </c>
      <c r="EY30" s="162" t="e">
        <f t="shared" si="37"/>
        <v>#N/A</v>
      </c>
      <c r="EZ30" s="162" t="e">
        <f t="shared" si="38"/>
        <v>#N/A</v>
      </c>
      <c r="FA30" s="162" t="e">
        <f t="shared" si="39"/>
        <v>#N/A</v>
      </c>
      <c r="FB30" s="162" t="e">
        <f t="shared" si="40"/>
        <v>#N/A</v>
      </c>
      <c r="FC30" s="162" t="e">
        <f t="shared" si="41"/>
        <v>#N/A</v>
      </c>
      <c r="FD30" s="162" t="e">
        <f t="shared" si="42"/>
        <v>#N/A</v>
      </c>
      <c r="FE30" s="162" t="e">
        <f t="shared" si="43"/>
        <v>#N/A</v>
      </c>
      <c r="FF30" s="162" t="e">
        <f t="shared" si="44"/>
        <v>#N/A</v>
      </c>
      <c r="FG30" s="162" t="e">
        <f t="shared" si="45"/>
        <v>#N/A</v>
      </c>
      <c r="FH30" s="162" t="e">
        <f t="shared" si="46"/>
        <v>#N/A</v>
      </c>
      <c r="FI30" s="162" t="e">
        <f t="shared" si="47"/>
        <v>#N/A</v>
      </c>
      <c r="FJ30" s="162" t="e">
        <f t="shared" si="48"/>
        <v>#N/A</v>
      </c>
      <c r="FK30" s="162" t="e">
        <f t="shared" si="49"/>
        <v>#N/A</v>
      </c>
      <c r="FL30" s="162" t="e">
        <f t="shared" si="50"/>
        <v>#N/A</v>
      </c>
      <c r="FM30" s="162" t="e">
        <f t="shared" si="51"/>
        <v>#N/A</v>
      </c>
      <c r="FN30" s="162" t="e">
        <f t="shared" si="52"/>
        <v>#N/A</v>
      </c>
      <c r="FO30" s="162" t="e">
        <f t="shared" si="53"/>
        <v>#N/A</v>
      </c>
      <c r="FP30" s="162" t="e">
        <f t="shared" si="54"/>
        <v>#N/A</v>
      </c>
      <c r="FQ30" s="162" t="e">
        <f t="shared" si="55"/>
        <v>#N/A</v>
      </c>
      <c r="FR30" s="162" t="e">
        <f t="shared" si="56"/>
        <v>#N/A</v>
      </c>
      <c r="FS30" s="162" t="e">
        <f t="shared" si="57"/>
        <v>#N/A</v>
      </c>
      <c r="FT30" s="162" t="e">
        <f t="shared" si="58"/>
        <v>#N/A</v>
      </c>
      <c r="FU30" s="162" t="e">
        <f t="shared" si="59"/>
        <v>#N/A</v>
      </c>
      <c r="FV30" s="162" t="e">
        <f t="shared" si="60"/>
        <v>#N/A</v>
      </c>
      <c r="FW30" s="162" t="e">
        <f t="shared" si="61"/>
        <v>#N/A</v>
      </c>
      <c r="FX30" s="162" t="e">
        <f t="shared" si="62"/>
        <v>#N/A</v>
      </c>
      <c r="FY30" s="162" t="e">
        <f t="shared" si="63"/>
        <v>#N/A</v>
      </c>
      <c r="FZ30" s="162" t="e">
        <f t="shared" si="64"/>
        <v>#N/A</v>
      </c>
      <c r="GA30" s="162" t="e">
        <f t="shared" si="65"/>
        <v>#N/A</v>
      </c>
      <c r="GB30" s="162" t="e">
        <f t="shared" si="66"/>
        <v>#N/A</v>
      </c>
      <c r="GC30" s="162" t="e">
        <f t="shared" si="67"/>
        <v>#N/A</v>
      </c>
      <c r="GD30" s="162" t="e">
        <f t="shared" si="68"/>
        <v>#N/A</v>
      </c>
      <c r="GE30" s="162" t="e">
        <f t="shared" si="69"/>
        <v>#N/A</v>
      </c>
      <c r="GF30" s="162" t="e">
        <f t="shared" si="70"/>
        <v>#N/A</v>
      </c>
      <c r="GG30" s="162" t="e">
        <f t="shared" si="71"/>
        <v>#N/A</v>
      </c>
      <c r="GH30" s="162" t="e">
        <f t="shared" si="72"/>
        <v>#N/A</v>
      </c>
      <c r="GI30" s="162" t="e">
        <f t="shared" si="73"/>
        <v>#N/A</v>
      </c>
      <c r="GJ30" s="162" t="e">
        <f t="shared" si="74"/>
        <v>#N/A</v>
      </c>
      <c r="GK30" s="162" t="e">
        <f t="shared" si="75"/>
        <v>#N/A</v>
      </c>
      <c r="GL30" s="162" t="e">
        <f t="shared" si="76"/>
        <v>#N/A</v>
      </c>
      <c r="GM30" s="162" t="e">
        <f t="shared" si="77"/>
        <v>#N/A</v>
      </c>
      <c r="GN30" s="162" t="e">
        <f t="shared" si="78"/>
        <v>#N/A</v>
      </c>
      <c r="GO30" s="162" t="e">
        <f t="shared" si="79"/>
        <v>#N/A</v>
      </c>
      <c r="GP30" s="162" t="e">
        <f t="shared" si="80"/>
        <v>#N/A</v>
      </c>
      <c r="GQ30" s="162" t="e">
        <f t="shared" si="81"/>
        <v>#N/A</v>
      </c>
      <c r="GR30" s="162" t="e">
        <f t="shared" si="82"/>
        <v>#N/A</v>
      </c>
      <c r="GS30" s="162" t="e">
        <f t="shared" si="83"/>
        <v>#N/A</v>
      </c>
      <c r="GT30" s="162" t="e">
        <f t="shared" si="84"/>
        <v>#N/A</v>
      </c>
      <c r="GU30" s="162" t="e">
        <f t="shared" si="85"/>
        <v>#N/A</v>
      </c>
      <c r="GV30" s="162" t="e">
        <f t="shared" si="86"/>
        <v>#N/A</v>
      </c>
      <c r="GW30" s="162" t="e">
        <f t="shared" si="87"/>
        <v>#N/A</v>
      </c>
      <c r="GX30" s="162" t="e">
        <f t="shared" si="88"/>
        <v>#N/A</v>
      </c>
      <c r="GY30" s="162" t="e">
        <f t="shared" si="89"/>
        <v>#N/A</v>
      </c>
      <c r="GZ30" s="162" t="e">
        <f t="shared" si="90"/>
        <v>#N/A</v>
      </c>
      <c r="HA30" s="162" t="e">
        <f t="shared" si="91"/>
        <v>#N/A</v>
      </c>
      <c r="HB30" s="162" t="e">
        <f t="shared" si="92"/>
        <v>#N/A</v>
      </c>
      <c r="HC30" s="162" t="e">
        <f t="shared" si="93"/>
        <v>#N/A</v>
      </c>
      <c r="HD30" s="162" t="e">
        <f t="shared" si="94"/>
        <v>#N/A</v>
      </c>
      <c r="HE30" s="162" t="e">
        <f t="shared" si="95"/>
        <v>#N/A</v>
      </c>
      <c r="HF30" s="162" t="e">
        <f t="shared" si="96"/>
        <v>#N/A</v>
      </c>
      <c r="HG30" s="162" t="e">
        <f t="shared" si="97"/>
        <v>#N/A</v>
      </c>
      <c r="HH30" s="162" t="e">
        <f t="shared" si="98"/>
        <v>#N/A</v>
      </c>
      <c r="HI30" s="162" t="e">
        <f t="shared" si="99"/>
        <v>#N/A</v>
      </c>
      <c r="HJ30" s="162" t="e">
        <f t="shared" si="100"/>
        <v>#N/A</v>
      </c>
      <c r="HK30" s="162" t="e">
        <f t="shared" si="101"/>
        <v>#N/A</v>
      </c>
      <c r="HL30" s="162" t="e">
        <f t="shared" si="102"/>
        <v>#N/A</v>
      </c>
      <c r="HM30" s="162" t="e">
        <f t="shared" si="103"/>
        <v>#N/A</v>
      </c>
      <c r="HN30" s="162" t="e">
        <f t="shared" si="104"/>
        <v>#N/A</v>
      </c>
      <c r="HO30" s="162" t="e">
        <f t="shared" si="105"/>
        <v>#N/A</v>
      </c>
      <c r="HP30" s="162" t="e">
        <f t="shared" si="106"/>
        <v>#N/A</v>
      </c>
    </row>
    <row r="31" spans="1:224" hidden="1" x14ac:dyDescent="0.25">
      <c r="A31" s="4">
        <v>28</v>
      </c>
      <c r="B31" s="89" t="str">
        <f t="shared" si="107"/>
        <v/>
      </c>
      <c r="C31" s="88"/>
      <c r="D31" s="89" t="str">
        <f t="shared" si="108"/>
        <v/>
      </c>
      <c r="E31" s="34" t="str">
        <f t="shared" si="0"/>
        <v/>
      </c>
      <c r="F31" s="34" t="str">
        <f t="shared" si="1"/>
        <v/>
      </c>
      <c r="G31" s="69" t="str">
        <f t="shared" si="109"/>
        <v/>
      </c>
      <c r="H31" s="21"/>
      <c r="I31" s="56"/>
      <c r="J31" s="265"/>
      <c r="K31" s="70" t="str">
        <f>IF(AND(B31&gt;0,C31&gt;0,D31&gt;0),IF(ISBLANK(J31),IF(ISBLANK(H31),"",(D31-B31)*VLOOKUP(H31,VLookups!$A$4:$B$13,2,FALSE)),J31),"")</f>
        <v/>
      </c>
      <c r="L31" s="71" t="str">
        <f t="shared" si="2"/>
        <v/>
      </c>
      <c r="M31" s="88"/>
      <c r="N31" s="258" t="str">
        <f>IF(AND(M31&gt;0,C31&gt;0,NOT(K31="")),ABS(VLOOKUP($M$1,VLookups!$A$48:$B$49,2,FALSE)-_xlfn.NORM.DIST(M31,G31,K31,TRUE)),"")</f>
        <v/>
      </c>
      <c r="O31" s="87" t="str">
        <f>IF(AND($B31&gt;0,$C31&gt;0,$D31&gt;0,NOT(ISBLANK($H31))),_xlfn.NORM.INV(ABS(VLOOKUP($M$1,VLookups!$A$48:$B$49,2,FALSE)-O$3),$G31,$K31),"")</f>
        <v/>
      </c>
      <c r="P31" s="86" t="str">
        <f>IF(AND($B31&gt;0,$C31&gt;0,$D31&gt;0,NOT(ISBLANK($H31))),_xlfn.NORM.INV(ABS(VLOOKUP($M$1,VLookups!$A$48:$B$49,2,FALSE)-P$3),$G31,$K31),"")</f>
        <v/>
      </c>
      <c r="Q31" s="87" t="str">
        <f>IF(AND($B31&gt;0,$C31&gt;0,$D31&gt;0,NOT(ISBLANK($H31))),_xlfn.NORM.INV(ABS(VLOOKUP($M$1,VLookups!$A$48:$B$49,2,FALSE)-Q$3),$G31,$K31),"")</f>
        <v/>
      </c>
      <c r="R31" s="86" t="str">
        <f>IF(AND($B31&gt;0,$C31&gt;0,$D31&gt;0,NOT(ISBLANK($H31))),_xlfn.NORM.INV(ABS(VLOOKUP($M$1,VLookups!$A$48:$B$49,2,FALSE)-R$3),$G31,$K31),"")</f>
        <v/>
      </c>
      <c r="S31" s="87" t="str">
        <f>IF(AND($B31&gt;0,$C31&gt;0,$D31&gt;0,NOT(ISBLANK($H31))),_xlfn.NORM.INV(ABS(VLOOKUP($M$1,VLookups!$A$48:$B$49,2,FALSE)-S$3),$G31,$K31),"")</f>
        <v/>
      </c>
      <c r="T31" s="86" t="str">
        <f>IF(AND($B31&gt;0,$C31&gt;0,$D31&gt;0,NOT(ISBLANK($H31))),_xlfn.NORM.INV(ABS(VLOOKUP($M$1,VLookups!$A$48:$B$49,2,FALSE)-T$3),$G31,$K31),"")</f>
        <v/>
      </c>
      <c r="U31" s="5"/>
      <c r="V31" s="161"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6"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2" t="e">
        <f t="shared" si="6"/>
        <v>#N/A</v>
      </c>
      <c r="DU31" s="162" t="e">
        <f t="shared" si="7"/>
        <v>#N/A</v>
      </c>
      <c r="DV31" s="162" t="e">
        <f t="shared" si="8"/>
        <v>#N/A</v>
      </c>
      <c r="DW31" s="162" t="e">
        <f t="shared" si="9"/>
        <v>#N/A</v>
      </c>
      <c r="DX31" s="162" t="e">
        <f t="shared" si="10"/>
        <v>#N/A</v>
      </c>
      <c r="DY31" s="162" t="e">
        <f t="shared" si="11"/>
        <v>#N/A</v>
      </c>
      <c r="DZ31" s="162" t="e">
        <f t="shared" si="12"/>
        <v>#N/A</v>
      </c>
      <c r="EA31" s="162" t="e">
        <f t="shared" si="13"/>
        <v>#N/A</v>
      </c>
      <c r="EB31" s="162" t="e">
        <f t="shared" si="14"/>
        <v>#N/A</v>
      </c>
      <c r="EC31" s="162" t="e">
        <f t="shared" si="15"/>
        <v>#N/A</v>
      </c>
      <c r="ED31" s="162" t="e">
        <f t="shared" si="16"/>
        <v>#N/A</v>
      </c>
      <c r="EE31" s="162" t="e">
        <f t="shared" si="17"/>
        <v>#N/A</v>
      </c>
      <c r="EF31" s="162" t="e">
        <f t="shared" si="18"/>
        <v>#N/A</v>
      </c>
      <c r="EG31" s="162" t="e">
        <f t="shared" si="19"/>
        <v>#N/A</v>
      </c>
      <c r="EH31" s="162" t="e">
        <f t="shared" si="20"/>
        <v>#N/A</v>
      </c>
      <c r="EI31" s="162" t="e">
        <f t="shared" si="21"/>
        <v>#N/A</v>
      </c>
      <c r="EJ31" s="162" t="e">
        <f t="shared" si="22"/>
        <v>#N/A</v>
      </c>
      <c r="EK31" s="162" t="e">
        <f t="shared" si="23"/>
        <v>#N/A</v>
      </c>
      <c r="EL31" s="162" t="e">
        <f t="shared" si="24"/>
        <v>#N/A</v>
      </c>
      <c r="EM31" s="162" t="e">
        <f t="shared" si="25"/>
        <v>#N/A</v>
      </c>
      <c r="EN31" s="162" t="e">
        <f t="shared" si="26"/>
        <v>#N/A</v>
      </c>
      <c r="EO31" s="162" t="e">
        <f t="shared" si="27"/>
        <v>#N/A</v>
      </c>
      <c r="EP31" s="162" t="e">
        <f t="shared" si="28"/>
        <v>#N/A</v>
      </c>
      <c r="EQ31" s="162" t="e">
        <f t="shared" si="29"/>
        <v>#N/A</v>
      </c>
      <c r="ER31" s="162" t="e">
        <f t="shared" si="30"/>
        <v>#N/A</v>
      </c>
      <c r="ES31" s="162" t="e">
        <f t="shared" si="31"/>
        <v>#N/A</v>
      </c>
      <c r="ET31" s="162" t="e">
        <f t="shared" si="32"/>
        <v>#N/A</v>
      </c>
      <c r="EU31" s="162" t="e">
        <f t="shared" si="33"/>
        <v>#N/A</v>
      </c>
      <c r="EV31" s="162" t="e">
        <f t="shared" si="34"/>
        <v>#N/A</v>
      </c>
      <c r="EW31" s="162" t="e">
        <f t="shared" si="35"/>
        <v>#N/A</v>
      </c>
      <c r="EX31" s="162" t="e">
        <f t="shared" si="36"/>
        <v>#N/A</v>
      </c>
      <c r="EY31" s="162" t="e">
        <f t="shared" si="37"/>
        <v>#N/A</v>
      </c>
      <c r="EZ31" s="162" t="e">
        <f t="shared" si="38"/>
        <v>#N/A</v>
      </c>
      <c r="FA31" s="162" t="e">
        <f t="shared" si="39"/>
        <v>#N/A</v>
      </c>
      <c r="FB31" s="162" t="e">
        <f t="shared" si="40"/>
        <v>#N/A</v>
      </c>
      <c r="FC31" s="162" t="e">
        <f t="shared" si="41"/>
        <v>#N/A</v>
      </c>
      <c r="FD31" s="162" t="e">
        <f t="shared" si="42"/>
        <v>#N/A</v>
      </c>
      <c r="FE31" s="162" t="e">
        <f t="shared" si="43"/>
        <v>#N/A</v>
      </c>
      <c r="FF31" s="162" t="e">
        <f t="shared" si="44"/>
        <v>#N/A</v>
      </c>
      <c r="FG31" s="162" t="e">
        <f t="shared" si="45"/>
        <v>#N/A</v>
      </c>
      <c r="FH31" s="162" t="e">
        <f t="shared" si="46"/>
        <v>#N/A</v>
      </c>
      <c r="FI31" s="162" t="e">
        <f t="shared" si="47"/>
        <v>#N/A</v>
      </c>
      <c r="FJ31" s="162" t="e">
        <f t="shared" si="48"/>
        <v>#N/A</v>
      </c>
      <c r="FK31" s="162" t="e">
        <f t="shared" si="49"/>
        <v>#N/A</v>
      </c>
      <c r="FL31" s="162" t="e">
        <f t="shared" si="50"/>
        <v>#N/A</v>
      </c>
      <c r="FM31" s="162" t="e">
        <f t="shared" si="51"/>
        <v>#N/A</v>
      </c>
      <c r="FN31" s="162" t="e">
        <f t="shared" si="52"/>
        <v>#N/A</v>
      </c>
      <c r="FO31" s="162" t="e">
        <f t="shared" si="53"/>
        <v>#N/A</v>
      </c>
      <c r="FP31" s="162" t="e">
        <f t="shared" si="54"/>
        <v>#N/A</v>
      </c>
      <c r="FQ31" s="162" t="e">
        <f t="shared" si="55"/>
        <v>#N/A</v>
      </c>
      <c r="FR31" s="162" t="e">
        <f t="shared" si="56"/>
        <v>#N/A</v>
      </c>
      <c r="FS31" s="162" t="e">
        <f t="shared" si="57"/>
        <v>#N/A</v>
      </c>
      <c r="FT31" s="162" t="e">
        <f t="shared" si="58"/>
        <v>#N/A</v>
      </c>
      <c r="FU31" s="162" t="e">
        <f t="shared" si="59"/>
        <v>#N/A</v>
      </c>
      <c r="FV31" s="162" t="e">
        <f t="shared" si="60"/>
        <v>#N/A</v>
      </c>
      <c r="FW31" s="162" t="e">
        <f t="shared" si="61"/>
        <v>#N/A</v>
      </c>
      <c r="FX31" s="162" t="e">
        <f t="shared" si="62"/>
        <v>#N/A</v>
      </c>
      <c r="FY31" s="162" t="e">
        <f t="shared" si="63"/>
        <v>#N/A</v>
      </c>
      <c r="FZ31" s="162" t="e">
        <f t="shared" si="64"/>
        <v>#N/A</v>
      </c>
      <c r="GA31" s="162" t="e">
        <f t="shared" si="65"/>
        <v>#N/A</v>
      </c>
      <c r="GB31" s="162" t="e">
        <f t="shared" si="66"/>
        <v>#N/A</v>
      </c>
      <c r="GC31" s="162" t="e">
        <f t="shared" si="67"/>
        <v>#N/A</v>
      </c>
      <c r="GD31" s="162" t="e">
        <f t="shared" si="68"/>
        <v>#N/A</v>
      </c>
      <c r="GE31" s="162" t="e">
        <f t="shared" si="69"/>
        <v>#N/A</v>
      </c>
      <c r="GF31" s="162" t="e">
        <f t="shared" si="70"/>
        <v>#N/A</v>
      </c>
      <c r="GG31" s="162" t="e">
        <f t="shared" si="71"/>
        <v>#N/A</v>
      </c>
      <c r="GH31" s="162" t="e">
        <f t="shared" si="72"/>
        <v>#N/A</v>
      </c>
      <c r="GI31" s="162" t="e">
        <f t="shared" si="73"/>
        <v>#N/A</v>
      </c>
      <c r="GJ31" s="162" t="e">
        <f t="shared" si="74"/>
        <v>#N/A</v>
      </c>
      <c r="GK31" s="162" t="e">
        <f t="shared" si="75"/>
        <v>#N/A</v>
      </c>
      <c r="GL31" s="162" t="e">
        <f t="shared" si="76"/>
        <v>#N/A</v>
      </c>
      <c r="GM31" s="162" t="e">
        <f t="shared" si="77"/>
        <v>#N/A</v>
      </c>
      <c r="GN31" s="162" t="e">
        <f t="shared" si="78"/>
        <v>#N/A</v>
      </c>
      <c r="GO31" s="162" t="e">
        <f t="shared" si="79"/>
        <v>#N/A</v>
      </c>
      <c r="GP31" s="162" t="e">
        <f t="shared" si="80"/>
        <v>#N/A</v>
      </c>
      <c r="GQ31" s="162" t="e">
        <f t="shared" si="81"/>
        <v>#N/A</v>
      </c>
      <c r="GR31" s="162" t="e">
        <f t="shared" si="82"/>
        <v>#N/A</v>
      </c>
      <c r="GS31" s="162" t="e">
        <f t="shared" si="83"/>
        <v>#N/A</v>
      </c>
      <c r="GT31" s="162" t="e">
        <f t="shared" si="84"/>
        <v>#N/A</v>
      </c>
      <c r="GU31" s="162" t="e">
        <f t="shared" si="85"/>
        <v>#N/A</v>
      </c>
      <c r="GV31" s="162" t="e">
        <f t="shared" si="86"/>
        <v>#N/A</v>
      </c>
      <c r="GW31" s="162" t="e">
        <f t="shared" si="87"/>
        <v>#N/A</v>
      </c>
      <c r="GX31" s="162" t="e">
        <f t="shared" si="88"/>
        <v>#N/A</v>
      </c>
      <c r="GY31" s="162" t="e">
        <f t="shared" si="89"/>
        <v>#N/A</v>
      </c>
      <c r="GZ31" s="162" t="e">
        <f t="shared" si="90"/>
        <v>#N/A</v>
      </c>
      <c r="HA31" s="162" t="e">
        <f t="shared" si="91"/>
        <v>#N/A</v>
      </c>
      <c r="HB31" s="162" t="e">
        <f t="shared" si="92"/>
        <v>#N/A</v>
      </c>
      <c r="HC31" s="162" t="e">
        <f t="shared" si="93"/>
        <v>#N/A</v>
      </c>
      <c r="HD31" s="162" t="e">
        <f t="shared" si="94"/>
        <v>#N/A</v>
      </c>
      <c r="HE31" s="162" t="e">
        <f t="shared" si="95"/>
        <v>#N/A</v>
      </c>
      <c r="HF31" s="162" t="e">
        <f t="shared" si="96"/>
        <v>#N/A</v>
      </c>
      <c r="HG31" s="162" t="e">
        <f t="shared" si="97"/>
        <v>#N/A</v>
      </c>
      <c r="HH31" s="162" t="e">
        <f t="shared" si="98"/>
        <v>#N/A</v>
      </c>
      <c r="HI31" s="162" t="e">
        <f t="shared" si="99"/>
        <v>#N/A</v>
      </c>
      <c r="HJ31" s="162" t="e">
        <f t="shared" si="100"/>
        <v>#N/A</v>
      </c>
      <c r="HK31" s="162" t="e">
        <f t="shared" si="101"/>
        <v>#N/A</v>
      </c>
      <c r="HL31" s="162" t="e">
        <f t="shared" si="102"/>
        <v>#N/A</v>
      </c>
      <c r="HM31" s="162" t="e">
        <f t="shared" si="103"/>
        <v>#N/A</v>
      </c>
      <c r="HN31" s="162" t="e">
        <f t="shared" si="104"/>
        <v>#N/A</v>
      </c>
      <c r="HO31" s="162" t="e">
        <f t="shared" si="105"/>
        <v>#N/A</v>
      </c>
      <c r="HP31" s="162" t="e">
        <f t="shared" si="106"/>
        <v>#N/A</v>
      </c>
    </row>
    <row r="32" spans="1:224" hidden="1" x14ac:dyDescent="0.25">
      <c r="A32" s="4">
        <v>29</v>
      </c>
      <c r="B32" s="89" t="str">
        <f t="shared" si="107"/>
        <v/>
      </c>
      <c r="C32" s="88"/>
      <c r="D32" s="89" t="str">
        <f t="shared" si="108"/>
        <v/>
      </c>
      <c r="E32" s="34" t="str">
        <f t="shared" si="0"/>
        <v/>
      </c>
      <c r="F32" s="34" t="str">
        <f t="shared" si="1"/>
        <v/>
      </c>
      <c r="G32" s="69" t="str">
        <f t="shared" si="109"/>
        <v/>
      </c>
      <c r="H32" s="21"/>
      <c r="I32" s="56"/>
      <c r="J32" s="265"/>
      <c r="K32" s="70" t="str">
        <f>IF(AND(B32&gt;0,C32&gt;0,D32&gt;0),IF(ISBLANK(J32),IF(ISBLANK(H32),"",(D32-B32)*VLOOKUP(H32,VLookups!$A$4:$B$13,2,FALSE)),J32),"")</f>
        <v/>
      </c>
      <c r="L32" s="71" t="str">
        <f t="shared" si="2"/>
        <v/>
      </c>
      <c r="M32" s="88"/>
      <c r="N32" s="258" t="str">
        <f>IF(AND(M32&gt;0,C32&gt;0,NOT(K32="")),ABS(VLOOKUP($M$1,VLookups!$A$48:$B$49,2,FALSE)-_xlfn.NORM.DIST(M32,G32,K32,TRUE)),"")</f>
        <v/>
      </c>
      <c r="O32" s="87" t="str">
        <f>IF(AND($B32&gt;0,$C32&gt;0,$D32&gt;0,NOT(ISBLANK($H32))),_xlfn.NORM.INV(ABS(VLOOKUP($M$1,VLookups!$A$48:$B$49,2,FALSE)-O$3),$G32,$K32),"")</f>
        <v/>
      </c>
      <c r="P32" s="86" t="str">
        <f>IF(AND($B32&gt;0,$C32&gt;0,$D32&gt;0,NOT(ISBLANK($H32))),_xlfn.NORM.INV(ABS(VLOOKUP($M$1,VLookups!$A$48:$B$49,2,FALSE)-P$3),$G32,$K32),"")</f>
        <v/>
      </c>
      <c r="Q32" s="87" t="str">
        <f>IF(AND($B32&gt;0,$C32&gt;0,$D32&gt;0,NOT(ISBLANK($H32))),_xlfn.NORM.INV(ABS(VLOOKUP($M$1,VLookups!$A$48:$B$49,2,FALSE)-Q$3),$G32,$K32),"")</f>
        <v/>
      </c>
      <c r="R32" s="86" t="str">
        <f>IF(AND($B32&gt;0,$C32&gt;0,$D32&gt;0,NOT(ISBLANK($H32))),_xlfn.NORM.INV(ABS(VLOOKUP($M$1,VLookups!$A$48:$B$49,2,FALSE)-R$3),$G32,$K32),"")</f>
        <v/>
      </c>
      <c r="S32" s="87" t="str">
        <f>IF(AND($B32&gt;0,$C32&gt;0,$D32&gt;0,NOT(ISBLANK($H32))),_xlfn.NORM.INV(ABS(VLOOKUP($M$1,VLookups!$A$48:$B$49,2,FALSE)-S$3),$G32,$K32),"")</f>
        <v/>
      </c>
      <c r="T32" s="86" t="str">
        <f>IF(AND($B32&gt;0,$C32&gt;0,$D32&gt;0,NOT(ISBLANK($H32))),_xlfn.NORM.INV(ABS(VLOOKUP($M$1,VLookups!$A$48:$B$49,2,FALSE)-T$3),$G32,$K32),"")</f>
        <v/>
      </c>
      <c r="U32" s="5"/>
      <c r="V32" s="161"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6"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2" t="e">
        <f t="shared" si="6"/>
        <v>#N/A</v>
      </c>
      <c r="DU32" s="162" t="e">
        <f t="shared" si="7"/>
        <v>#N/A</v>
      </c>
      <c r="DV32" s="162" t="e">
        <f t="shared" si="8"/>
        <v>#N/A</v>
      </c>
      <c r="DW32" s="162" t="e">
        <f t="shared" si="9"/>
        <v>#N/A</v>
      </c>
      <c r="DX32" s="162" t="e">
        <f t="shared" si="10"/>
        <v>#N/A</v>
      </c>
      <c r="DY32" s="162" t="e">
        <f t="shared" si="11"/>
        <v>#N/A</v>
      </c>
      <c r="DZ32" s="162" t="e">
        <f t="shared" si="12"/>
        <v>#N/A</v>
      </c>
      <c r="EA32" s="162" t="e">
        <f t="shared" si="13"/>
        <v>#N/A</v>
      </c>
      <c r="EB32" s="162" t="e">
        <f t="shared" si="14"/>
        <v>#N/A</v>
      </c>
      <c r="EC32" s="162" t="e">
        <f t="shared" si="15"/>
        <v>#N/A</v>
      </c>
      <c r="ED32" s="162" t="e">
        <f t="shared" si="16"/>
        <v>#N/A</v>
      </c>
      <c r="EE32" s="162" t="e">
        <f t="shared" si="17"/>
        <v>#N/A</v>
      </c>
      <c r="EF32" s="162" t="e">
        <f t="shared" si="18"/>
        <v>#N/A</v>
      </c>
      <c r="EG32" s="162" t="e">
        <f t="shared" si="19"/>
        <v>#N/A</v>
      </c>
      <c r="EH32" s="162" t="e">
        <f t="shared" si="20"/>
        <v>#N/A</v>
      </c>
      <c r="EI32" s="162" t="e">
        <f t="shared" si="21"/>
        <v>#N/A</v>
      </c>
      <c r="EJ32" s="162" t="e">
        <f t="shared" si="22"/>
        <v>#N/A</v>
      </c>
      <c r="EK32" s="162" t="e">
        <f t="shared" si="23"/>
        <v>#N/A</v>
      </c>
      <c r="EL32" s="162" t="e">
        <f t="shared" si="24"/>
        <v>#N/A</v>
      </c>
      <c r="EM32" s="162" t="e">
        <f t="shared" si="25"/>
        <v>#N/A</v>
      </c>
      <c r="EN32" s="162" t="e">
        <f t="shared" si="26"/>
        <v>#N/A</v>
      </c>
      <c r="EO32" s="162" t="e">
        <f t="shared" si="27"/>
        <v>#N/A</v>
      </c>
      <c r="EP32" s="162" t="e">
        <f t="shared" si="28"/>
        <v>#N/A</v>
      </c>
      <c r="EQ32" s="162" t="e">
        <f t="shared" si="29"/>
        <v>#N/A</v>
      </c>
      <c r="ER32" s="162" t="e">
        <f t="shared" si="30"/>
        <v>#N/A</v>
      </c>
      <c r="ES32" s="162" t="e">
        <f t="shared" si="31"/>
        <v>#N/A</v>
      </c>
      <c r="ET32" s="162" t="e">
        <f t="shared" si="32"/>
        <v>#N/A</v>
      </c>
      <c r="EU32" s="162" t="e">
        <f t="shared" si="33"/>
        <v>#N/A</v>
      </c>
      <c r="EV32" s="162" t="e">
        <f t="shared" si="34"/>
        <v>#N/A</v>
      </c>
      <c r="EW32" s="162" t="e">
        <f t="shared" si="35"/>
        <v>#N/A</v>
      </c>
      <c r="EX32" s="162" t="e">
        <f t="shared" si="36"/>
        <v>#N/A</v>
      </c>
      <c r="EY32" s="162" t="e">
        <f t="shared" si="37"/>
        <v>#N/A</v>
      </c>
      <c r="EZ32" s="162" t="e">
        <f t="shared" si="38"/>
        <v>#N/A</v>
      </c>
      <c r="FA32" s="162" t="e">
        <f t="shared" si="39"/>
        <v>#N/A</v>
      </c>
      <c r="FB32" s="162" t="e">
        <f t="shared" si="40"/>
        <v>#N/A</v>
      </c>
      <c r="FC32" s="162" t="e">
        <f t="shared" si="41"/>
        <v>#N/A</v>
      </c>
      <c r="FD32" s="162" t="e">
        <f t="shared" si="42"/>
        <v>#N/A</v>
      </c>
      <c r="FE32" s="162" t="e">
        <f t="shared" si="43"/>
        <v>#N/A</v>
      </c>
      <c r="FF32" s="162" t="e">
        <f t="shared" si="44"/>
        <v>#N/A</v>
      </c>
      <c r="FG32" s="162" t="e">
        <f t="shared" si="45"/>
        <v>#N/A</v>
      </c>
      <c r="FH32" s="162" t="e">
        <f t="shared" si="46"/>
        <v>#N/A</v>
      </c>
      <c r="FI32" s="162" t="e">
        <f t="shared" si="47"/>
        <v>#N/A</v>
      </c>
      <c r="FJ32" s="162" t="e">
        <f t="shared" si="48"/>
        <v>#N/A</v>
      </c>
      <c r="FK32" s="162" t="e">
        <f t="shared" si="49"/>
        <v>#N/A</v>
      </c>
      <c r="FL32" s="162" t="e">
        <f t="shared" si="50"/>
        <v>#N/A</v>
      </c>
      <c r="FM32" s="162" t="e">
        <f t="shared" si="51"/>
        <v>#N/A</v>
      </c>
      <c r="FN32" s="162" t="e">
        <f t="shared" si="52"/>
        <v>#N/A</v>
      </c>
      <c r="FO32" s="162" t="e">
        <f t="shared" si="53"/>
        <v>#N/A</v>
      </c>
      <c r="FP32" s="162" t="e">
        <f t="shared" si="54"/>
        <v>#N/A</v>
      </c>
      <c r="FQ32" s="162" t="e">
        <f t="shared" si="55"/>
        <v>#N/A</v>
      </c>
      <c r="FR32" s="162" t="e">
        <f t="shared" si="56"/>
        <v>#N/A</v>
      </c>
      <c r="FS32" s="162" t="e">
        <f t="shared" si="57"/>
        <v>#N/A</v>
      </c>
      <c r="FT32" s="162" t="e">
        <f t="shared" si="58"/>
        <v>#N/A</v>
      </c>
      <c r="FU32" s="162" t="e">
        <f t="shared" si="59"/>
        <v>#N/A</v>
      </c>
      <c r="FV32" s="162" t="e">
        <f t="shared" si="60"/>
        <v>#N/A</v>
      </c>
      <c r="FW32" s="162" t="e">
        <f t="shared" si="61"/>
        <v>#N/A</v>
      </c>
      <c r="FX32" s="162" t="e">
        <f t="shared" si="62"/>
        <v>#N/A</v>
      </c>
      <c r="FY32" s="162" t="e">
        <f t="shared" si="63"/>
        <v>#N/A</v>
      </c>
      <c r="FZ32" s="162" t="e">
        <f t="shared" si="64"/>
        <v>#N/A</v>
      </c>
      <c r="GA32" s="162" t="e">
        <f t="shared" si="65"/>
        <v>#N/A</v>
      </c>
      <c r="GB32" s="162" t="e">
        <f t="shared" si="66"/>
        <v>#N/A</v>
      </c>
      <c r="GC32" s="162" t="e">
        <f t="shared" si="67"/>
        <v>#N/A</v>
      </c>
      <c r="GD32" s="162" t="e">
        <f t="shared" si="68"/>
        <v>#N/A</v>
      </c>
      <c r="GE32" s="162" t="e">
        <f t="shared" si="69"/>
        <v>#N/A</v>
      </c>
      <c r="GF32" s="162" t="e">
        <f t="shared" si="70"/>
        <v>#N/A</v>
      </c>
      <c r="GG32" s="162" t="e">
        <f t="shared" si="71"/>
        <v>#N/A</v>
      </c>
      <c r="GH32" s="162" t="e">
        <f t="shared" si="72"/>
        <v>#N/A</v>
      </c>
      <c r="GI32" s="162" t="e">
        <f t="shared" si="73"/>
        <v>#N/A</v>
      </c>
      <c r="GJ32" s="162" t="e">
        <f t="shared" si="74"/>
        <v>#N/A</v>
      </c>
      <c r="GK32" s="162" t="e">
        <f t="shared" si="75"/>
        <v>#N/A</v>
      </c>
      <c r="GL32" s="162" t="e">
        <f t="shared" si="76"/>
        <v>#N/A</v>
      </c>
      <c r="GM32" s="162" t="e">
        <f t="shared" si="77"/>
        <v>#N/A</v>
      </c>
      <c r="GN32" s="162" t="e">
        <f t="shared" si="78"/>
        <v>#N/A</v>
      </c>
      <c r="GO32" s="162" t="e">
        <f t="shared" si="79"/>
        <v>#N/A</v>
      </c>
      <c r="GP32" s="162" t="e">
        <f t="shared" si="80"/>
        <v>#N/A</v>
      </c>
      <c r="GQ32" s="162" t="e">
        <f t="shared" si="81"/>
        <v>#N/A</v>
      </c>
      <c r="GR32" s="162" t="e">
        <f t="shared" si="82"/>
        <v>#N/A</v>
      </c>
      <c r="GS32" s="162" t="e">
        <f t="shared" si="83"/>
        <v>#N/A</v>
      </c>
      <c r="GT32" s="162" t="e">
        <f t="shared" si="84"/>
        <v>#N/A</v>
      </c>
      <c r="GU32" s="162" t="e">
        <f t="shared" si="85"/>
        <v>#N/A</v>
      </c>
      <c r="GV32" s="162" t="e">
        <f t="shared" si="86"/>
        <v>#N/A</v>
      </c>
      <c r="GW32" s="162" t="e">
        <f t="shared" si="87"/>
        <v>#N/A</v>
      </c>
      <c r="GX32" s="162" t="e">
        <f t="shared" si="88"/>
        <v>#N/A</v>
      </c>
      <c r="GY32" s="162" t="e">
        <f t="shared" si="89"/>
        <v>#N/A</v>
      </c>
      <c r="GZ32" s="162" t="e">
        <f t="shared" si="90"/>
        <v>#N/A</v>
      </c>
      <c r="HA32" s="162" t="e">
        <f t="shared" si="91"/>
        <v>#N/A</v>
      </c>
      <c r="HB32" s="162" t="e">
        <f t="shared" si="92"/>
        <v>#N/A</v>
      </c>
      <c r="HC32" s="162" t="e">
        <f t="shared" si="93"/>
        <v>#N/A</v>
      </c>
      <c r="HD32" s="162" t="e">
        <f t="shared" si="94"/>
        <v>#N/A</v>
      </c>
      <c r="HE32" s="162" t="e">
        <f t="shared" si="95"/>
        <v>#N/A</v>
      </c>
      <c r="HF32" s="162" t="e">
        <f t="shared" si="96"/>
        <v>#N/A</v>
      </c>
      <c r="HG32" s="162" t="e">
        <f t="shared" si="97"/>
        <v>#N/A</v>
      </c>
      <c r="HH32" s="162" t="e">
        <f t="shared" si="98"/>
        <v>#N/A</v>
      </c>
      <c r="HI32" s="162" t="e">
        <f t="shared" si="99"/>
        <v>#N/A</v>
      </c>
      <c r="HJ32" s="162" t="e">
        <f t="shared" si="100"/>
        <v>#N/A</v>
      </c>
      <c r="HK32" s="162" t="e">
        <f t="shared" si="101"/>
        <v>#N/A</v>
      </c>
      <c r="HL32" s="162" t="e">
        <f t="shared" si="102"/>
        <v>#N/A</v>
      </c>
      <c r="HM32" s="162" t="e">
        <f t="shared" si="103"/>
        <v>#N/A</v>
      </c>
      <c r="HN32" s="162" t="e">
        <f t="shared" si="104"/>
        <v>#N/A</v>
      </c>
      <c r="HO32" s="162" t="e">
        <f t="shared" si="105"/>
        <v>#N/A</v>
      </c>
      <c r="HP32" s="162" t="e">
        <f t="shared" si="106"/>
        <v>#N/A</v>
      </c>
    </row>
    <row r="33" spans="1:224" hidden="1" x14ac:dyDescent="0.25">
      <c r="A33" s="4">
        <v>30</v>
      </c>
      <c r="B33" s="89" t="str">
        <f t="shared" si="107"/>
        <v/>
      </c>
      <c r="C33" s="88"/>
      <c r="D33" s="89" t="str">
        <f t="shared" si="108"/>
        <v/>
      </c>
      <c r="E33" s="34" t="str">
        <f t="shared" si="0"/>
        <v/>
      </c>
      <c r="F33" s="34" t="str">
        <f t="shared" si="1"/>
        <v/>
      </c>
      <c r="G33" s="69" t="str">
        <f t="shared" si="109"/>
        <v/>
      </c>
      <c r="H33" s="21"/>
      <c r="I33" s="56"/>
      <c r="J33" s="265"/>
      <c r="K33" s="70" t="str">
        <f>IF(AND(B33&gt;0,C33&gt;0,D33&gt;0),IF(ISBLANK(J33),IF(ISBLANK(H33),"",(D33-B33)*VLOOKUP(H33,VLookups!$A$4:$B$13,2,FALSE)),J33),"")</f>
        <v/>
      </c>
      <c r="L33" s="71" t="str">
        <f t="shared" si="2"/>
        <v/>
      </c>
      <c r="M33" s="88"/>
      <c r="N33" s="258" t="str">
        <f>IF(AND(M33&gt;0,C33&gt;0,NOT(K33="")),ABS(VLOOKUP($M$1,VLookups!$A$48:$B$49,2,FALSE)-_xlfn.NORM.DIST(M33,G33,K33,TRUE)),"")</f>
        <v/>
      </c>
      <c r="O33" s="87" t="str">
        <f>IF(AND($B33&gt;0,$C33&gt;0,$D33&gt;0,NOT(ISBLANK($H33))),_xlfn.NORM.INV(ABS(VLOOKUP($M$1,VLookups!$A$48:$B$49,2,FALSE)-O$3),$G33,$K33),"")</f>
        <v/>
      </c>
      <c r="P33" s="86" t="str">
        <f>IF(AND($B33&gt;0,$C33&gt;0,$D33&gt;0,NOT(ISBLANK($H33))),_xlfn.NORM.INV(ABS(VLOOKUP($M$1,VLookups!$A$48:$B$49,2,FALSE)-P$3),$G33,$K33),"")</f>
        <v/>
      </c>
      <c r="Q33" s="87" t="str">
        <f>IF(AND($B33&gt;0,$C33&gt;0,$D33&gt;0,NOT(ISBLANK($H33))),_xlfn.NORM.INV(ABS(VLOOKUP($M$1,VLookups!$A$48:$B$49,2,FALSE)-Q$3),$G33,$K33),"")</f>
        <v/>
      </c>
      <c r="R33" s="86" t="str">
        <f>IF(AND($B33&gt;0,$C33&gt;0,$D33&gt;0,NOT(ISBLANK($H33))),_xlfn.NORM.INV(ABS(VLOOKUP($M$1,VLookups!$A$48:$B$49,2,FALSE)-R$3),$G33,$K33),"")</f>
        <v/>
      </c>
      <c r="S33" s="87" t="str">
        <f>IF(AND($B33&gt;0,$C33&gt;0,$D33&gt;0,NOT(ISBLANK($H33))),_xlfn.NORM.INV(ABS(VLOOKUP($M$1,VLookups!$A$48:$B$49,2,FALSE)-S$3),$G33,$K33),"")</f>
        <v/>
      </c>
      <c r="T33" s="86" t="str">
        <f>IF(AND($B33&gt;0,$C33&gt;0,$D33&gt;0,NOT(ISBLANK($H33))),_xlfn.NORM.INV(ABS(VLOOKUP($M$1,VLookups!$A$48:$B$49,2,FALSE)-T$3),$G33,$K33),"")</f>
        <v/>
      </c>
      <c r="U33" s="5"/>
      <c r="V33" s="161"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6"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2" t="e">
        <f t="shared" si="6"/>
        <v>#N/A</v>
      </c>
      <c r="DU33" s="162" t="e">
        <f t="shared" si="7"/>
        <v>#N/A</v>
      </c>
      <c r="DV33" s="162" t="e">
        <f t="shared" si="8"/>
        <v>#N/A</v>
      </c>
      <c r="DW33" s="162" t="e">
        <f t="shared" si="9"/>
        <v>#N/A</v>
      </c>
      <c r="DX33" s="162" t="e">
        <f t="shared" si="10"/>
        <v>#N/A</v>
      </c>
      <c r="DY33" s="162" t="e">
        <f t="shared" si="11"/>
        <v>#N/A</v>
      </c>
      <c r="DZ33" s="162" t="e">
        <f t="shared" si="12"/>
        <v>#N/A</v>
      </c>
      <c r="EA33" s="162" t="e">
        <f t="shared" si="13"/>
        <v>#N/A</v>
      </c>
      <c r="EB33" s="162" t="e">
        <f t="shared" si="14"/>
        <v>#N/A</v>
      </c>
      <c r="EC33" s="162" t="e">
        <f t="shared" si="15"/>
        <v>#N/A</v>
      </c>
      <c r="ED33" s="162" t="e">
        <f t="shared" si="16"/>
        <v>#N/A</v>
      </c>
      <c r="EE33" s="162" t="e">
        <f t="shared" si="17"/>
        <v>#N/A</v>
      </c>
      <c r="EF33" s="162" t="e">
        <f t="shared" si="18"/>
        <v>#N/A</v>
      </c>
      <c r="EG33" s="162" t="e">
        <f t="shared" si="19"/>
        <v>#N/A</v>
      </c>
      <c r="EH33" s="162" t="e">
        <f t="shared" si="20"/>
        <v>#N/A</v>
      </c>
      <c r="EI33" s="162" t="e">
        <f t="shared" si="21"/>
        <v>#N/A</v>
      </c>
      <c r="EJ33" s="162" t="e">
        <f t="shared" si="22"/>
        <v>#N/A</v>
      </c>
      <c r="EK33" s="162" t="e">
        <f t="shared" si="23"/>
        <v>#N/A</v>
      </c>
      <c r="EL33" s="162" t="e">
        <f t="shared" si="24"/>
        <v>#N/A</v>
      </c>
      <c r="EM33" s="162" t="e">
        <f t="shared" si="25"/>
        <v>#N/A</v>
      </c>
      <c r="EN33" s="162" t="e">
        <f t="shared" si="26"/>
        <v>#N/A</v>
      </c>
      <c r="EO33" s="162" t="e">
        <f t="shared" si="27"/>
        <v>#N/A</v>
      </c>
      <c r="EP33" s="162" t="e">
        <f t="shared" si="28"/>
        <v>#N/A</v>
      </c>
      <c r="EQ33" s="162" t="e">
        <f t="shared" si="29"/>
        <v>#N/A</v>
      </c>
      <c r="ER33" s="162" t="e">
        <f t="shared" si="30"/>
        <v>#N/A</v>
      </c>
      <c r="ES33" s="162" t="e">
        <f t="shared" si="31"/>
        <v>#N/A</v>
      </c>
      <c r="ET33" s="162" t="e">
        <f t="shared" si="32"/>
        <v>#N/A</v>
      </c>
      <c r="EU33" s="162" t="e">
        <f t="shared" si="33"/>
        <v>#N/A</v>
      </c>
      <c r="EV33" s="162" t="e">
        <f t="shared" si="34"/>
        <v>#N/A</v>
      </c>
      <c r="EW33" s="162" t="e">
        <f t="shared" si="35"/>
        <v>#N/A</v>
      </c>
      <c r="EX33" s="162" t="e">
        <f t="shared" si="36"/>
        <v>#N/A</v>
      </c>
      <c r="EY33" s="162" t="e">
        <f t="shared" si="37"/>
        <v>#N/A</v>
      </c>
      <c r="EZ33" s="162" t="e">
        <f t="shared" si="38"/>
        <v>#N/A</v>
      </c>
      <c r="FA33" s="162" t="e">
        <f t="shared" si="39"/>
        <v>#N/A</v>
      </c>
      <c r="FB33" s="162" t="e">
        <f t="shared" si="40"/>
        <v>#N/A</v>
      </c>
      <c r="FC33" s="162" t="e">
        <f t="shared" si="41"/>
        <v>#N/A</v>
      </c>
      <c r="FD33" s="162" t="e">
        <f t="shared" si="42"/>
        <v>#N/A</v>
      </c>
      <c r="FE33" s="162" t="e">
        <f t="shared" si="43"/>
        <v>#N/A</v>
      </c>
      <c r="FF33" s="162" t="e">
        <f t="shared" si="44"/>
        <v>#N/A</v>
      </c>
      <c r="FG33" s="162" t="e">
        <f t="shared" si="45"/>
        <v>#N/A</v>
      </c>
      <c r="FH33" s="162" t="e">
        <f t="shared" si="46"/>
        <v>#N/A</v>
      </c>
      <c r="FI33" s="162" t="e">
        <f t="shared" si="47"/>
        <v>#N/A</v>
      </c>
      <c r="FJ33" s="162" t="e">
        <f t="shared" si="48"/>
        <v>#N/A</v>
      </c>
      <c r="FK33" s="162" t="e">
        <f t="shared" si="49"/>
        <v>#N/A</v>
      </c>
      <c r="FL33" s="162" t="e">
        <f t="shared" si="50"/>
        <v>#N/A</v>
      </c>
      <c r="FM33" s="162" t="e">
        <f t="shared" si="51"/>
        <v>#N/A</v>
      </c>
      <c r="FN33" s="162" t="e">
        <f t="shared" si="52"/>
        <v>#N/A</v>
      </c>
      <c r="FO33" s="162" t="e">
        <f t="shared" si="53"/>
        <v>#N/A</v>
      </c>
      <c r="FP33" s="162" t="e">
        <f t="shared" si="54"/>
        <v>#N/A</v>
      </c>
      <c r="FQ33" s="162" t="e">
        <f t="shared" si="55"/>
        <v>#N/A</v>
      </c>
      <c r="FR33" s="162" t="e">
        <f t="shared" si="56"/>
        <v>#N/A</v>
      </c>
      <c r="FS33" s="162" t="e">
        <f t="shared" si="57"/>
        <v>#N/A</v>
      </c>
      <c r="FT33" s="162" t="e">
        <f t="shared" si="58"/>
        <v>#N/A</v>
      </c>
      <c r="FU33" s="162" t="e">
        <f t="shared" si="59"/>
        <v>#N/A</v>
      </c>
      <c r="FV33" s="162" t="e">
        <f t="shared" si="60"/>
        <v>#N/A</v>
      </c>
      <c r="FW33" s="162" t="e">
        <f t="shared" si="61"/>
        <v>#N/A</v>
      </c>
      <c r="FX33" s="162" t="e">
        <f t="shared" si="62"/>
        <v>#N/A</v>
      </c>
      <c r="FY33" s="162" t="e">
        <f t="shared" si="63"/>
        <v>#N/A</v>
      </c>
      <c r="FZ33" s="162" t="e">
        <f t="shared" si="64"/>
        <v>#N/A</v>
      </c>
      <c r="GA33" s="162" t="e">
        <f t="shared" si="65"/>
        <v>#N/A</v>
      </c>
      <c r="GB33" s="162" t="e">
        <f t="shared" si="66"/>
        <v>#N/A</v>
      </c>
      <c r="GC33" s="162" t="e">
        <f t="shared" si="67"/>
        <v>#N/A</v>
      </c>
      <c r="GD33" s="162" t="e">
        <f t="shared" si="68"/>
        <v>#N/A</v>
      </c>
      <c r="GE33" s="162" t="e">
        <f t="shared" si="69"/>
        <v>#N/A</v>
      </c>
      <c r="GF33" s="162" t="e">
        <f t="shared" si="70"/>
        <v>#N/A</v>
      </c>
      <c r="GG33" s="162" t="e">
        <f t="shared" si="71"/>
        <v>#N/A</v>
      </c>
      <c r="GH33" s="162" t="e">
        <f t="shared" si="72"/>
        <v>#N/A</v>
      </c>
      <c r="GI33" s="162" t="e">
        <f t="shared" si="73"/>
        <v>#N/A</v>
      </c>
      <c r="GJ33" s="162" t="e">
        <f t="shared" si="74"/>
        <v>#N/A</v>
      </c>
      <c r="GK33" s="162" t="e">
        <f t="shared" si="75"/>
        <v>#N/A</v>
      </c>
      <c r="GL33" s="162" t="e">
        <f t="shared" si="76"/>
        <v>#N/A</v>
      </c>
      <c r="GM33" s="162" t="e">
        <f t="shared" si="77"/>
        <v>#N/A</v>
      </c>
      <c r="GN33" s="162" t="e">
        <f t="shared" si="78"/>
        <v>#N/A</v>
      </c>
      <c r="GO33" s="162" t="e">
        <f t="shared" si="79"/>
        <v>#N/A</v>
      </c>
      <c r="GP33" s="162" t="e">
        <f t="shared" si="80"/>
        <v>#N/A</v>
      </c>
      <c r="GQ33" s="162" t="e">
        <f t="shared" si="81"/>
        <v>#N/A</v>
      </c>
      <c r="GR33" s="162" t="e">
        <f t="shared" si="82"/>
        <v>#N/A</v>
      </c>
      <c r="GS33" s="162" t="e">
        <f t="shared" si="83"/>
        <v>#N/A</v>
      </c>
      <c r="GT33" s="162" t="e">
        <f t="shared" si="84"/>
        <v>#N/A</v>
      </c>
      <c r="GU33" s="162" t="e">
        <f t="shared" si="85"/>
        <v>#N/A</v>
      </c>
      <c r="GV33" s="162" t="e">
        <f t="shared" si="86"/>
        <v>#N/A</v>
      </c>
      <c r="GW33" s="162" t="e">
        <f t="shared" si="87"/>
        <v>#N/A</v>
      </c>
      <c r="GX33" s="162" t="e">
        <f t="shared" si="88"/>
        <v>#N/A</v>
      </c>
      <c r="GY33" s="162" t="e">
        <f t="shared" si="89"/>
        <v>#N/A</v>
      </c>
      <c r="GZ33" s="162" t="e">
        <f t="shared" si="90"/>
        <v>#N/A</v>
      </c>
      <c r="HA33" s="162" t="e">
        <f t="shared" si="91"/>
        <v>#N/A</v>
      </c>
      <c r="HB33" s="162" t="e">
        <f t="shared" si="92"/>
        <v>#N/A</v>
      </c>
      <c r="HC33" s="162" t="e">
        <f t="shared" si="93"/>
        <v>#N/A</v>
      </c>
      <c r="HD33" s="162" t="e">
        <f t="shared" si="94"/>
        <v>#N/A</v>
      </c>
      <c r="HE33" s="162" t="e">
        <f t="shared" si="95"/>
        <v>#N/A</v>
      </c>
      <c r="HF33" s="162" t="e">
        <f t="shared" si="96"/>
        <v>#N/A</v>
      </c>
      <c r="HG33" s="162" t="e">
        <f t="shared" si="97"/>
        <v>#N/A</v>
      </c>
      <c r="HH33" s="162" t="e">
        <f t="shared" si="98"/>
        <v>#N/A</v>
      </c>
      <c r="HI33" s="162" t="e">
        <f t="shared" si="99"/>
        <v>#N/A</v>
      </c>
      <c r="HJ33" s="162" t="e">
        <f t="shared" si="100"/>
        <v>#N/A</v>
      </c>
      <c r="HK33" s="162" t="e">
        <f t="shared" si="101"/>
        <v>#N/A</v>
      </c>
      <c r="HL33" s="162" t="e">
        <f t="shared" si="102"/>
        <v>#N/A</v>
      </c>
      <c r="HM33" s="162" t="e">
        <f t="shared" si="103"/>
        <v>#N/A</v>
      </c>
      <c r="HN33" s="162" t="e">
        <f t="shared" si="104"/>
        <v>#N/A</v>
      </c>
      <c r="HO33" s="162" t="e">
        <f t="shared" si="105"/>
        <v>#N/A</v>
      </c>
      <c r="HP33" s="162" t="e">
        <f t="shared" si="106"/>
        <v>#N/A</v>
      </c>
    </row>
    <row r="34" spans="1:224" hidden="1" x14ac:dyDescent="0.25">
      <c r="A34" s="4">
        <v>31</v>
      </c>
      <c r="B34" s="89" t="str">
        <f t="shared" si="107"/>
        <v/>
      </c>
      <c r="C34" s="88"/>
      <c r="D34" s="89" t="str">
        <f t="shared" si="108"/>
        <v/>
      </c>
      <c r="E34" s="34" t="str">
        <f t="shared" si="0"/>
        <v/>
      </c>
      <c r="F34" s="34" t="str">
        <f t="shared" si="1"/>
        <v/>
      </c>
      <c r="G34" s="69" t="str">
        <f t="shared" si="109"/>
        <v/>
      </c>
      <c r="H34" s="21"/>
      <c r="I34" s="56"/>
      <c r="J34" s="265"/>
      <c r="K34" s="70" t="str">
        <f>IF(AND(B34&gt;0,C34&gt;0,D34&gt;0),IF(ISBLANK(J34),IF(ISBLANK(H34),"",(D34-B34)*VLOOKUP(H34,VLookups!$A$4:$B$13,2,FALSE)),J34),"")</f>
        <v/>
      </c>
      <c r="L34" s="71" t="str">
        <f t="shared" si="2"/>
        <v/>
      </c>
      <c r="M34" s="88"/>
      <c r="N34" s="258" t="str">
        <f>IF(AND(M34&gt;0,C34&gt;0,NOT(K34="")),ABS(VLOOKUP($M$1,VLookups!$A$48:$B$49,2,FALSE)-_xlfn.NORM.DIST(M34,G34,K34,TRUE)),"")</f>
        <v/>
      </c>
      <c r="O34" s="87" t="str">
        <f>IF(AND($B34&gt;0,$C34&gt;0,$D34&gt;0,NOT(ISBLANK($H34))),_xlfn.NORM.INV(ABS(VLOOKUP($M$1,VLookups!$A$48:$B$49,2,FALSE)-O$3),$G34,$K34),"")</f>
        <v/>
      </c>
      <c r="P34" s="86" t="str">
        <f>IF(AND($B34&gt;0,$C34&gt;0,$D34&gt;0,NOT(ISBLANK($H34))),_xlfn.NORM.INV(ABS(VLOOKUP($M$1,VLookups!$A$48:$B$49,2,FALSE)-P$3),$G34,$K34),"")</f>
        <v/>
      </c>
      <c r="Q34" s="87" t="str">
        <f>IF(AND($B34&gt;0,$C34&gt;0,$D34&gt;0,NOT(ISBLANK($H34))),_xlfn.NORM.INV(ABS(VLOOKUP($M$1,VLookups!$A$48:$B$49,2,FALSE)-Q$3),$G34,$K34),"")</f>
        <v/>
      </c>
      <c r="R34" s="86" t="str">
        <f>IF(AND($B34&gt;0,$C34&gt;0,$D34&gt;0,NOT(ISBLANK($H34))),_xlfn.NORM.INV(ABS(VLOOKUP($M$1,VLookups!$A$48:$B$49,2,FALSE)-R$3),$G34,$K34),"")</f>
        <v/>
      </c>
      <c r="S34" s="87" t="str">
        <f>IF(AND($B34&gt;0,$C34&gt;0,$D34&gt;0,NOT(ISBLANK($H34))),_xlfn.NORM.INV(ABS(VLOOKUP($M$1,VLookups!$A$48:$B$49,2,FALSE)-S$3),$G34,$K34),"")</f>
        <v/>
      </c>
      <c r="T34" s="86" t="str">
        <f>IF(AND($B34&gt;0,$C34&gt;0,$D34&gt;0,NOT(ISBLANK($H34))),_xlfn.NORM.INV(ABS(VLOOKUP($M$1,VLookups!$A$48:$B$49,2,FALSE)-T$3),$G34,$K34),"")</f>
        <v/>
      </c>
      <c r="U34" s="5"/>
      <c r="V34" s="161"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6"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2" t="e">
        <f t="shared" si="6"/>
        <v>#N/A</v>
      </c>
      <c r="DU34" s="162" t="e">
        <f t="shared" si="7"/>
        <v>#N/A</v>
      </c>
      <c r="DV34" s="162" t="e">
        <f t="shared" si="8"/>
        <v>#N/A</v>
      </c>
      <c r="DW34" s="162" t="e">
        <f t="shared" si="9"/>
        <v>#N/A</v>
      </c>
      <c r="DX34" s="162" t="e">
        <f t="shared" si="10"/>
        <v>#N/A</v>
      </c>
      <c r="DY34" s="162" t="e">
        <f t="shared" si="11"/>
        <v>#N/A</v>
      </c>
      <c r="DZ34" s="162" t="e">
        <f t="shared" si="12"/>
        <v>#N/A</v>
      </c>
      <c r="EA34" s="162" t="e">
        <f t="shared" si="13"/>
        <v>#N/A</v>
      </c>
      <c r="EB34" s="162" t="e">
        <f t="shared" si="14"/>
        <v>#N/A</v>
      </c>
      <c r="EC34" s="162" t="e">
        <f t="shared" si="15"/>
        <v>#N/A</v>
      </c>
      <c r="ED34" s="162" t="e">
        <f t="shared" si="16"/>
        <v>#N/A</v>
      </c>
      <c r="EE34" s="162" t="e">
        <f t="shared" si="17"/>
        <v>#N/A</v>
      </c>
      <c r="EF34" s="162" t="e">
        <f t="shared" si="18"/>
        <v>#N/A</v>
      </c>
      <c r="EG34" s="162" t="e">
        <f t="shared" si="19"/>
        <v>#N/A</v>
      </c>
      <c r="EH34" s="162" t="e">
        <f t="shared" si="20"/>
        <v>#N/A</v>
      </c>
      <c r="EI34" s="162" t="e">
        <f t="shared" si="21"/>
        <v>#N/A</v>
      </c>
      <c r="EJ34" s="162" t="e">
        <f t="shared" si="22"/>
        <v>#N/A</v>
      </c>
      <c r="EK34" s="162" t="e">
        <f t="shared" si="23"/>
        <v>#N/A</v>
      </c>
      <c r="EL34" s="162" t="e">
        <f t="shared" si="24"/>
        <v>#N/A</v>
      </c>
      <c r="EM34" s="162" t="e">
        <f t="shared" si="25"/>
        <v>#N/A</v>
      </c>
      <c r="EN34" s="162" t="e">
        <f t="shared" si="26"/>
        <v>#N/A</v>
      </c>
      <c r="EO34" s="162" t="e">
        <f t="shared" si="27"/>
        <v>#N/A</v>
      </c>
      <c r="EP34" s="162" t="e">
        <f t="shared" si="28"/>
        <v>#N/A</v>
      </c>
      <c r="EQ34" s="162" t="e">
        <f t="shared" si="29"/>
        <v>#N/A</v>
      </c>
      <c r="ER34" s="162" t="e">
        <f t="shared" si="30"/>
        <v>#N/A</v>
      </c>
      <c r="ES34" s="162" t="e">
        <f t="shared" si="31"/>
        <v>#N/A</v>
      </c>
      <c r="ET34" s="162" t="e">
        <f t="shared" si="32"/>
        <v>#N/A</v>
      </c>
      <c r="EU34" s="162" t="e">
        <f t="shared" si="33"/>
        <v>#N/A</v>
      </c>
      <c r="EV34" s="162" t="e">
        <f t="shared" si="34"/>
        <v>#N/A</v>
      </c>
      <c r="EW34" s="162" t="e">
        <f t="shared" si="35"/>
        <v>#N/A</v>
      </c>
      <c r="EX34" s="162" t="e">
        <f t="shared" si="36"/>
        <v>#N/A</v>
      </c>
      <c r="EY34" s="162" t="e">
        <f t="shared" si="37"/>
        <v>#N/A</v>
      </c>
      <c r="EZ34" s="162" t="e">
        <f t="shared" si="38"/>
        <v>#N/A</v>
      </c>
      <c r="FA34" s="162" t="e">
        <f t="shared" si="39"/>
        <v>#N/A</v>
      </c>
      <c r="FB34" s="162" t="e">
        <f t="shared" si="40"/>
        <v>#N/A</v>
      </c>
      <c r="FC34" s="162" t="e">
        <f t="shared" si="41"/>
        <v>#N/A</v>
      </c>
      <c r="FD34" s="162" t="e">
        <f t="shared" si="42"/>
        <v>#N/A</v>
      </c>
      <c r="FE34" s="162" t="e">
        <f t="shared" si="43"/>
        <v>#N/A</v>
      </c>
      <c r="FF34" s="162" t="e">
        <f t="shared" si="44"/>
        <v>#N/A</v>
      </c>
      <c r="FG34" s="162" t="e">
        <f t="shared" si="45"/>
        <v>#N/A</v>
      </c>
      <c r="FH34" s="162" t="e">
        <f t="shared" si="46"/>
        <v>#N/A</v>
      </c>
      <c r="FI34" s="162" t="e">
        <f t="shared" si="47"/>
        <v>#N/A</v>
      </c>
      <c r="FJ34" s="162" t="e">
        <f t="shared" si="48"/>
        <v>#N/A</v>
      </c>
      <c r="FK34" s="162" t="e">
        <f t="shared" si="49"/>
        <v>#N/A</v>
      </c>
      <c r="FL34" s="162" t="e">
        <f t="shared" si="50"/>
        <v>#N/A</v>
      </c>
      <c r="FM34" s="162" t="e">
        <f t="shared" si="51"/>
        <v>#N/A</v>
      </c>
      <c r="FN34" s="162" t="e">
        <f t="shared" si="52"/>
        <v>#N/A</v>
      </c>
      <c r="FO34" s="162" t="e">
        <f t="shared" si="53"/>
        <v>#N/A</v>
      </c>
      <c r="FP34" s="162" t="e">
        <f t="shared" si="54"/>
        <v>#N/A</v>
      </c>
      <c r="FQ34" s="162" t="e">
        <f t="shared" si="55"/>
        <v>#N/A</v>
      </c>
      <c r="FR34" s="162" t="e">
        <f t="shared" si="56"/>
        <v>#N/A</v>
      </c>
      <c r="FS34" s="162" t="e">
        <f t="shared" si="57"/>
        <v>#N/A</v>
      </c>
      <c r="FT34" s="162" t="e">
        <f t="shared" si="58"/>
        <v>#N/A</v>
      </c>
      <c r="FU34" s="162" t="e">
        <f t="shared" si="59"/>
        <v>#N/A</v>
      </c>
      <c r="FV34" s="162" t="e">
        <f t="shared" si="60"/>
        <v>#N/A</v>
      </c>
      <c r="FW34" s="162" t="e">
        <f t="shared" si="61"/>
        <v>#N/A</v>
      </c>
      <c r="FX34" s="162" t="e">
        <f t="shared" si="62"/>
        <v>#N/A</v>
      </c>
      <c r="FY34" s="162" t="e">
        <f t="shared" si="63"/>
        <v>#N/A</v>
      </c>
      <c r="FZ34" s="162" t="e">
        <f t="shared" si="64"/>
        <v>#N/A</v>
      </c>
      <c r="GA34" s="162" t="e">
        <f t="shared" si="65"/>
        <v>#N/A</v>
      </c>
      <c r="GB34" s="162" t="e">
        <f t="shared" si="66"/>
        <v>#N/A</v>
      </c>
      <c r="GC34" s="162" t="e">
        <f t="shared" si="67"/>
        <v>#N/A</v>
      </c>
      <c r="GD34" s="162" t="e">
        <f t="shared" si="68"/>
        <v>#N/A</v>
      </c>
      <c r="GE34" s="162" t="e">
        <f t="shared" si="69"/>
        <v>#N/A</v>
      </c>
      <c r="GF34" s="162" t="e">
        <f t="shared" si="70"/>
        <v>#N/A</v>
      </c>
      <c r="GG34" s="162" t="e">
        <f t="shared" si="71"/>
        <v>#N/A</v>
      </c>
      <c r="GH34" s="162" t="e">
        <f t="shared" si="72"/>
        <v>#N/A</v>
      </c>
      <c r="GI34" s="162" t="e">
        <f t="shared" si="73"/>
        <v>#N/A</v>
      </c>
      <c r="GJ34" s="162" t="e">
        <f t="shared" si="74"/>
        <v>#N/A</v>
      </c>
      <c r="GK34" s="162" t="e">
        <f t="shared" si="75"/>
        <v>#N/A</v>
      </c>
      <c r="GL34" s="162" t="e">
        <f t="shared" si="76"/>
        <v>#N/A</v>
      </c>
      <c r="GM34" s="162" t="e">
        <f t="shared" si="77"/>
        <v>#N/A</v>
      </c>
      <c r="GN34" s="162" t="e">
        <f t="shared" si="78"/>
        <v>#N/A</v>
      </c>
      <c r="GO34" s="162" t="e">
        <f t="shared" si="79"/>
        <v>#N/A</v>
      </c>
      <c r="GP34" s="162" t="e">
        <f t="shared" si="80"/>
        <v>#N/A</v>
      </c>
      <c r="GQ34" s="162" t="e">
        <f t="shared" si="81"/>
        <v>#N/A</v>
      </c>
      <c r="GR34" s="162" t="e">
        <f t="shared" si="82"/>
        <v>#N/A</v>
      </c>
      <c r="GS34" s="162" t="e">
        <f t="shared" si="83"/>
        <v>#N/A</v>
      </c>
      <c r="GT34" s="162" t="e">
        <f t="shared" si="84"/>
        <v>#N/A</v>
      </c>
      <c r="GU34" s="162" t="e">
        <f t="shared" si="85"/>
        <v>#N/A</v>
      </c>
      <c r="GV34" s="162" t="e">
        <f t="shared" si="86"/>
        <v>#N/A</v>
      </c>
      <c r="GW34" s="162" t="e">
        <f t="shared" si="87"/>
        <v>#N/A</v>
      </c>
      <c r="GX34" s="162" t="e">
        <f t="shared" si="88"/>
        <v>#N/A</v>
      </c>
      <c r="GY34" s="162" t="e">
        <f t="shared" si="89"/>
        <v>#N/A</v>
      </c>
      <c r="GZ34" s="162" t="e">
        <f t="shared" si="90"/>
        <v>#N/A</v>
      </c>
      <c r="HA34" s="162" t="e">
        <f t="shared" si="91"/>
        <v>#N/A</v>
      </c>
      <c r="HB34" s="162" t="e">
        <f t="shared" si="92"/>
        <v>#N/A</v>
      </c>
      <c r="HC34" s="162" t="e">
        <f t="shared" si="93"/>
        <v>#N/A</v>
      </c>
      <c r="HD34" s="162" t="e">
        <f t="shared" si="94"/>
        <v>#N/A</v>
      </c>
      <c r="HE34" s="162" t="e">
        <f t="shared" si="95"/>
        <v>#N/A</v>
      </c>
      <c r="HF34" s="162" t="e">
        <f t="shared" si="96"/>
        <v>#N/A</v>
      </c>
      <c r="HG34" s="162" t="e">
        <f t="shared" si="97"/>
        <v>#N/A</v>
      </c>
      <c r="HH34" s="162" t="e">
        <f t="shared" si="98"/>
        <v>#N/A</v>
      </c>
      <c r="HI34" s="162" t="e">
        <f t="shared" si="99"/>
        <v>#N/A</v>
      </c>
      <c r="HJ34" s="162" t="e">
        <f t="shared" si="100"/>
        <v>#N/A</v>
      </c>
      <c r="HK34" s="162" t="e">
        <f t="shared" si="101"/>
        <v>#N/A</v>
      </c>
      <c r="HL34" s="162" t="e">
        <f t="shared" si="102"/>
        <v>#N/A</v>
      </c>
      <c r="HM34" s="162" t="e">
        <f t="shared" si="103"/>
        <v>#N/A</v>
      </c>
      <c r="HN34" s="162" t="e">
        <f t="shared" si="104"/>
        <v>#N/A</v>
      </c>
      <c r="HO34" s="162" t="e">
        <f t="shared" si="105"/>
        <v>#N/A</v>
      </c>
      <c r="HP34" s="162" t="e">
        <f t="shared" si="106"/>
        <v>#N/A</v>
      </c>
    </row>
    <row r="35" spans="1:224" hidden="1" x14ac:dyDescent="0.25">
      <c r="A35" s="4">
        <v>32</v>
      </c>
      <c r="B35" s="89" t="str">
        <f t="shared" si="107"/>
        <v/>
      </c>
      <c r="C35" s="88"/>
      <c r="D35" s="89" t="str">
        <f t="shared" si="108"/>
        <v/>
      </c>
      <c r="E35" s="34" t="str">
        <f t="shared" si="0"/>
        <v/>
      </c>
      <c r="F35" s="34" t="str">
        <f t="shared" si="1"/>
        <v/>
      </c>
      <c r="G35" s="69" t="str">
        <f t="shared" si="109"/>
        <v/>
      </c>
      <c r="H35" s="21"/>
      <c r="I35" s="56"/>
      <c r="J35" s="265"/>
      <c r="K35" s="70" t="str">
        <f>IF(AND(B35&gt;0,C35&gt;0,D35&gt;0),IF(ISBLANK(J35),IF(ISBLANK(H35),"",(D35-B35)*VLOOKUP(H35,VLookups!$A$4:$B$13,2,FALSE)),J35),"")</f>
        <v/>
      </c>
      <c r="L35" s="71" t="str">
        <f t="shared" si="2"/>
        <v/>
      </c>
      <c r="M35" s="88"/>
      <c r="N35" s="258" t="str">
        <f>IF(AND(M35&gt;0,C35&gt;0,NOT(K35="")),ABS(VLOOKUP($M$1,VLookups!$A$48:$B$49,2,FALSE)-_xlfn.NORM.DIST(M35,G35,K35,TRUE)),"")</f>
        <v/>
      </c>
      <c r="O35" s="87" t="str">
        <f>IF(AND($B35&gt;0,$C35&gt;0,$D35&gt;0,NOT(ISBLANK($H35))),_xlfn.NORM.INV(ABS(VLOOKUP($M$1,VLookups!$A$48:$B$49,2,FALSE)-O$3),$G35,$K35),"")</f>
        <v/>
      </c>
      <c r="P35" s="86" t="str">
        <f>IF(AND($B35&gt;0,$C35&gt;0,$D35&gt;0,NOT(ISBLANK($H35))),_xlfn.NORM.INV(ABS(VLOOKUP($M$1,VLookups!$A$48:$B$49,2,FALSE)-P$3),$G35,$K35),"")</f>
        <v/>
      </c>
      <c r="Q35" s="87" t="str">
        <f>IF(AND($B35&gt;0,$C35&gt;0,$D35&gt;0,NOT(ISBLANK($H35))),_xlfn.NORM.INV(ABS(VLOOKUP($M$1,VLookups!$A$48:$B$49,2,FALSE)-Q$3),$G35,$K35),"")</f>
        <v/>
      </c>
      <c r="R35" s="86" t="str">
        <f>IF(AND($B35&gt;0,$C35&gt;0,$D35&gt;0,NOT(ISBLANK($H35))),_xlfn.NORM.INV(ABS(VLOOKUP($M$1,VLookups!$A$48:$B$49,2,FALSE)-R$3),$G35,$K35),"")</f>
        <v/>
      </c>
      <c r="S35" s="87" t="str">
        <f>IF(AND($B35&gt;0,$C35&gt;0,$D35&gt;0,NOT(ISBLANK($H35))),_xlfn.NORM.INV(ABS(VLOOKUP($M$1,VLookups!$A$48:$B$49,2,FALSE)-S$3),$G35,$K35),"")</f>
        <v/>
      </c>
      <c r="T35" s="86" t="str">
        <f>IF(AND($B35&gt;0,$C35&gt;0,$D35&gt;0,NOT(ISBLANK($H35))),_xlfn.NORM.INV(ABS(VLOOKUP($M$1,VLookups!$A$48:$B$49,2,FALSE)-T$3),$G35,$K35),"")</f>
        <v/>
      </c>
      <c r="U35" s="5"/>
      <c r="V35" s="161"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6"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2" t="e">
        <f t="shared" si="6"/>
        <v>#N/A</v>
      </c>
      <c r="DU35" s="162" t="e">
        <f t="shared" si="7"/>
        <v>#N/A</v>
      </c>
      <c r="DV35" s="162" t="e">
        <f t="shared" si="8"/>
        <v>#N/A</v>
      </c>
      <c r="DW35" s="162" t="e">
        <f t="shared" si="9"/>
        <v>#N/A</v>
      </c>
      <c r="DX35" s="162" t="e">
        <f t="shared" si="10"/>
        <v>#N/A</v>
      </c>
      <c r="DY35" s="162" t="e">
        <f t="shared" si="11"/>
        <v>#N/A</v>
      </c>
      <c r="DZ35" s="162" t="e">
        <f t="shared" si="12"/>
        <v>#N/A</v>
      </c>
      <c r="EA35" s="162" t="e">
        <f t="shared" si="13"/>
        <v>#N/A</v>
      </c>
      <c r="EB35" s="162" t="e">
        <f t="shared" si="14"/>
        <v>#N/A</v>
      </c>
      <c r="EC35" s="162" t="e">
        <f t="shared" si="15"/>
        <v>#N/A</v>
      </c>
      <c r="ED35" s="162" t="e">
        <f t="shared" si="16"/>
        <v>#N/A</v>
      </c>
      <c r="EE35" s="162" t="e">
        <f t="shared" si="17"/>
        <v>#N/A</v>
      </c>
      <c r="EF35" s="162" t="e">
        <f t="shared" si="18"/>
        <v>#N/A</v>
      </c>
      <c r="EG35" s="162" t="e">
        <f t="shared" si="19"/>
        <v>#N/A</v>
      </c>
      <c r="EH35" s="162" t="e">
        <f t="shared" si="20"/>
        <v>#N/A</v>
      </c>
      <c r="EI35" s="162" t="e">
        <f t="shared" si="21"/>
        <v>#N/A</v>
      </c>
      <c r="EJ35" s="162" t="e">
        <f t="shared" si="22"/>
        <v>#N/A</v>
      </c>
      <c r="EK35" s="162" t="e">
        <f t="shared" si="23"/>
        <v>#N/A</v>
      </c>
      <c r="EL35" s="162" t="e">
        <f t="shared" si="24"/>
        <v>#N/A</v>
      </c>
      <c r="EM35" s="162" t="e">
        <f t="shared" si="25"/>
        <v>#N/A</v>
      </c>
      <c r="EN35" s="162" t="e">
        <f t="shared" si="26"/>
        <v>#N/A</v>
      </c>
      <c r="EO35" s="162" t="e">
        <f t="shared" si="27"/>
        <v>#N/A</v>
      </c>
      <c r="EP35" s="162" t="e">
        <f t="shared" si="28"/>
        <v>#N/A</v>
      </c>
      <c r="EQ35" s="162" t="e">
        <f t="shared" si="29"/>
        <v>#N/A</v>
      </c>
      <c r="ER35" s="162" t="e">
        <f t="shared" si="30"/>
        <v>#N/A</v>
      </c>
      <c r="ES35" s="162" t="e">
        <f t="shared" si="31"/>
        <v>#N/A</v>
      </c>
      <c r="ET35" s="162" t="e">
        <f t="shared" si="32"/>
        <v>#N/A</v>
      </c>
      <c r="EU35" s="162" t="e">
        <f t="shared" si="33"/>
        <v>#N/A</v>
      </c>
      <c r="EV35" s="162" t="e">
        <f t="shared" si="34"/>
        <v>#N/A</v>
      </c>
      <c r="EW35" s="162" t="e">
        <f t="shared" si="35"/>
        <v>#N/A</v>
      </c>
      <c r="EX35" s="162" t="e">
        <f t="shared" si="36"/>
        <v>#N/A</v>
      </c>
      <c r="EY35" s="162" t="e">
        <f t="shared" si="37"/>
        <v>#N/A</v>
      </c>
      <c r="EZ35" s="162" t="e">
        <f t="shared" si="38"/>
        <v>#N/A</v>
      </c>
      <c r="FA35" s="162" t="e">
        <f t="shared" si="39"/>
        <v>#N/A</v>
      </c>
      <c r="FB35" s="162" t="e">
        <f t="shared" si="40"/>
        <v>#N/A</v>
      </c>
      <c r="FC35" s="162" t="e">
        <f t="shared" si="41"/>
        <v>#N/A</v>
      </c>
      <c r="FD35" s="162" t="e">
        <f t="shared" si="42"/>
        <v>#N/A</v>
      </c>
      <c r="FE35" s="162" t="e">
        <f t="shared" si="43"/>
        <v>#N/A</v>
      </c>
      <c r="FF35" s="162" t="e">
        <f t="shared" si="44"/>
        <v>#N/A</v>
      </c>
      <c r="FG35" s="162" t="e">
        <f t="shared" si="45"/>
        <v>#N/A</v>
      </c>
      <c r="FH35" s="162" t="e">
        <f t="shared" si="46"/>
        <v>#N/A</v>
      </c>
      <c r="FI35" s="162" t="e">
        <f t="shared" si="47"/>
        <v>#N/A</v>
      </c>
      <c r="FJ35" s="162" t="e">
        <f t="shared" si="48"/>
        <v>#N/A</v>
      </c>
      <c r="FK35" s="162" t="e">
        <f t="shared" si="49"/>
        <v>#N/A</v>
      </c>
      <c r="FL35" s="162" t="e">
        <f t="shared" si="50"/>
        <v>#N/A</v>
      </c>
      <c r="FM35" s="162" t="e">
        <f t="shared" si="51"/>
        <v>#N/A</v>
      </c>
      <c r="FN35" s="162" t="e">
        <f t="shared" si="52"/>
        <v>#N/A</v>
      </c>
      <c r="FO35" s="162" t="e">
        <f t="shared" si="53"/>
        <v>#N/A</v>
      </c>
      <c r="FP35" s="162" t="e">
        <f t="shared" si="54"/>
        <v>#N/A</v>
      </c>
      <c r="FQ35" s="162" t="e">
        <f t="shared" si="55"/>
        <v>#N/A</v>
      </c>
      <c r="FR35" s="162" t="e">
        <f t="shared" si="56"/>
        <v>#N/A</v>
      </c>
      <c r="FS35" s="162" t="e">
        <f t="shared" si="57"/>
        <v>#N/A</v>
      </c>
      <c r="FT35" s="162" t="e">
        <f t="shared" si="58"/>
        <v>#N/A</v>
      </c>
      <c r="FU35" s="162" t="e">
        <f t="shared" si="59"/>
        <v>#N/A</v>
      </c>
      <c r="FV35" s="162" t="e">
        <f t="shared" si="60"/>
        <v>#N/A</v>
      </c>
      <c r="FW35" s="162" t="e">
        <f t="shared" si="61"/>
        <v>#N/A</v>
      </c>
      <c r="FX35" s="162" t="e">
        <f t="shared" si="62"/>
        <v>#N/A</v>
      </c>
      <c r="FY35" s="162" t="e">
        <f t="shared" si="63"/>
        <v>#N/A</v>
      </c>
      <c r="FZ35" s="162" t="e">
        <f t="shared" si="64"/>
        <v>#N/A</v>
      </c>
      <c r="GA35" s="162" t="e">
        <f t="shared" si="65"/>
        <v>#N/A</v>
      </c>
      <c r="GB35" s="162" t="e">
        <f t="shared" si="66"/>
        <v>#N/A</v>
      </c>
      <c r="GC35" s="162" t="e">
        <f t="shared" si="67"/>
        <v>#N/A</v>
      </c>
      <c r="GD35" s="162" t="e">
        <f t="shared" si="68"/>
        <v>#N/A</v>
      </c>
      <c r="GE35" s="162" t="e">
        <f t="shared" si="69"/>
        <v>#N/A</v>
      </c>
      <c r="GF35" s="162" t="e">
        <f t="shared" si="70"/>
        <v>#N/A</v>
      </c>
      <c r="GG35" s="162" t="e">
        <f t="shared" si="71"/>
        <v>#N/A</v>
      </c>
      <c r="GH35" s="162" t="e">
        <f t="shared" si="72"/>
        <v>#N/A</v>
      </c>
      <c r="GI35" s="162" t="e">
        <f t="shared" si="73"/>
        <v>#N/A</v>
      </c>
      <c r="GJ35" s="162" t="e">
        <f t="shared" si="74"/>
        <v>#N/A</v>
      </c>
      <c r="GK35" s="162" t="e">
        <f t="shared" si="75"/>
        <v>#N/A</v>
      </c>
      <c r="GL35" s="162" t="e">
        <f t="shared" si="76"/>
        <v>#N/A</v>
      </c>
      <c r="GM35" s="162" t="e">
        <f t="shared" si="77"/>
        <v>#N/A</v>
      </c>
      <c r="GN35" s="162" t="e">
        <f t="shared" si="78"/>
        <v>#N/A</v>
      </c>
      <c r="GO35" s="162" t="e">
        <f t="shared" si="79"/>
        <v>#N/A</v>
      </c>
      <c r="GP35" s="162" t="e">
        <f t="shared" si="80"/>
        <v>#N/A</v>
      </c>
      <c r="GQ35" s="162" t="e">
        <f t="shared" si="81"/>
        <v>#N/A</v>
      </c>
      <c r="GR35" s="162" t="e">
        <f t="shared" si="82"/>
        <v>#N/A</v>
      </c>
      <c r="GS35" s="162" t="e">
        <f t="shared" si="83"/>
        <v>#N/A</v>
      </c>
      <c r="GT35" s="162" t="e">
        <f t="shared" si="84"/>
        <v>#N/A</v>
      </c>
      <c r="GU35" s="162" t="e">
        <f t="shared" si="85"/>
        <v>#N/A</v>
      </c>
      <c r="GV35" s="162" t="e">
        <f t="shared" si="86"/>
        <v>#N/A</v>
      </c>
      <c r="GW35" s="162" t="e">
        <f t="shared" si="87"/>
        <v>#N/A</v>
      </c>
      <c r="GX35" s="162" t="e">
        <f t="shared" si="88"/>
        <v>#N/A</v>
      </c>
      <c r="GY35" s="162" t="e">
        <f t="shared" si="89"/>
        <v>#N/A</v>
      </c>
      <c r="GZ35" s="162" t="e">
        <f t="shared" si="90"/>
        <v>#N/A</v>
      </c>
      <c r="HA35" s="162" t="e">
        <f t="shared" si="91"/>
        <v>#N/A</v>
      </c>
      <c r="HB35" s="162" t="e">
        <f t="shared" si="92"/>
        <v>#N/A</v>
      </c>
      <c r="HC35" s="162" t="e">
        <f t="shared" si="93"/>
        <v>#N/A</v>
      </c>
      <c r="HD35" s="162" t="e">
        <f t="shared" si="94"/>
        <v>#N/A</v>
      </c>
      <c r="HE35" s="162" t="e">
        <f t="shared" si="95"/>
        <v>#N/A</v>
      </c>
      <c r="HF35" s="162" t="e">
        <f t="shared" si="96"/>
        <v>#N/A</v>
      </c>
      <c r="HG35" s="162" t="e">
        <f t="shared" si="97"/>
        <v>#N/A</v>
      </c>
      <c r="HH35" s="162" t="e">
        <f t="shared" si="98"/>
        <v>#N/A</v>
      </c>
      <c r="HI35" s="162" t="e">
        <f t="shared" si="99"/>
        <v>#N/A</v>
      </c>
      <c r="HJ35" s="162" t="e">
        <f t="shared" si="100"/>
        <v>#N/A</v>
      </c>
      <c r="HK35" s="162" t="e">
        <f t="shared" si="101"/>
        <v>#N/A</v>
      </c>
      <c r="HL35" s="162" t="e">
        <f t="shared" si="102"/>
        <v>#N/A</v>
      </c>
      <c r="HM35" s="162" t="e">
        <f t="shared" si="103"/>
        <v>#N/A</v>
      </c>
      <c r="HN35" s="162" t="e">
        <f t="shared" si="104"/>
        <v>#N/A</v>
      </c>
      <c r="HO35" s="162" t="e">
        <f t="shared" si="105"/>
        <v>#N/A</v>
      </c>
      <c r="HP35" s="162" t="e">
        <f t="shared" si="106"/>
        <v>#N/A</v>
      </c>
    </row>
    <row r="36" spans="1:224" hidden="1" x14ac:dyDescent="0.25">
      <c r="A36" s="4">
        <v>33</v>
      </c>
      <c r="B36" s="89" t="str">
        <f t="shared" si="107"/>
        <v/>
      </c>
      <c r="C36" s="88"/>
      <c r="D36" s="89" t="str">
        <f t="shared" si="108"/>
        <v/>
      </c>
      <c r="E36" s="34" t="str">
        <f t="shared" si="0"/>
        <v/>
      </c>
      <c r="F36" s="34" t="str">
        <f t="shared" si="1"/>
        <v/>
      </c>
      <c r="G36" s="69" t="str">
        <f t="shared" si="109"/>
        <v/>
      </c>
      <c r="H36" s="21"/>
      <c r="I36" s="56"/>
      <c r="J36" s="265"/>
      <c r="K36" s="70" t="str">
        <f>IF(AND(B36&gt;0,C36&gt;0,D36&gt;0),IF(ISBLANK(J36),IF(ISBLANK(H36),"",(D36-B36)*VLOOKUP(H36,VLookups!$A$4:$B$13,2,FALSE)),J36),"")</f>
        <v/>
      </c>
      <c r="L36" s="71" t="str">
        <f t="shared" ref="L36:L67" si="205">IF(K36="","",K36^2)</f>
        <v/>
      </c>
      <c r="M36" s="88"/>
      <c r="N36" s="258" t="str">
        <f>IF(AND(M36&gt;0,C36&gt;0,NOT(K36="")),ABS(VLOOKUP($M$1,VLookups!$A$48:$B$49,2,FALSE)-_xlfn.NORM.DIST(M36,G36,K36,TRUE)),"")</f>
        <v/>
      </c>
      <c r="O36" s="87" t="str">
        <f>IF(AND($B36&gt;0,$C36&gt;0,$D36&gt;0,NOT(ISBLANK($H36))),_xlfn.NORM.INV(ABS(VLOOKUP($M$1,VLookups!$A$48:$B$49,2,FALSE)-O$3),$G36,$K36),"")</f>
        <v/>
      </c>
      <c r="P36" s="86" t="str">
        <f>IF(AND($B36&gt;0,$C36&gt;0,$D36&gt;0,NOT(ISBLANK($H36))),_xlfn.NORM.INV(ABS(VLOOKUP($M$1,VLookups!$A$48:$B$49,2,FALSE)-P$3),$G36,$K36),"")</f>
        <v/>
      </c>
      <c r="Q36" s="87" t="str">
        <f>IF(AND($B36&gt;0,$C36&gt;0,$D36&gt;0,NOT(ISBLANK($H36))),_xlfn.NORM.INV(ABS(VLOOKUP($M$1,VLookups!$A$48:$B$49,2,FALSE)-Q$3),$G36,$K36),"")</f>
        <v/>
      </c>
      <c r="R36" s="86" t="str">
        <f>IF(AND($B36&gt;0,$C36&gt;0,$D36&gt;0,NOT(ISBLANK($H36))),_xlfn.NORM.INV(ABS(VLOOKUP($M$1,VLookups!$A$48:$B$49,2,FALSE)-R$3),$G36,$K36),"")</f>
        <v/>
      </c>
      <c r="S36" s="87" t="str">
        <f>IF(AND($B36&gt;0,$C36&gt;0,$D36&gt;0,NOT(ISBLANK($H36))),_xlfn.NORM.INV(ABS(VLOOKUP($M$1,VLookups!$A$48:$B$49,2,FALSE)-S$3),$G36,$K36),"")</f>
        <v/>
      </c>
      <c r="T36" s="86" t="str">
        <f>IF(AND($B36&gt;0,$C36&gt;0,$D36&gt;0,NOT(ISBLANK($H36))),_xlfn.NORM.INV(ABS(VLOOKUP($M$1,VLookups!$A$48:$B$49,2,FALSE)-T$3),$G36,$K36),"")</f>
        <v/>
      </c>
      <c r="U36" s="5"/>
      <c r="V36" s="161"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6"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2" t="e">
        <f t="shared" ref="DT36:DT67" si="209">IF(ISNONTEXT($K36),_xlfn.NORM.DIST(W36,$G36,$K36,FALSE),NA())</f>
        <v>#N/A</v>
      </c>
      <c r="DU36" s="162" t="e">
        <f t="shared" ref="DU36:DU67" si="210">IF(ISNONTEXT($K36),_xlfn.NORM.DIST(X36,$G36,$K36,FALSE),NA())</f>
        <v>#N/A</v>
      </c>
      <c r="DV36" s="162" t="e">
        <f t="shared" ref="DV36:DV67" si="211">IF(ISNONTEXT($K36),_xlfn.NORM.DIST(Y36,$G36,$K36,FALSE),NA())</f>
        <v>#N/A</v>
      </c>
      <c r="DW36" s="162" t="e">
        <f t="shared" ref="DW36:DW67" si="212">IF(ISNONTEXT($K36),_xlfn.NORM.DIST(Z36,$G36,$K36,FALSE),NA())</f>
        <v>#N/A</v>
      </c>
      <c r="DX36" s="162" t="e">
        <f t="shared" ref="DX36:DX67" si="213">IF(ISNONTEXT($K36),_xlfn.NORM.DIST(AA36,$G36,$K36,FALSE),NA())</f>
        <v>#N/A</v>
      </c>
      <c r="DY36" s="162" t="e">
        <f t="shared" ref="DY36:DY67" si="214">IF(ISNONTEXT($K36),_xlfn.NORM.DIST(AB36,$G36,$K36,FALSE),NA())</f>
        <v>#N/A</v>
      </c>
      <c r="DZ36" s="162" t="e">
        <f t="shared" ref="DZ36:DZ67" si="215">IF(ISNONTEXT($K36),_xlfn.NORM.DIST(AC36,$G36,$K36,FALSE),NA())</f>
        <v>#N/A</v>
      </c>
      <c r="EA36" s="162" t="e">
        <f t="shared" ref="EA36:EA67" si="216">IF(ISNONTEXT($K36),_xlfn.NORM.DIST(AD36,$G36,$K36,FALSE),NA())</f>
        <v>#N/A</v>
      </c>
      <c r="EB36" s="162" t="e">
        <f t="shared" ref="EB36:EB67" si="217">IF(ISNONTEXT($K36),_xlfn.NORM.DIST(AE36,$G36,$K36,FALSE),NA())</f>
        <v>#N/A</v>
      </c>
      <c r="EC36" s="162" t="e">
        <f t="shared" ref="EC36:EC67" si="218">IF(ISNONTEXT($K36),_xlfn.NORM.DIST(AF36,$G36,$K36,FALSE),NA())</f>
        <v>#N/A</v>
      </c>
      <c r="ED36" s="162" t="e">
        <f t="shared" ref="ED36:ED67" si="219">IF(ISNONTEXT($K36),_xlfn.NORM.DIST(AG36,$G36,$K36,FALSE),NA())</f>
        <v>#N/A</v>
      </c>
      <c r="EE36" s="162" t="e">
        <f t="shared" ref="EE36:EE67" si="220">IF(ISNONTEXT($K36),_xlfn.NORM.DIST(AH36,$G36,$K36,FALSE),NA())</f>
        <v>#N/A</v>
      </c>
      <c r="EF36" s="162" t="e">
        <f t="shared" ref="EF36:EF67" si="221">IF(ISNONTEXT($K36),_xlfn.NORM.DIST(AI36,$G36,$K36,FALSE),NA())</f>
        <v>#N/A</v>
      </c>
      <c r="EG36" s="162" t="e">
        <f t="shared" ref="EG36:EG67" si="222">IF(ISNONTEXT($K36),_xlfn.NORM.DIST(AJ36,$G36,$K36,FALSE),NA())</f>
        <v>#N/A</v>
      </c>
      <c r="EH36" s="162" t="e">
        <f t="shared" ref="EH36:EH67" si="223">IF(ISNONTEXT($K36),_xlfn.NORM.DIST(AK36,$G36,$K36,FALSE),NA())</f>
        <v>#N/A</v>
      </c>
      <c r="EI36" s="162" t="e">
        <f t="shared" ref="EI36:EI67" si="224">IF(ISNONTEXT($K36),_xlfn.NORM.DIST(AL36,$G36,$K36,FALSE),NA())</f>
        <v>#N/A</v>
      </c>
      <c r="EJ36" s="162" t="e">
        <f t="shared" ref="EJ36:EJ67" si="225">IF(ISNONTEXT($K36),_xlfn.NORM.DIST(AM36,$G36,$K36,FALSE),NA())</f>
        <v>#N/A</v>
      </c>
      <c r="EK36" s="162" t="e">
        <f t="shared" ref="EK36:EK67" si="226">IF(ISNONTEXT($K36),_xlfn.NORM.DIST(AN36,$G36,$K36,FALSE),NA())</f>
        <v>#N/A</v>
      </c>
      <c r="EL36" s="162" t="e">
        <f t="shared" ref="EL36:EL67" si="227">IF(ISNONTEXT($K36),_xlfn.NORM.DIST(AO36,$G36,$K36,FALSE),NA())</f>
        <v>#N/A</v>
      </c>
      <c r="EM36" s="162" t="e">
        <f t="shared" ref="EM36:EM67" si="228">IF(ISNONTEXT($K36),_xlfn.NORM.DIST(AP36,$G36,$K36,FALSE),NA())</f>
        <v>#N/A</v>
      </c>
      <c r="EN36" s="162" t="e">
        <f t="shared" ref="EN36:EN67" si="229">IF(ISNONTEXT($K36),_xlfn.NORM.DIST(AQ36,$G36,$K36,FALSE),NA())</f>
        <v>#N/A</v>
      </c>
      <c r="EO36" s="162" t="e">
        <f t="shared" ref="EO36:EO67" si="230">IF(ISNONTEXT($K36),_xlfn.NORM.DIST(AR36,$G36,$K36,FALSE),NA())</f>
        <v>#N/A</v>
      </c>
      <c r="EP36" s="162" t="e">
        <f t="shared" ref="EP36:EP67" si="231">IF(ISNONTEXT($K36),_xlfn.NORM.DIST(AS36,$G36,$K36,FALSE),NA())</f>
        <v>#N/A</v>
      </c>
      <c r="EQ36" s="162" t="e">
        <f t="shared" ref="EQ36:EQ67" si="232">IF(ISNONTEXT($K36),_xlfn.NORM.DIST(AT36,$G36,$K36,FALSE),NA())</f>
        <v>#N/A</v>
      </c>
      <c r="ER36" s="162" t="e">
        <f t="shared" ref="ER36:ER67" si="233">IF(ISNONTEXT($K36),_xlfn.NORM.DIST(AU36,$G36,$K36,FALSE),NA())</f>
        <v>#N/A</v>
      </c>
      <c r="ES36" s="162" t="e">
        <f t="shared" ref="ES36:ES67" si="234">IF(ISNONTEXT($K36),_xlfn.NORM.DIST(AV36,$G36,$K36,FALSE),NA())</f>
        <v>#N/A</v>
      </c>
      <c r="ET36" s="162" t="e">
        <f t="shared" ref="ET36:ET67" si="235">IF(ISNONTEXT($K36),_xlfn.NORM.DIST(AW36,$G36,$K36,FALSE),NA())</f>
        <v>#N/A</v>
      </c>
      <c r="EU36" s="162" t="e">
        <f t="shared" ref="EU36:EU67" si="236">IF(ISNONTEXT($K36),_xlfn.NORM.DIST(AX36,$G36,$K36,FALSE),NA())</f>
        <v>#N/A</v>
      </c>
      <c r="EV36" s="162" t="e">
        <f t="shared" ref="EV36:EV67" si="237">IF(ISNONTEXT($K36),_xlfn.NORM.DIST(AY36,$G36,$K36,FALSE),NA())</f>
        <v>#N/A</v>
      </c>
      <c r="EW36" s="162" t="e">
        <f t="shared" ref="EW36:EW67" si="238">IF(ISNONTEXT($K36),_xlfn.NORM.DIST(AZ36,$G36,$K36,FALSE),NA())</f>
        <v>#N/A</v>
      </c>
      <c r="EX36" s="162" t="e">
        <f t="shared" ref="EX36:EX67" si="239">IF(ISNONTEXT($K36),_xlfn.NORM.DIST(BA36,$G36,$K36,FALSE),NA())</f>
        <v>#N/A</v>
      </c>
      <c r="EY36" s="162" t="e">
        <f t="shared" ref="EY36:EY67" si="240">IF(ISNONTEXT($K36),_xlfn.NORM.DIST(BB36,$G36,$K36,FALSE),NA())</f>
        <v>#N/A</v>
      </c>
      <c r="EZ36" s="162" t="e">
        <f t="shared" ref="EZ36:EZ67" si="241">IF(ISNONTEXT($K36),_xlfn.NORM.DIST(BC36,$G36,$K36,FALSE),NA())</f>
        <v>#N/A</v>
      </c>
      <c r="FA36" s="162" t="e">
        <f t="shared" ref="FA36:FA67" si="242">IF(ISNONTEXT($K36),_xlfn.NORM.DIST(BD36,$G36,$K36,FALSE),NA())</f>
        <v>#N/A</v>
      </c>
      <c r="FB36" s="162" t="e">
        <f t="shared" ref="FB36:FB67" si="243">IF(ISNONTEXT($K36),_xlfn.NORM.DIST(BE36,$G36,$K36,FALSE),NA())</f>
        <v>#N/A</v>
      </c>
      <c r="FC36" s="162" t="e">
        <f t="shared" ref="FC36:FC67" si="244">IF(ISNONTEXT($K36),_xlfn.NORM.DIST(BF36,$G36,$K36,FALSE),NA())</f>
        <v>#N/A</v>
      </c>
      <c r="FD36" s="162" t="e">
        <f t="shared" ref="FD36:FD67" si="245">IF(ISNONTEXT($K36),_xlfn.NORM.DIST(BG36,$G36,$K36,FALSE),NA())</f>
        <v>#N/A</v>
      </c>
      <c r="FE36" s="162" t="e">
        <f t="shared" ref="FE36:FE67" si="246">IF(ISNONTEXT($K36),_xlfn.NORM.DIST(BH36,$G36,$K36,FALSE),NA())</f>
        <v>#N/A</v>
      </c>
      <c r="FF36" s="162" t="e">
        <f t="shared" ref="FF36:FF67" si="247">IF(ISNONTEXT($K36),_xlfn.NORM.DIST(BI36,$G36,$K36,FALSE),NA())</f>
        <v>#N/A</v>
      </c>
      <c r="FG36" s="162" t="e">
        <f t="shared" ref="FG36:FG67" si="248">IF(ISNONTEXT($K36),_xlfn.NORM.DIST(BJ36,$G36,$K36,FALSE),NA())</f>
        <v>#N/A</v>
      </c>
      <c r="FH36" s="162" t="e">
        <f t="shared" ref="FH36:FH67" si="249">IF(ISNONTEXT($K36),_xlfn.NORM.DIST(BK36,$G36,$K36,FALSE),NA())</f>
        <v>#N/A</v>
      </c>
      <c r="FI36" s="162" t="e">
        <f t="shared" ref="FI36:FI67" si="250">IF(ISNONTEXT($K36),_xlfn.NORM.DIST(BL36,$G36,$K36,FALSE),NA())</f>
        <v>#N/A</v>
      </c>
      <c r="FJ36" s="162" t="e">
        <f t="shared" ref="FJ36:FJ67" si="251">IF(ISNONTEXT($K36),_xlfn.NORM.DIST(BM36,$G36,$K36,FALSE),NA())</f>
        <v>#N/A</v>
      </c>
      <c r="FK36" s="162" t="e">
        <f t="shared" ref="FK36:FK67" si="252">IF(ISNONTEXT($K36),_xlfn.NORM.DIST(BN36,$G36,$K36,FALSE),NA())</f>
        <v>#N/A</v>
      </c>
      <c r="FL36" s="162" t="e">
        <f t="shared" ref="FL36:FL67" si="253">IF(ISNONTEXT($K36),_xlfn.NORM.DIST(BO36,$G36,$K36,FALSE),NA())</f>
        <v>#N/A</v>
      </c>
      <c r="FM36" s="162" t="e">
        <f t="shared" ref="FM36:FM67" si="254">IF(ISNONTEXT($K36),_xlfn.NORM.DIST(BP36,$G36,$K36,FALSE),NA())</f>
        <v>#N/A</v>
      </c>
      <c r="FN36" s="162" t="e">
        <f t="shared" ref="FN36:FN67" si="255">IF(ISNONTEXT($K36),_xlfn.NORM.DIST(BQ36,$G36,$K36,FALSE),NA())</f>
        <v>#N/A</v>
      </c>
      <c r="FO36" s="162" t="e">
        <f t="shared" ref="FO36:FO67" si="256">IF(ISNONTEXT($K36),_xlfn.NORM.DIST(BR36,$G36,$K36,FALSE),NA())</f>
        <v>#N/A</v>
      </c>
      <c r="FP36" s="162" t="e">
        <f t="shared" ref="FP36:FP67" si="257">IF(ISNONTEXT($K36),_xlfn.NORM.DIST(BS36,$G36,$K36,FALSE),NA())</f>
        <v>#N/A</v>
      </c>
      <c r="FQ36" s="162" t="e">
        <f t="shared" ref="FQ36:FQ67" si="258">IF(ISNONTEXT($K36),_xlfn.NORM.DIST(BT36,$G36,$K36,FALSE),NA())</f>
        <v>#N/A</v>
      </c>
      <c r="FR36" s="162" t="e">
        <f t="shared" ref="FR36:FR67" si="259">IF(ISNONTEXT($K36),_xlfn.NORM.DIST(BU36,$G36,$K36,FALSE),NA())</f>
        <v>#N/A</v>
      </c>
      <c r="FS36" s="162" t="e">
        <f t="shared" ref="FS36:FS67" si="260">IF(ISNONTEXT($K36),_xlfn.NORM.DIST(BV36,$G36,$K36,FALSE),NA())</f>
        <v>#N/A</v>
      </c>
      <c r="FT36" s="162" t="e">
        <f t="shared" ref="FT36:FT67" si="261">IF(ISNONTEXT($K36),_xlfn.NORM.DIST(BW36,$G36,$K36,FALSE),NA())</f>
        <v>#N/A</v>
      </c>
      <c r="FU36" s="162" t="e">
        <f t="shared" ref="FU36:FU67" si="262">IF(ISNONTEXT($K36),_xlfn.NORM.DIST(BX36,$G36,$K36,FALSE),NA())</f>
        <v>#N/A</v>
      </c>
      <c r="FV36" s="162" t="e">
        <f t="shared" ref="FV36:FV67" si="263">IF(ISNONTEXT($K36),_xlfn.NORM.DIST(BY36,$G36,$K36,FALSE),NA())</f>
        <v>#N/A</v>
      </c>
      <c r="FW36" s="162" t="e">
        <f t="shared" ref="FW36:FW67" si="264">IF(ISNONTEXT($K36),_xlfn.NORM.DIST(BZ36,$G36,$K36,FALSE),NA())</f>
        <v>#N/A</v>
      </c>
      <c r="FX36" s="162" t="e">
        <f t="shared" ref="FX36:FX67" si="265">IF(ISNONTEXT($K36),_xlfn.NORM.DIST(CA36,$G36,$K36,FALSE),NA())</f>
        <v>#N/A</v>
      </c>
      <c r="FY36" s="162" t="e">
        <f t="shared" ref="FY36:FY67" si="266">IF(ISNONTEXT($K36),_xlfn.NORM.DIST(CB36,$G36,$K36,FALSE),NA())</f>
        <v>#N/A</v>
      </c>
      <c r="FZ36" s="162" t="e">
        <f t="shared" ref="FZ36:FZ67" si="267">IF(ISNONTEXT($K36),_xlfn.NORM.DIST(CC36,$G36,$K36,FALSE),NA())</f>
        <v>#N/A</v>
      </c>
      <c r="GA36" s="162" t="e">
        <f t="shared" ref="GA36:GA67" si="268">IF(ISNONTEXT($K36),_xlfn.NORM.DIST(CD36,$G36,$K36,FALSE),NA())</f>
        <v>#N/A</v>
      </c>
      <c r="GB36" s="162" t="e">
        <f t="shared" ref="GB36:GB67" si="269">IF(ISNONTEXT($K36),_xlfn.NORM.DIST(CE36,$G36,$K36,FALSE),NA())</f>
        <v>#N/A</v>
      </c>
      <c r="GC36" s="162" t="e">
        <f t="shared" ref="GC36:GC67" si="270">IF(ISNONTEXT($K36),_xlfn.NORM.DIST(CF36,$G36,$K36,FALSE),NA())</f>
        <v>#N/A</v>
      </c>
      <c r="GD36" s="162" t="e">
        <f t="shared" ref="GD36:GD67" si="271">IF(ISNONTEXT($K36),_xlfn.NORM.DIST(CG36,$G36,$K36,FALSE),NA())</f>
        <v>#N/A</v>
      </c>
      <c r="GE36" s="162" t="e">
        <f t="shared" ref="GE36:GE67" si="272">IF(ISNONTEXT($K36),_xlfn.NORM.DIST(CH36,$G36,$K36,FALSE),NA())</f>
        <v>#N/A</v>
      </c>
      <c r="GF36" s="162" t="e">
        <f t="shared" ref="GF36:GF67" si="273">IF(ISNONTEXT($K36),_xlfn.NORM.DIST(CI36,$G36,$K36,FALSE),NA())</f>
        <v>#N/A</v>
      </c>
      <c r="GG36" s="162" t="e">
        <f t="shared" ref="GG36:GG67" si="274">IF(ISNONTEXT($K36),_xlfn.NORM.DIST(CJ36,$G36,$K36,FALSE),NA())</f>
        <v>#N/A</v>
      </c>
      <c r="GH36" s="162" t="e">
        <f t="shared" ref="GH36:GH67" si="275">IF(ISNONTEXT($K36),_xlfn.NORM.DIST(CK36,$G36,$K36,FALSE),NA())</f>
        <v>#N/A</v>
      </c>
      <c r="GI36" s="162" t="e">
        <f t="shared" ref="GI36:GI67" si="276">IF(ISNONTEXT($K36),_xlfn.NORM.DIST(CL36,$G36,$K36,FALSE),NA())</f>
        <v>#N/A</v>
      </c>
      <c r="GJ36" s="162" t="e">
        <f t="shared" ref="GJ36:GJ67" si="277">IF(ISNONTEXT($K36),_xlfn.NORM.DIST(CM36,$G36,$K36,FALSE),NA())</f>
        <v>#N/A</v>
      </c>
      <c r="GK36" s="162" t="e">
        <f t="shared" ref="GK36:GK67" si="278">IF(ISNONTEXT($K36),_xlfn.NORM.DIST(CN36,$G36,$K36,FALSE),NA())</f>
        <v>#N/A</v>
      </c>
      <c r="GL36" s="162" t="e">
        <f t="shared" ref="GL36:GL67" si="279">IF(ISNONTEXT($K36),_xlfn.NORM.DIST(CO36,$G36,$K36,FALSE),NA())</f>
        <v>#N/A</v>
      </c>
      <c r="GM36" s="162" t="e">
        <f t="shared" ref="GM36:GM67" si="280">IF(ISNONTEXT($K36),_xlfn.NORM.DIST(CP36,$G36,$K36,FALSE),NA())</f>
        <v>#N/A</v>
      </c>
      <c r="GN36" s="162" t="e">
        <f t="shared" ref="GN36:GN67" si="281">IF(ISNONTEXT($K36),_xlfn.NORM.DIST(CQ36,$G36,$K36,FALSE),NA())</f>
        <v>#N/A</v>
      </c>
      <c r="GO36" s="162" t="e">
        <f t="shared" ref="GO36:GO67" si="282">IF(ISNONTEXT($K36),_xlfn.NORM.DIST(CR36,$G36,$K36,FALSE),NA())</f>
        <v>#N/A</v>
      </c>
      <c r="GP36" s="162" t="e">
        <f t="shared" ref="GP36:GP67" si="283">IF(ISNONTEXT($K36),_xlfn.NORM.DIST(CS36,$G36,$K36,FALSE),NA())</f>
        <v>#N/A</v>
      </c>
      <c r="GQ36" s="162" t="e">
        <f t="shared" ref="GQ36:GQ67" si="284">IF(ISNONTEXT($K36),_xlfn.NORM.DIST(CT36,$G36,$K36,FALSE),NA())</f>
        <v>#N/A</v>
      </c>
      <c r="GR36" s="162" t="e">
        <f t="shared" ref="GR36:GR67" si="285">IF(ISNONTEXT($K36),_xlfn.NORM.DIST(CU36,$G36,$K36,FALSE),NA())</f>
        <v>#N/A</v>
      </c>
      <c r="GS36" s="162" t="e">
        <f t="shared" ref="GS36:GS67" si="286">IF(ISNONTEXT($K36),_xlfn.NORM.DIST(CV36,$G36,$K36,FALSE),NA())</f>
        <v>#N/A</v>
      </c>
      <c r="GT36" s="162" t="e">
        <f t="shared" ref="GT36:GT67" si="287">IF(ISNONTEXT($K36),_xlfn.NORM.DIST(CW36,$G36,$K36,FALSE),NA())</f>
        <v>#N/A</v>
      </c>
      <c r="GU36" s="162" t="e">
        <f t="shared" ref="GU36:GU67" si="288">IF(ISNONTEXT($K36),_xlfn.NORM.DIST(CX36,$G36,$K36,FALSE),NA())</f>
        <v>#N/A</v>
      </c>
      <c r="GV36" s="162" t="e">
        <f t="shared" ref="GV36:GV67" si="289">IF(ISNONTEXT($K36),_xlfn.NORM.DIST(CY36,$G36,$K36,FALSE),NA())</f>
        <v>#N/A</v>
      </c>
      <c r="GW36" s="162" t="e">
        <f t="shared" ref="GW36:GW67" si="290">IF(ISNONTEXT($K36),_xlfn.NORM.DIST(CZ36,$G36,$K36,FALSE),NA())</f>
        <v>#N/A</v>
      </c>
      <c r="GX36" s="162" t="e">
        <f t="shared" ref="GX36:GX67" si="291">IF(ISNONTEXT($K36),_xlfn.NORM.DIST(DA36,$G36,$K36,FALSE),NA())</f>
        <v>#N/A</v>
      </c>
      <c r="GY36" s="162" t="e">
        <f t="shared" ref="GY36:GY67" si="292">IF(ISNONTEXT($K36),_xlfn.NORM.DIST(DB36,$G36,$K36,FALSE),NA())</f>
        <v>#N/A</v>
      </c>
      <c r="GZ36" s="162" t="e">
        <f t="shared" ref="GZ36:GZ67" si="293">IF(ISNONTEXT($K36),_xlfn.NORM.DIST(DC36,$G36,$K36,FALSE),NA())</f>
        <v>#N/A</v>
      </c>
      <c r="HA36" s="162" t="e">
        <f t="shared" ref="HA36:HA67" si="294">IF(ISNONTEXT($K36),_xlfn.NORM.DIST(DD36,$G36,$K36,FALSE),NA())</f>
        <v>#N/A</v>
      </c>
      <c r="HB36" s="162" t="e">
        <f t="shared" ref="HB36:HB67" si="295">IF(ISNONTEXT($K36),_xlfn.NORM.DIST(DE36,$G36,$K36,FALSE),NA())</f>
        <v>#N/A</v>
      </c>
      <c r="HC36" s="162" t="e">
        <f t="shared" ref="HC36:HC67" si="296">IF(ISNONTEXT($K36),_xlfn.NORM.DIST(DF36,$G36,$K36,FALSE),NA())</f>
        <v>#N/A</v>
      </c>
      <c r="HD36" s="162" t="e">
        <f t="shared" ref="HD36:HD67" si="297">IF(ISNONTEXT($K36),_xlfn.NORM.DIST(DG36,$G36,$K36,FALSE),NA())</f>
        <v>#N/A</v>
      </c>
      <c r="HE36" s="162" t="e">
        <f t="shared" ref="HE36:HE67" si="298">IF(ISNONTEXT($K36),_xlfn.NORM.DIST(DH36,$G36,$K36,FALSE),NA())</f>
        <v>#N/A</v>
      </c>
      <c r="HF36" s="162" t="e">
        <f t="shared" ref="HF36:HF67" si="299">IF(ISNONTEXT($K36),_xlfn.NORM.DIST(DI36,$G36,$K36,FALSE),NA())</f>
        <v>#N/A</v>
      </c>
      <c r="HG36" s="162" t="e">
        <f t="shared" ref="HG36:HG67" si="300">IF(ISNONTEXT($K36),_xlfn.NORM.DIST(DJ36,$G36,$K36,FALSE),NA())</f>
        <v>#N/A</v>
      </c>
      <c r="HH36" s="162" t="e">
        <f t="shared" ref="HH36:HH67" si="301">IF(ISNONTEXT($K36),_xlfn.NORM.DIST(DK36,$G36,$K36,FALSE),NA())</f>
        <v>#N/A</v>
      </c>
      <c r="HI36" s="162" t="e">
        <f t="shared" ref="HI36:HI67" si="302">IF(ISNONTEXT($K36),_xlfn.NORM.DIST(DL36,$G36,$K36,FALSE),NA())</f>
        <v>#N/A</v>
      </c>
      <c r="HJ36" s="162" t="e">
        <f t="shared" ref="HJ36:HJ67" si="303">IF(ISNONTEXT($K36),_xlfn.NORM.DIST(DM36,$G36,$K36,FALSE),NA())</f>
        <v>#N/A</v>
      </c>
      <c r="HK36" s="162" t="e">
        <f t="shared" ref="HK36:HK67" si="304">IF(ISNONTEXT($K36),_xlfn.NORM.DIST(DN36,$G36,$K36,FALSE),NA())</f>
        <v>#N/A</v>
      </c>
      <c r="HL36" s="162" t="e">
        <f t="shared" ref="HL36:HL67" si="305">IF(ISNONTEXT($K36),_xlfn.NORM.DIST(DO36,$G36,$K36,FALSE),NA())</f>
        <v>#N/A</v>
      </c>
      <c r="HM36" s="162" t="e">
        <f t="shared" ref="HM36:HM67" si="306">IF(ISNONTEXT($K36),_xlfn.NORM.DIST(DP36,$G36,$K36,FALSE),NA())</f>
        <v>#N/A</v>
      </c>
      <c r="HN36" s="162" t="e">
        <f t="shared" ref="HN36:HN67" si="307">IF(ISNONTEXT($K36),_xlfn.NORM.DIST(DQ36,$G36,$K36,FALSE),NA())</f>
        <v>#N/A</v>
      </c>
      <c r="HO36" s="162" t="e">
        <f t="shared" ref="HO36:HO67" si="308">IF(ISNONTEXT($K36),_xlfn.NORM.DIST(DR36,$G36,$K36,FALSE),NA())</f>
        <v>#N/A</v>
      </c>
      <c r="HP36" s="162" t="e">
        <f t="shared" ref="HP36:HP67" si="309">IF(ISNONTEXT($K36),_xlfn.NORM.DIST(DS36,$G36,$K36,FALSE),NA())</f>
        <v>#N/A</v>
      </c>
    </row>
    <row r="37" spans="1:224" hidden="1" x14ac:dyDescent="0.25">
      <c r="A37" s="4">
        <v>34</v>
      </c>
      <c r="B37" s="89" t="str">
        <f t="shared" si="107"/>
        <v/>
      </c>
      <c r="C37" s="88"/>
      <c r="D37" s="89" t="str">
        <f t="shared" si="108"/>
        <v/>
      </c>
      <c r="E37" s="34" t="str">
        <f t="shared" si="0"/>
        <v/>
      </c>
      <c r="F37" s="34" t="str">
        <f t="shared" si="1"/>
        <v/>
      </c>
      <c r="G37" s="69" t="str">
        <f t="shared" si="109"/>
        <v/>
      </c>
      <c r="H37" s="21"/>
      <c r="I37" s="56"/>
      <c r="J37" s="265"/>
      <c r="K37" s="70" t="str">
        <f>IF(AND(B37&gt;0,C37&gt;0,D37&gt;0),IF(ISBLANK(J37),IF(ISBLANK(H37),"",(D37-B37)*VLOOKUP(H37,VLookups!$A$4:$B$13,2,FALSE)),J37),"")</f>
        <v/>
      </c>
      <c r="L37" s="71" t="str">
        <f t="shared" si="205"/>
        <v/>
      </c>
      <c r="M37" s="88"/>
      <c r="N37" s="258" t="str">
        <f>IF(AND(M37&gt;0,C37&gt;0,NOT(K37="")),ABS(VLOOKUP($M$1,VLookups!$A$48:$B$49,2,FALSE)-_xlfn.NORM.DIST(M37,G37,K37,TRUE)),"")</f>
        <v/>
      </c>
      <c r="O37" s="87" t="str">
        <f>IF(AND($B37&gt;0,$C37&gt;0,$D37&gt;0,NOT(ISBLANK($H37))),_xlfn.NORM.INV(ABS(VLOOKUP($M$1,VLookups!$A$48:$B$49,2,FALSE)-O$3),$G37,$K37),"")</f>
        <v/>
      </c>
      <c r="P37" s="86" t="str">
        <f>IF(AND($B37&gt;0,$C37&gt;0,$D37&gt;0,NOT(ISBLANK($H37))),_xlfn.NORM.INV(ABS(VLOOKUP($M$1,VLookups!$A$48:$B$49,2,FALSE)-P$3),$G37,$K37),"")</f>
        <v/>
      </c>
      <c r="Q37" s="87" t="str">
        <f>IF(AND($B37&gt;0,$C37&gt;0,$D37&gt;0,NOT(ISBLANK($H37))),_xlfn.NORM.INV(ABS(VLOOKUP($M$1,VLookups!$A$48:$B$49,2,FALSE)-Q$3),$G37,$K37),"")</f>
        <v/>
      </c>
      <c r="R37" s="86" t="str">
        <f>IF(AND($B37&gt;0,$C37&gt;0,$D37&gt;0,NOT(ISBLANK($H37))),_xlfn.NORM.INV(ABS(VLOOKUP($M$1,VLookups!$A$48:$B$49,2,FALSE)-R$3),$G37,$K37),"")</f>
        <v/>
      </c>
      <c r="S37" s="87" t="str">
        <f>IF(AND($B37&gt;0,$C37&gt;0,$D37&gt;0,NOT(ISBLANK($H37))),_xlfn.NORM.INV(ABS(VLOOKUP($M$1,VLookups!$A$48:$B$49,2,FALSE)-S$3),$G37,$K37),"")</f>
        <v/>
      </c>
      <c r="T37" s="86" t="str">
        <f>IF(AND($B37&gt;0,$C37&gt;0,$D37&gt;0,NOT(ISBLANK($H37))),_xlfn.NORM.INV(ABS(VLOOKUP($M$1,VLookups!$A$48:$B$49,2,FALSE)-T$3),$G37,$K37),"")</f>
        <v/>
      </c>
      <c r="U37" s="5"/>
      <c r="V37" s="161"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6"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2" t="e">
        <f t="shared" si="209"/>
        <v>#N/A</v>
      </c>
      <c r="DU37" s="162" t="e">
        <f t="shared" si="210"/>
        <v>#N/A</v>
      </c>
      <c r="DV37" s="162" t="e">
        <f t="shared" si="211"/>
        <v>#N/A</v>
      </c>
      <c r="DW37" s="162" t="e">
        <f t="shared" si="212"/>
        <v>#N/A</v>
      </c>
      <c r="DX37" s="162" t="e">
        <f t="shared" si="213"/>
        <v>#N/A</v>
      </c>
      <c r="DY37" s="162" t="e">
        <f t="shared" si="214"/>
        <v>#N/A</v>
      </c>
      <c r="DZ37" s="162" t="e">
        <f t="shared" si="215"/>
        <v>#N/A</v>
      </c>
      <c r="EA37" s="162" t="e">
        <f t="shared" si="216"/>
        <v>#N/A</v>
      </c>
      <c r="EB37" s="162" t="e">
        <f t="shared" si="217"/>
        <v>#N/A</v>
      </c>
      <c r="EC37" s="162" t="e">
        <f t="shared" si="218"/>
        <v>#N/A</v>
      </c>
      <c r="ED37" s="162" t="e">
        <f t="shared" si="219"/>
        <v>#N/A</v>
      </c>
      <c r="EE37" s="162" t="e">
        <f t="shared" si="220"/>
        <v>#N/A</v>
      </c>
      <c r="EF37" s="162" t="e">
        <f t="shared" si="221"/>
        <v>#N/A</v>
      </c>
      <c r="EG37" s="162" t="e">
        <f t="shared" si="222"/>
        <v>#N/A</v>
      </c>
      <c r="EH37" s="162" t="e">
        <f t="shared" si="223"/>
        <v>#N/A</v>
      </c>
      <c r="EI37" s="162" t="e">
        <f t="shared" si="224"/>
        <v>#N/A</v>
      </c>
      <c r="EJ37" s="162" t="e">
        <f t="shared" si="225"/>
        <v>#N/A</v>
      </c>
      <c r="EK37" s="162" t="e">
        <f t="shared" si="226"/>
        <v>#N/A</v>
      </c>
      <c r="EL37" s="162" t="e">
        <f t="shared" si="227"/>
        <v>#N/A</v>
      </c>
      <c r="EM37" s="162" t="e">
        <f t="shared" si="228"/>
        <v>#N/A</v>
      </c>
      <c r="EN37" s="162" t="e">
        <f t="shared" si="229"/>
        <v>#N/A</v>
      </c>
      <c r="EO37" s="162" t="e">
        <f t="shared" si="230"/>
        <v>#N/A</v>
      </c>
      <c r="EP37" s="162" t="e">
        <f t="shared" si="231"/>
        <v>#N/A</v>
      </c>
      <c r="EQ37" s="162" t="e">
        <f t="shared" si="232"/>
        <v>#N/A</v>
      </c>
      <c r="ER37" s="162" t="e">
        <f t="shared" si="233"/>
        <v>#N/A</v>
      </c>
      <c r="ES37" s="162" t="e">
        <f t="shared" si="234"/>
        <v>#N/A</v>
      </c>
      <c r="ET37" s="162" t="e">
        <f t="shared" si="235"/>
        <v>#N/A</v>
      </c>
      <c r="EU37" s="162" t="e">
        <f t="shared" si="236"/>
        <v>#N/A</v>
      </c>
      <c r="EV37" s="162" t="e">
        <f t="shared" si="237"/>
        <v>#N/A</v>
      </c>
      <c r="EW37" s="162" t="e">
        <f t="shared" si="238"/>
        <v>#N/A</v>
      </c>
      <c r="EX37" s="162" t="e">
        <f t="shared" si="239"/>
        <v>#N/A</v>
      </c>
      <c r="EY37" s="162" t="e">
        <f t="shared" si="240"/>
        <v>#N/A</v>
      </c>
      <c r="EZ37" s="162" t="e">
        <f t="shared" si="241"/>
        <v>#N/A</v>
      </c>
      <c r="FA37" s="162" t="e">
        <f t="shared" si="242"/>
        <v>#N/A</v>
      </c>
      <c r="FB37" s="162" t="e">
        <f t="shared" si="243"/>
        <v>#N/A</v>
      </c>
      <c r="FC37" s="162" t="e">
        <f t="shared" si="244"/>
        <v>#N/A</v>
      </c>
      <c r="FD37" s="162" t="e">
        <f t="shared" si="245"/>
        <v>#N/A</v>
      </c>
      <c r="FE37" s="162" t="e">
        <f t="shared" si="246"/>
        <v>#N/A</v>
      </c>
      <c r="FF37" s="162" t="e">
        <f t="shared" si="247"/>
        <v>#N/A</v>
      </c>
      <c r="FG37" s="162" t="e">
        <f t="shared" si="248"/>
        <v>#N/A</v>
      </c>
      <c r="FH37" s="162" t="e">
        <f t="shared" si="249"/>
        <v>#N/A</v>
      </c>
      <c r="FI37" s="162" t="e">
        <f t="shared" si="250"/>
        <v>#N/A</v>
      </c>
      <c r="FJ37" s="162" t="e">
        <f t="shared" si="251"/>
        <v>#N/A</v>
      </c>
      <c r="FK37" s="162" t="e">
        <f t="shared" si="252"/>
        <v>#N/A</v>
      </c>
      <c r="FL37" s="162" t="e">
        <f t="shared" si="253"/>
        <v>#N/A</v>
      </c>
      <c r="FM37" s="162" t="e">
        <f t="shared" si="254"/>
        <v>#N/A</v>
      </c>
      <c r="FN37" s="162" t="e">
        <f t="shared" si="255"/>
        <v>#N/A</v>
      </c>
      <c r="FO37" s="162" t="e">
        <f t="shared" si="256"/>
        <v>#N/A</v>
      </c>
      <c r="FP37" s="162" t="e">
        <f t="shared" si="257"/>
        <v>#N/A</v>
      </c>
      <c r="FQ37" s="162" t="e">
        <f t="shared" si="258"/>
        <v>#N/A</v>
      </c>
      <c r="FR37" s="162" t="e">
        <f t="shared" si="259"/>
        <v>#N/A</v>
      </c>
      <c r="FS37" s="162" t="e">
        <f t="shared" si="260"/>
        <v>#N/A</v>
      </c>
      <c r="FT37" s="162" t="e">
        <f t="shared" si="261"/>
        <v>#N/A</v>
      </c>
      <c r="FU37" s="162" t="e">
        <f t="shared" si="262"/>
        <v>#N/A</v>
      </c>
      <c r="FV37" s="162" t="e">
        <f t="shared" si="263"/>
        <v>#N/A</v>
      </c>
      <c r="FW37" s="162" t="e">
        <f t="shared" si="264"/>
        <v>#N/A</v>
      </c>
      <c r="FX37" s="162" t="e">
        <f t="shared" si="265"/>
        <v>#N/A</v>
      </c>
      <c r="FY37" s="162" t="e">
        <f t="shared" si="266"/>
        <v>#N/A</v>
      </c>
      <c r="FZ37" s="162" t="e">
        <f t="shared" si="267"/>
        <v>#N/A</v>
      </c>
      <c r="GA37" s="162" t="e">
        <f t="shared" si="268"/>
        <v>#N/A</v>
      </c>
      <c r="GB37" s="162" t="e">
        <f t="shared" si="269"/>
        <v>#N/A</v>
      </c>
      <c r="GC37" s="162" t="e">
        <f t="shared" si="270"/>
        <v>#N/A</v>
      </c>
      <c r="GD37" s="162" t="e">
        <f t="shared" si="271"/>
        <v>#N/A</v>
      </c>
      <c r="GE37" s="162" t="e">
        <f t="shared" si="272"/>
        <v>#N/A</v>
      </c>
      <c r="GF37" s="162" t="e">
        <f t="shared" si="273"/>
        <v>#N/A</v>
      </c>
      <c r="GG37" s="162" t="e">
        <f t="shared" si="274"/>
        <v>#N/A</v>
      </c>
      <c r="GH37" s="162" t="e">
        <f t="shared" si="275"/>
        <v>#N/A</v>
      </c>
      <c r="GI37" s="162" t="e">
        <f t="shared" si="276"/>
        <v>#N/A</v>
      </c>
      <c r="GJ37" s="162" t="e">
        <f t="shared" si="277"/>
        <v>#N/A</v>
      </c>
      <c r="GK37" s="162" t="e">
        <f t="shared" si="278"/>
        <v>#N/A</v>
      </c>
      <c r="GL37" s="162" t="e">
        <f t="shared" si="279"/>
        <v>#N/A</v>
      </c>
      <c r="GM37" s="162" t="e">
        <f t="shared" si="280"/>
        <v>#N/A</v>
      </c>
      <c r="GN37" s="162" t="e">
        <f t="shared" si="281"/>
        <v>#N/A</v>
      </c>
      <c r="GO37" s="162" t="e">
        <f t="shared" si="282"/>
        <v>#N/A</v>
      </c>
      <c r="GP37" s="162" t="e">
        <f t="shared" si="283"/>
        <v>#N/A</v>
      </c>
      <c r="GQ37" s="162" t="e">
        <f t="shared" si="284"/>
        <v>#N/A</v>
      </c>
      <c r="GR37" s="162" t="e">
        <f t="shared" si="285"/>
        <v>#N/A</v>
      </c>
      <c r="GS37" s="162" t="e">
        <f t="shared" si="286"/>
        <v>#N/A</v>
      </c>
      <c r="GT37" s="162" t="e">
        <f t="shared" si="287"/>
        <v>#N/A</v>
      </c>
      <c r="GU37" s="162" t="e">
        <f t="shared" si="288"/>
        <v>#N/A</v>
      </c>
      <c r="GV37" s="162" t="e">
        <f t="shared" si="289"/>
        <v>#N/A</v>
      </c>
      <c r="GW37" s="162" t="e">
        <f t="shared" si="290"/>
        <v>#N/A</v>
      </c>
      <c r="GX37" s="162" t="e">
        <f t="shared" si="291"/>
        <v>#N/A</v>
      </c>
      <c r="GY37" s="162" t="e">
        <f t="shared" si="292"/>
        <v>#N/A</v>
      </c>
      <c r="GZ37" s="162" t="e">
        <f t="shared" si="293"/>
        <v>#N/A</v>
      </c>
      <c r="HA37" s="162" t="e">
        <f t="shared" si="294"/>
        <v>#N/A</v>
      </c>
      <c r="HB37" s="162" t="e">
        <f t="shared" si="295"/>
        <v>#N/A</v>
      </c>
      <c r="HC37" s="162" t="e">
        <f t="shared" si="296"/>
        <v>#N/A</v>
      </c>
      <c r="HD37" s="162" t="e">
        <f t="shared" si="297"/>
        <v>#N/A</v>
      </c>
      <c r="HE37" s="162" t="e">
        <f t="shared" si="298"/>
        <v>#N/A</v>
      </c>
      <c r="HF37" s="162" t="e">
        <f t="shared" si="299"/>
        <v>#N/A</v>
      </c>
      <c r="HG37" s="162" t="e">
        <f t="shared" si="300"/>
        <v>#N/A</v>
      </c>
      <c r="HH37" s="162" t="e">
        <f t="shared" si="301"/>
        <v>#N/A</v>
      </c>
      <c r="HI37" s="162" t="e">
        <f t="shared" si="302"/>
        <v>#N/A</v>
      </c>
      <c r="HJ37" s="162" t="e">
        <f t="shared" si="303"/>
        <v>#N/A</v>
      </c>
      <c r="HK37" s="162" t="e">
        <f t="shared" si="304"/>
        <v>#N/A</v>
      </c>
      <c r="HL37" s="162" t="e">
        <f t="shared" si="305"/>
        <v>#N/A</v>
      </c>
      <c r="HM37" s="162" t="e">
        <f t="shared" si="306"/>
        <v>#N/A</v>
      </c>
      <c r="HN37" s="162" t="e">
        <f t="shared" si="307"/>
        <v>#N/A</v>
      </c>
      <c r="HO37" s="162" t="e">
        <f t="shared" si="308"/>
        <v>#N/A</v>
      </c>
      <c r="HP37" s="162" t="e">
        <f t="shared" si="309"/>
        <v>#N/A</v>
      </c>
    </row>
    <row r="38" spans="1:224" hidden="1" x14ac:dyDescent="0.25">
      <c r="A38" s="4">
        <v>35</v>
      </c>
      <c r="B38" s="89" t="str">
        <f t="shared" si="107"/>
        <v/>
      </c>
      <c r="C38" s="88"/>
      <c r="D38" s="89" t="str">
        <f t="shared" si="108"/>
        <v/>
      </c>
      <c r="E38" s="34" t="str">
        <f t="shared" si="0"/>
        <v/>
      </c>
      <c r="F38" s="34" t="str">
        <f t="shared" si="1"/>
        <v/>
      </c>
      <c r="G38" s="69" t="str">
        <f t="shared" si="109"/>
        <v/>
      </c>
      <c r="H38" s="21"/>
      <c r="I38" s="56"/>
      <c r="J38" s="265"/>
      <c r="K38" s="70" t="str">
        <f>IF(AND(B38&gt;0,C38&gt;0,D38&gt;0),IF(ISBLANK(J38),IF(ISBLANK(H38),"",(D38-B38)*VLOOKUP(H38,VLookups!$A$4:$B$13,2,FALSE)),J38),"")</f>
        <v/>
      </c>
      <c r="L38" s="71" t="str">
        <f t="shared" si="205"/>
        <v/>
      </c>
      <c r="M38" s="88"/>
      <c r="N38" s="258" t="str">
        <f>IF(AND(M38&gt;0,C38&gt;0,NOT(K38="")),ABS(VLOOKUP($M$1,VLookups!$A$48:$B$49,2,FALSE)-_xlfn.NORM.DIST(M38,G38,K38,TRUE)),"")</f>
        <v/>
      </c>
      <c r="O38" s="87" t="str">
        <f>IF(AND($B38&gt;0,$C38&gt;0,$D38&gt;0,NOT(ISBLANK($H38))),_xlfn.NORM.INV(ABS(VLOOKUP($M$1,VLookups!$A$48:$B$49,2,FALSE)-O$3),$G38,$K38),"")</f>
        <v/>
      </c>
      <c r="P38" s="86" t="str">
        <f>IF(AND($B38&gt;0,$C38&gt;0,$D38&gt;0,NOT(ISBLANK($H38))),_xlfn.NORM.INV(ABS(VLOOKUP($M$1,VLookups!$A$48:$B$49,2,FALSE)-P$3),$G38,$K38),"")</f>
        <v/>
      </c>
      <c r="Q38" s="87" t="str">
        <f>IF(AND($B38&gt;0,$C38&gt;0,$D38&gt;0,NOT(ISBLANK($H38))),_xlfn.NORM.INV(ABS(VLOOKUP($M$1,VLookups!$A$48:$B$49,2,FALSE)-Q$3),$G38,$K38),"")</f>
        <v/>
      </c>
      <c r="R38" s="86" t="str">
        <f>IF(AND($B38&gt;0,$C38&gt;0,$D38&gt;0,NOT(ISBLANK($H38))),_xlfn.NORM.INV(ABS(VLOOKUP($M$1,VLookups!$A$48:$B$49,2,FALSE)-R$3),$G38,$K38),"")</f>
        <v/>
      </c>
      <c r="S38" s="87" t="str">
        <f>IF(AND($B38&gt;0,$C38&gt;0,$D38&gt;0,NOT(ISBLANK($H38))),_xlfn.NORM.INV(ABS(VLOOKUP($M$1,VLookups!$A$48:$B$49,2,FALSE)-S$3),$G38,$K38),"")</f>
        <v/>
      </c>
      <c r="T38" s="86" t="str">
        <f>IF(AND($B38&gt;0,$C38&gt;0,$D38&gt;0,NOT(ISBLANK($H38))),_xlfn.NORM.INV(ABS(VLOOKUP($M$1,VLookups!$A$48:$B$49,2,FALSE)-T$3),$G38,$K38),"")</f>
        <v/>
      </c>
      <c r="U38" s="5"/>
      <c r="V38" s="161"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6"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2" t="e">
        <f t="shared" si="209"/>
        <v>#N/A</v>
      </c>
      <c r="DU38" s="162" t="e">
        <f t="shared" si="210"/>
        <v>#N/A</v>
      </c>
      <c r="DV38" s="162" t="e">
        <f t="shared" si="211"/>
        <v>#N/A</v>
      </c>
      <c r="DW38" s="162" t="e">
        <f t="shared" si="212"/>
        <v>#N/A</v>
      </c>
      <c r="DX38" s="162" t="e">
        <f t="shared" si="213"/>
        <v>#N/A</v>
      </c>
      <c r="DY38" s="162" t="e">
        <f t="shared" si="214"/>
        <v>#N/A</v>
      </c>
      <c r="DZ38" s="162" t="e">
        <f t="shared" si="215"/>
        <v>#N/A</v>
      </c>
      <c r="EA38" s="162" t="e">
        <f t="shared" si="216"/>
        <v>#N/A</v>
      </c>
      <c r="EB38" s="162" t="e">
        <f t="shared" si="217"/>
        <v>#N/A</v>
      </c>
      <c r="EC38" s="162" t="e">
        <f t="shared" si="218"/>
        <v>#N/A</v>
      </c>
      <c r="ED38" s="162" t="e">
        <f t="shared" si="219"/>
        <v>#N/A</v>
      </c>
      <c r="EE38" s="162" t="e">
        <f t="shared" si="220"/>
        <v>#N/A</v>
      </c>
      <c r="EF38" s="162" t="e">
        <f t="shared" si="221"/>
        <v>#N/A</v>
      </c>
      <c r="EG38" s="162" t="e">
        <f t="shared" si="222"/>
        <v>#N/A</v>
      </c>
      <c r="EH38" s="162" t="e">
        <f t="shared" si="223"/>
        <v>#N/A</v>
      </c>
      <c r="EI38" s="162" t="e">
        <f t="shared" si="224"/>
        <v>#N/A</v>
      </c>
      <c r="EJ38" s="162" t="e">
        <f t="shared" si="225"/>
        <v>#N/A</v>
      </c>
      <c r="EK38" s="162" t="e">
        <f t="shared" si="226"/>
        <v>#N/A</v>
      </c>
      <c r="EL38" s="162" t="e">
        <f t="shared" si="227"/>
        <v>#N/A</v>
      </c>
      <c r="EM38" s="162" t="e">
        <f t="shared" si="228"/>
        <v>#N/A</v>
      </c>
      <c r="EN38" s="162" t="e">
        <f t="shared" si="229"/>
        <v>#N/A</v>
      </c>
      <c r="EO38" s="162" t="e">
        <f t="shared" si="230"/>
        <v>#N/A</v>
      </c>
      <c r="EP38" s="162" t="e">
        <f t="shared" si="231"/>
        <v>#N/A</v>
      </c>
      <c r="EQ38" s="162" t="e">
        <f t="shared" si="232"/>
        <v>#N/A</v>
      </c>
      <c r="ER38" s="162" t="e">
        <f t="shared" si="233"/>
        <v>#N/A</v>
      </c>
      <c r="ES38" s="162" t="e">
        <f t="shared" si="234"/>
        <v>#N/A</v>
      </c>
      <c r="ET38" s="162" t="e">
        <f t="shared" si="235"/>
        <v>#N/A</v>
      </c>
      <c r="EU38" s="162" t="e">
        <f t="shared" si="236"/>
        <v>#N/A</v>
      </c>
      <c r="EV38" s="162" t="e">
        <f t="shared" si="237"/>
        <v>#N/A</v>
      </c>
      <c r="EW38" s="162" t="e">
        <f t="shared" si="238"/>
        <v>#N/A</v>
      </c>
      <c r="EX38" s="162" t="e">
        <f t="shared" si="239"/>
        <v>#N/A</v>
      </c>
      <c r="EY38" s="162" t="e">
        <f t="shared" si="240"/>
        <v>#N/A</v>
      </c>
      <c r="EZ38" s="162" t="e">
        <f t="shared" si="241"/>
        <v>#N/A</v>
      </c>
      <c r="FA38" s="162" t="e">
        <f t="shared" si="242"/>
        <v>#N/A</v>
      </c>
      <c r="FB38" s="162" t="e">
        <f t="shared" si="243"/>
        <v>#N/A</v>
      </c>
      <c r="FC38" s="162" t="e">
        <f t="shared" si="244"/>
        <v>#N/A</v>
      </c>
      <c r="FD38" s="162" t="e">
        <f t="shared" si="245"/>
        <v>#N/A</v>
      </c>
      <c r="FE38" s="162" t="e">
        <f t="shared" si="246"/>
        <v>#N/A</v>
      </c>
      <c r="FF38" s="162" t="e">
        <f t="shared" si="247"/>
        <v>#N/A</v>
      </c>
      <c r="FG38" s="162" t="e">
        <f t="shared" si="248"/>
        <v>#N/A</v>
      </c>
      <c r="FH38" s="162" t="e">
        <f t="shared" si="249"/>
        <v>#N/A</v>
      </c>
      <c r="FI38" s="162" t="e">
        <f t="shared" si="250"/>
        <v>#N/A</v>
      </c>
      <c r="FJ38" s="162" t="e">
        <f t="shared" si="251"/>
        <v>#N/A</v>
      </c>
      <c r="FK38" s="162" t="e">
        <f t="shared" si="252"/>
        <v>#N/A</v>
      </c>
      <c r="FL38" s="162" t="e">
        <f t="shared" si="253"/>
        <v>#N/A</v>
      </c>
      <c r="FM38" s="162" t="e">
        <f t="shared" si="254"/>
        <v>#N/A</v>
      </c>
      <c r="FN38" s="162" t="e">
        <f t="shared" si="255"/>
        <v>#N/A</v>
      </c>
      <c r="FO38" s="162" t="e">
        <f t="shared" si="256"/>
        <v>#N/A</v>
      </c>
      <c r="FP38" s="162" t="e">
        <f t="shared" si="257"/>
        <v>#N/A</v>
      </c>
      <c r="FQ38" s="162" t="e">
        <f t="shared" si="258"/>
        <v>#N/A</v>
      </c>
      <c r="FR38" s="162" t="e">
        <f t="shared" si="259"/>
        <v>#N/A</v>
      </c>
      <c r="FS38" s="162" t="e">
        <f t="shared" si="260"/>
        <v>#N/A</v>
      </c>
      <c r="FT38" s="162" t="e">
        <f t="shared" si="261"/>
        <v>#N/A</v>
      </c>
      <c r="FU38" s="162" t="e">
        <f t="shared" si="262"/>
        <v>#N/A</v>
      </c>
      <c r="FV38" s="162" t="e">
        <f t="shared" si="263"/>
        <v>#N/A</v>
      </c>
      <c r="FW38" s="162" t="e">
        <f t="shared" si="264"/>
        <v>#N/A</v>
      </c>
      <c r="FX38" s="162" t="e">
        <f t="shared" si="265"/>
        <v>#N/A</v>
      </c>
      <c r="FY38" s="162" t="e">
        <f t="shared" si="266"/>
        <v>#N/A</v>
      </c>
      <c r="FZ38" s="162" t="e">
        <f t="shared" si="267"/>
        <v>#N/A</v>
      </c>
      <c r="GA38" s="162" t="e">
        <f t="shared" si="268"/>
        <v>#N/A</v>
      </c>
      <c r="GB38" s="162" t="e">
        <f t="shared" si="269"/>
        <v>#N/A</v>
      </c>
      <c r="GC38" s="162" t="e">
        <f t="shared" si="270"/>
        <v>#N/A</v>
      </c>
      <c r="GD38" s="162" t="e">
        <f t="shared" si="271"/>
        <v>#N/A</v>
      </c>
      <c r="GE38" s="162" t="e">
        <f t="shared" si="272"/>
        <v>#N/A</v>
      </c>
      <c r="GF38" s="162" t="e">
        <f t="shared" si="273"/>
        <v>#N/A</v>
      </c>
      <c r="GG38" s="162" t="e">
        <f t="shared" si="274"/>
        <v>#N/A</v>
      </c>
      <c r="GH38" s="162" t="e">
        <f t="shared" si="275"/>
        <v>#N/A</v>
      </c>
      <c r="GI38" s="162" t="e">
        <f t="shared" si="276"/>
        <v>#N/A</v>
      </c>
      <c r="GJ38" s="162" t="e">
        <f t="shared" si="277"/>
        <v>#N/A</v>
      </c>
      <c r="GK38" s="162" t="e">
        <f t="shared" si="278"/>
        <v>#N/A</v>
      </c>
      <c r="GL38" s="162" t="e">
        <f t="shared" si="279"/>
        <v>#N/A</v>
      </c>
      <c r="GM38" s="162" t="e">
        <f t="shared" si="280"/>
        <v>#N/A</v>
      </c>
      <c r="GN38" s="162" t="e">
        <f t="shared" si="281"/>
        <v>#N/A</v>
      </c>
      <c r="GO38" s="162" t="e">
        <f t="shared" si="282"/>
        <v>#N/A</v>
      </c>
      <c r="GP38" s="162" t="e">
        <f t="shared" si="283"/>
        <v>#N/A</v>
      </c>
      <c r="GQ38" s="162" t="e">
        <f t="shared" si="284"/>
        <v>#N/A</v>
      </c>
      <c r="GR38" s="162" t="e">
        <f t="shared" si="285"/>
        <v>#N/A</v>
      </c>
      <c r="GS38" s="162" t="e">
        <f t="shared" si="286"/>
        <v>#N/A</v>
      </c>
      <c r="GT38" s="162" t="e">
        <f t="shared" si="287"/>
        <v>#N/A</v>
      </c>
      <c r="GU38" s="162" t="e">
        <f t="shared" si="288"/>
        <v>#N/A</v>
      </c>
      <c r="GV38" s="162" t="e">
        <f t="shared" si="289"/>
        <v>#N/A</v>
      </c>
      <c r="GW38" s="162" t="e">
        <f t="shared" si="290"/>
        <v>#N/A</v>
      </c>
      <c r="GX38" s="162" t="e">
        <f t="shared" si="291"/>
        <v>#N/A</v>
      </c>
      <c r="GY38" s="162" t="e">
        <f t="shared" si="292"/>
        <v>#N/A</v>
      </c>
      <c r="GZ38" s="162" t="e">
        <f t="shared" si="293"/>
        <v>#N/A</v>
      </c>
      <c r="HA38" s="162" t="e">
        <f t="shared" si="294"/>
        <v>#N/A</v>
      </c>
      <c r="HB38" s="162" t="e">
        <f t="shared" si="295"/>
        <v>#N/A</v>
      </c>
      <c r="HC38" s="162" t="e">
        <f t="shared" si="296"/>
        <v>#N/A</v>
      </c>
      <c r="HD38" s="162" t="e">
        <f t="shared" si="297"/>
        <v>#N/A</v>
      </c>
      <c r="HE38" s="162" t="e">
        <f t="shared" si="298"/>
        <v>#N/A</v>
      </c>
      <c r="HF38" s="162" t="e">
        <f t="shared" si="299"/>
        <v>#N/A</v>
      </c>
      <c r="HG38" s="162" t="e">
        <f t="shared" si="300"/>
        <v>#N/A</v>
      </c>
      <c r="HH38" s="162" t="e">
        <f t="shared" si="301"/>
        <v>#N/A</v>
      </c>
      <c r="HI38" s="162" t="e">
        <f t="shared" si="302"/>
        <v>#N/A</v>
      </c>
      <c r="HJ38" s="162" t="e">
        <f t="shared" si="303"/>
        <v>#N/A</v>
      </c>
      <c r="HK38" s="162" t="e">
        <f t="shared" si="304"/>
        <v>#N/A</v>
      </c>
      <c r="HL38" s="162" t="e">
        <f t="shared" si="305"/>
        <v>#N/A</v>
      </c>
      <c r="HM38" s="162" t="e">
        <f t="shared" si="306"/>
        <v>#N/A</v>
      </c>
      <c r="HN38" s="162" t="e">
        <f t="shared" si="307"/>
        <v>#N/A</v>
      </c>
      <c r="HO38" s="162" t="e">
        <f t="shared" si="308"/>
        <v>#N/A</v>
      </c>
      <c r="HP38" s="162" t="e">
        <f t="shared" si="309"/>
        <v>#N/A</v>
      </c>
    </row>
    <row r="39" spans="1:224" hidden="1" x14ac:dyDescent="0.25">
      <c r="A39" s="4">
        <v>36</v>
      </c>
      <c r="B39" s="89" t="str">
        <f t="shared" si="107"/>
        <v/>
      </c>
      <c r="C39" s="88"/>
      <c r="D39" s="89" t="str">
        <f t="shared" si="108"/>
        <v/>
      </c>
      <c r="E39" s="34" t="str">
        <f t="shared" si="0"/>
        <v/>
      </c>
      <c r="F39" s="34" t="str">
        <f t="shared" si="1"/>
        <v/>
      </c>
      <c r="G39" s="69" t="str">
        <f t="shared" si="109"/>
        <v/>
      </c>
      <c r="H39" s="21"/>
      <c r="I39" s="56"/>
      <c r="J39" s="265"/>
      <c r="K39" s="70" t="str">
        <f>IF(AND(B39&gt;0,C39&gt;0,D39&gt;0),IF(ISBLANK(J39),IF(ISBLANK(H39),"",(D39-B39)*VLOOKUP(H39,VLookups!$A$4:$B$13,2,FALSE)),J39),"")</f>
        <v/>
      </c>
      <c r="L39" s="71" t="str">
        <f t="shared" si="205"/>
        <v/>
      </c>
      <c r="M39" s="88"/>
      <c r="N39" s="258" t="str">
        <f>IF(AND(M39&gt;0,C39&gt;0,NOT(K39="")),ABS(VLOOKUP($M$1,VLookups!$A$48:$B$49,2,FALSE)-_xlfn.NORM.DIST(M39,G39,K39,TRUE)),"")</f>
        <v/>
      </c>
      <c r="O39" s="87" t="str">
        <f>IF(AND($B39&gt;0,$C39&gt;0,$D39&gt;0,NOT(ISBLANK($H39))),_xlfn.NORM.INV(ABS(VLOOKUP($M$1,VLookups!$A$48:$B$49,2,FALSE)-O$3),$G39,$K39),"")</f>
        <v/>
      </c>
      <c r="P39" s="86" t="str">
        <f>IF(AND($B39&gt;0,$C39&gt;0,$D39&gt;0,NOT(ISBLANK($H39))),_xlfn.NORM.INV(ABS(VLOOKUP($M$1,VLookups!$A$48:$B$49,2,FALSE)-P$3),$G39,$K39),"")</f>
        <v/>
      </c>
      <c r="Q39" s="87" t="str">
        <f>IF(AND($B39&gt;0,$C39&gt;0,$D39&gt;0,NOT(ISBLANK($H39))),_xlfn.NORM.INV(ABS(VLOOKUP($M$1,VLookups!$A$48:$B$49,2,FALSE)-Q$3),$G39,$K39),"")</f>
        <v/>
      </c>
      <c r="R39" s="86" t="str">
        <f>IF(AND($B39&gt;0,$C39&gt;0,$D39&gt;0,NOT(ISBLANK($H39))),_xlfn.NORM.INV(ABS(VLOOKUP($M$1,VLookups!$A$48:$B$49,2,FALSE)-R$3),$G39,$K39),"")</f>
        <v/>
      </c>
      <c r="S39" s="87" t="str">
        <f>IF(AND($B39&gt;0,$C39&gt;0,$D39&gt;0,NOT(ISBLANK($H39))),_xlfn.NORM.INV(ABS(VLOOKUP($M$1,VLookups!$A$48:$B$49,2,FALSE)-S$3),$G39,$K39),"")</f>
        <v/>
      </c>
      <c r="T39" s="86" t="str">
        <f>IF(AND($B39&gt;0,$C39&gt;0,$D39&gt;0,NOT(ISBLANK($H39))),_xlfn.NORM.INV(ABS(VLOOKUP($M$1,VLookups!$A$48:$B$49,2,FALSE)-T$3),$G39,$K39),"")</f>
        <v/>
      </c>
      <c r="U39" s="5"/>
      <c r="V39" s="161"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6"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2" t="e">
        <f t="shared" si="209"/>
        <v>#N/A</v>
      </c>
      <c r="DU39" s="162" t="e">
        <f t="shared" si="210"/>
        <v>#N/A</v>
      </c>
      <c r="DV39" s="162" t="e">
        <f t="shared" si="211"/>
        <v>#N/A</v>
      </c>
      <c r="DW39" s="162" t="e">
        <f t="shared" si="212"/>
        <v>#N/A</v>
      </c>
      <c r="DX39" s="162" t="e">
        <f t="shared" si="213"/>
        <v>#N/A</v>
      </c>
      <c r="DY39" s="162" t="e">
        <f t="shared" si="214"/>
        <v>#N/A</v>
      </c>
      <c r="DZ39" s="162" t="e">
        <f t="shared" si="215"/>
        <v>#N/A</v>
      </c>
      <c r="EA39" s="162" t="e">
        <f t="shared" si="216"/>
        <v>#N/A</v>
      </c>
      <c r="EB39" s="162" t="e">
        <f t="shared" si="217"/>
        <v>#N/A</v>
      </c>
      <c r="EC39" s="162" t="e">
        <f t="shared" si="218"/>
        <v>#N/A</v>
      </c>
      <c r="ED39" s="162" t="e">
        <f t="shared" si="219"/>
        <v>#N/A</v>
      </c>
      <c r="EE39" s="162" t="e">
        <f t="shared" si="220"/>
        <v>#N/A</v>
      </c>
      <c r="EF39" s="162" t="e">
        <f t="shared" si="221"/>
        <v>#N/A</v>
      </c>
      <c r="EG39" s="162" t="e">
        <f t="shared" si="222"/>
        <v>#N/A</v>
      </c>
      <c r="EH39" s="162" t="e">
        <f t="shared" si="223"/>
        <v>#N/A</v>
      </c>
      <c r="EI39" s="162" t="e">
        <f t="shared" si="224"/>
        <v>#N/A</v>
      </c>
      <c r="EJ39" s="162" t="e">
        <f t="shared" si="225"/>
        <v>#N/A</v>
      </c>
      <c r="EK39" s="162" t="e">
        <f t="shared" si="226"/>
        <v>#N/A</v>
      </c>
      <c r="EL39" s="162" t="e">
        <f t="shared" si="227"/>
        <v>#N/A</v>
      </c>
      <c r="EM39" s="162" t="e">
        <f t="shared" si="228"/>
        <v>#N/A</v>
      </c>
      <c r="EN39" s="162" t="e">
        <f t="shared" si="229"/>
        <v>#N/A</v>
      </c>
      <c r="EO39" s="162" t="e">
        <f t="shared" si="230"/>
        <v>#N/A</v>
      </c>
      <c r="EP39" s="162" t="e">
        <f t="shared" si="231"/>
        <v>#N/A</v>
      </c>
      <c r="EQ39" s="162" t="e">
        <f t="shared" si="232"/>
        <v>#N/A</v>
      </c>
      <c r="ER39" s="162" t="e">
        <f t="shared" si="233"/>
        <v>#N/A</v>
      </c>
      <c r="ES39" s="162" t="e">
        <f t="shared" si="234"/>
        <v>#N/A</v>
      </c>
      <c r="ET39" s="162" t="e">
        <f t="shared" si="235"/>
        <v>#N/A</v>
      </c>
      <c r="EU39" s="162" t="e">
        <f t="shared" si="236"/>
        <v>#N/A</v>
      </c>
      <c r="EV39" s="162" t="e">
        <f t="shared" si="237"/>
        <v>#N/A</v>
      </c>
      <c r="EW39" s="162" t="e">
        <f t="shared" si="238"/>
        <v>#N/A</v>
      </c>
      <c r="EX39" s="162" t="e">
        <f t="shared" si="239"/>
        <v>#N/A</v>
      </c>
      <c r="EY39" s="162" t="e">
        <f t="shared" si="240"/>
        <v>#N/A</v>
      </c>
      <c r="EZ39" s="162" t="e">
        <f t="shared" si="241"/>
        <v>#N/A</v>
      </c>
      <c r="FA39" s="162" t="e">
        <f t="shared" si="242"/>
        <v>#N/A</v>
      </c>
      <c r="FB39" s="162" t="e">
        <f t="shared" si="243"/>
        <v>#N/A</v>
      </c>
      <c r="FC39" s="162" t="e">
        <f t="shared" si="244"/>
        <v>#N/A</v>
      </c>
      <c r="FD39" s="162" t="e">
        <f t="shared" si="245"/>
        <v>#N/A</v>
      </c>
      <c r="FE39" s="162" t="e">
        <f t="shared" si="246"/>
        <v>#N/A</v>
      </c>
      <c r="FF39" s="162" t="e">
        <f t="shared" si="247"/>
        <v>#N/A</v>
      </c>
      <c r="FG39" s="162" t="e">
        <f t="shared" si="248"/>
        <v>#N/A</v>
      </c>
      <c r="FH39" s="162" t="e">
        <f t="shared" si="249"/>
        <v>#N/A</v>
      </c>
      <c r="FI39" s="162" t="e">
        <f t="shared" si="250"/>
        <v>#N/A</v>
      </c>
      <c r="FJ39" s="162" t="e">
        <f t="shared" si="251"/>
        <v>#N/A</v>
      </c>
      <c r="FK39" s="162" t="e">
        <f t="shared" si="252"/>
        <v>#N/A</v>
      </c>
      <c r="FL39" s="162" t="e">
        <f t="shared" si="253"/>
        <v>#N/A</v>
      </c>
      <c r="FM39" s="162" t="e">
        <f t="shared" si="254"/>
        <v>#N/A</v>
      </c>
      <c r="FN39" s="162" t="e">
        <f t="shared" si="255"/>
        <v>#N/A</v>
      </c>
      <c r="FO39" s="162" t="e">
        <f t="shared" si="256"/>
        <v>#N/A</v>
      </c>
      <c r="FP39" s="162" t="e">
        <f t="shared" si="257"/>
        <v>#N/A</v>
      </c>
      <c r="FQ39" s="162" t="e">
        <f t="shared" si="258"/>
        <v>#N/A</v>
      </c>
      <c r="FR39" s="162" t="e">
        <f t="shared" si="259"/>
        <v>#N/A</v>
      </c>
      <c r="FS39" s="162" t="e">
        <f t="shared" si="260"/>
        <v>#N/A</v>
      </c>
      <c r="FT39" s="162" t="e">
        <f t="shared" si="261"/>
        <v>#N/A</v>
      </c>
      <c r="FU39" s="162" t="e">
        <f t="shared" si="262"/>
        <v>#N/A</v>
      </c>
      <c r="FV39" s="162" t="e">
        <f t="shared" si="263"/>
        <v>#N/A</v>
      </c>
      <c r="FW39" s="162" t="e">
        <f t="shared" si="264"/>
        <v>#N/A</v>
      </c>
      <c r="FX39" s="162" t="e">
        <f t="shared" si="265"/>
        <v>#N/A</v>
      </c>
      <c r="FY39" s="162" t="e">
        <f t="shared" si="266"/>
        <v>#N/A</v>
      </c>
      <c r="FZ39" s="162" t="e">
        <f t="shared" si="267"/>
        <v>#N/A</v>
      </c>
      <c r="GA39" s="162" t="e">
        <f t="shared" si="268"/>
        <v>#N/A</v>
      </c>
      <c r="GB39" s="162" t="e">
        <f t="shared" si="269"/>
        <v>#N/A</v>
      </c>
      <c r="GC39" s="162" t="e">
        <f t="shared" si="270"/>
        <v>#N/A</v>
      </c>
      <c r="GD39" s="162" t="e">
        <f t="shared" si="271"/>
        <v>#N/A</v>
      </c>
      <c r="GE39" s="162" t="e">
        <f t="shared" si="272"/>
        <v>#N/A</v>
      </c>
      <c r="GF39" s="162" t="e">
        <f t="shared" si="273"/>
        <v>#N/A</v>
      </c>
      <c r="GG39" s="162" t="e">
        <f t="shared" si="274"/>
        <v>#N/A</v>
      </c>
      <c r="GH39" s="162" t="e">
        <f t="shared" si="275"/>
        <v>#N/A</v>
      </c>
      <c r="GI39" s="162" t="e">
        <f t="shared" si="276"/>
        <v>#N/A</v>
      </c>
      <c r="GJ39" s="162" t="e">
        <f t="shared" si="277"/>
        <v>#N/A</v>
      </c>
      <c r="GK39" s="162" t="e">
        <f t="shared" si="278"/>
        <v>#N/A</v>
      </c>
      <c r="GL39" s="162" t="e">
        <f t="shared" si="279"/>
        <v>#N/A</v>
      </c>
      <c r="GM39" s="162" t="e">
        <f t="shared" si="280"/>
        <v>#N/A</v>
      </c>
      <c r="GN39" s="162" t="e">
        <f t="shared" si="281"/>
        <v>#N/A</v>
      </c>
      <c r="GO39" s="162" t="e">
        <f t="shared" si="282"/>
        <v>#N/A</v>
      </c>
      <c r="GP39" s="162" t="e">
        <f t="shared" si="283"/>
        <v>#N/A</v>
      </c>
      <c r="GQ39" s="162" t="e">
        <f t="shared" si="284"/>
        <v>#N/A</v>
      </c>
      <c r="GR39" s="162" t="e">
        <f t="shared" si="285"/>
        <v>#N/A</v>
      </c>
      <c r="GS39" s="162" t="e">
        <f t="shared" si="286"/>
        <v>#N/A</v>
      </c>
      <c r="GT39" s="162" t="e">
        <f t="shared" si="287"/>
        <v>#N/A</v>
      </c>
      <c r="GU39" s="162" t="e">
        <f t="shared" si="288"/>
        <v>#N/A</v>
      </c>
      <c r="GV39" s="162" t="e">
        <f t="shared" si="289"/>
        <v>#N/A</v>
      </c>
      <c r="GW39" s="162" t="e">
        <f t="shared" si="290"/>
        <v>#N/A</v>
      </c>
      <c r="GX39" s="162" t="e">
        <f t="shared" si="291"/>
        <v>#N/A</v>
      </c>
      <c r="GY39" s="162" t="e">
        <f t="shared" si="292"/>
        <v>#N/A</v>
      </c>
      <c r="GZ39" s="162" t="e">
        <f t="shared" si="293"/>
        <v>#N/A</v>
      </c>
      <c r="HA39" s="162" t="e">
        <f t="shared" si="294"/>
        <v>#N/A</v>
      </c>
      <c r="HB39" s="162" t="e">
        <f t="shared" si="295"/>
        <v>#N/A</v>
      </c>
      <c r="HC39" s="162" t="e">
        <f t="shared" si="296"/>
        <v>#N/A</v>
      </c>
      <c r="HD39" s="162" t="e">
        <f t="shared" si="297"/>
        <v>#N/A</v>
      </c>
      <c r="HE39" s="162" t="e">
        <f t="shared" si="298"/>
        <v>#N/A</v>
      </c>
      <c r="HF39" s="162" t="e">
        <f t="shared" si="299"/>
        <v>#N/A</v>
      </c>
      <c r="HG39" s="162" t="e">
        <f t="shared" si="300"/>
        <v>#N/A</v>
      </c>
      <c r="HH39" s="162" t="e">
        <f t="shared" si="301"/>
        <v>#N/A</v>
      </c>
      <c r="HI39" s="162" t="e">
        <f t="shared" si="302"/>
        <v>#N/A</v>
      </c>
      <c r="HJ39" s="162" t="e">
        <f t="shared" si="303"/>
        <v>#N/A</v>
      </c>
      <c r="HK39" s="162" t="e">
        <f t="shared" si="304"/>
        <v>#N/A</v>
      </c>
      <c r="HL39" s="162" t="e">
        <f t="shared" si="305"/>
        <v>#N/A</v>
      </c>
      <c r="HM39" s="162" t="e">
        <f t="shared" si="306"/>
        <v>#N/A</v>
      </c>
      <c r="HN39" s="162" t="e">
        <f t="shared" si="307"/>
        <v>#N/A</v>
      </c>
      <c r="HO39" s="162" t="e">
        <f t="shared" si="308"/>
        <v>#N/A</v>
      </c>
      <c r="HP39" s="162" t="e">
        <f t="shared" si="309"/>
        <v>#N/A</v>
      </c>
    </row>
    <row r="40" spans="1:224" hidden="1" x14ac:dyDescent="0.25">
      <c r="A40" s="4">
        <v>37</v>
      </c>
      <c r="B40" s="89" t="str">
        <f t="shared" si="107"/>
        <v/>
      </c>
      <c r="C40" s="88"/>
      <c r="D40" s="89" t="str">
        <f t="shared" si="108"/>
        <v/>
      </c>
      <c r="E40" s="34" t="str">
        <f t="shared" si="0"/>
        <v/>
      </c>
      <c r="F40" s="34" t="str">
        <f t="shared" si="1"/>
        <v/>
      </c>
      <c r="G40" s="69" t="str">
        <f t="shared" si="109"/>
        <v/>
      </c>
      <c r="H40" s="21"/>
      <c r="I40" s="56"/>
      <c r="J40" s="265"/>
      <c r="K40" s="70" t="str">
        <f>IF(AND(B40&gt;0,C40&gt;0,D40&gt;0),IF(ISBLANK(J40),IF(ISBLANK(H40),"",(D40-B40)*VLOOKUP(H40,VLookups!$A$4:$B$13,2,FALSE)),J40),"")</f>
        <v/>
      </c>
      <c r="L40" s="71" t="str">
        <f t="shared" si="205"/>
        <v/>
      </c>
      <c r="M40" s="88"/>
      <c r="N40" s="258" t="str">
        <f>IF(AND(M40&gt;0,C40&gt;0,NOT(K40="")),ABS(VLOOKUP($M$1,VLookups!$A$48:$B$49,2,FALSE)-_xlfn.NORM.DIST(M40,G40,K40,TRUE)),"")</f>
        <v/>
      </c>
      <c r="O40" s="87" t="str">
        <f>IF(AND($B40&gt;0,$C40&gt;0,$D40&gt;0,NOT(ISBLANK($H40))),_xlfn.NORM.INV(ABS(VLOOKUP($M$1,VLookups!$A$48:$B$49,2,FALSE)-O$3),$G40,$K40),"")</f>
        <v/>
      </c>
      <c r="P40" s="86" t="str">
        <f>IF(AND($B40&gt;0,$C40&gt;0,$D40&gt;0,NOT(ISBLANK($H40))),_xlfn.NORM.INV(ABS(VLOOKUP($M$1,VLookups!$A$48:$B$49,2,FALSE)-P$3),$G40,$K40),"")</f>
        <v/>
      </c>
      <c r="Q40" s="87" t="str">
        <f>IF(AND($B40&gt;0,$C40&gt;0,$D40&gt;0,NOT(ISBLANK($H40))),_xlfn.NORM.INV(ABS(VLOOKUP($M$1,VLookups!$A$48:$B$49,2,FALSE)-Q$3),$G40,$K40),"")</f>
        <v/>
      </c>
      <c r="R40" s="86" t="str">
        <f>IF(AND($B40&gt;0,$C40&gt;0,$D40&gt;0,NOT(ISBLANK($H40))),_xlfn.NORM.INV(ABS(VLOOKUP($M$1,VLookups!$A$48:$B$49,2,FALSE)-R$3),$G40,$K40),"")</f>
        <v/>
      </c>
      <c r="S40" s="87" t="str">
        <f>IF(AND($B40&gt;0,$C40&gt;0,$D40&gt;0,NOT(ISBLANK($H40))),_xlfn.NORM.INV(ABS(VLOOKUP($M$1,VLookups!$A$48:$B$49,2,FALSE)-S$3),$G40,$K40),"")</f>
        <v/>
      </c>
      <c r="T40" s="86" t="str">
        <f>IF(AND($B40&gt;0,$C40&gt;0,$D40&gt;0,NOT(ISBLANK($H40))),_xlfn.NORM.INV(ABS(VLOOKUP($M$1,VLookups!$A$48:$B$49,2,FALSE)-T$3),$G40,$K40),"")</f>
        <v/>
      </c>
      <c r="U40" s="5"/>
      <c r="V40" s="161"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6"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2" t="e">
        <f t="shared" si="209"/>
        <v>#N/A</v>
      </c>
      <c r="DU40" s="162" t="e">
        <f t="shared" si="210"/>
        <v>#N/A</v>
      </c>
      <c r="DV40" s="162" t="e">
        <f t="shared" si="211"/>
        <v>#N/A</v>
      </c>
      <c r="DW40" s="162" t="e">
        <f t="shared" si="212"/>
        <v>#N/A</v>
      </c>
      <c r="DX40" s="162" t="e">
        <f t="shared" si="213"/>
        <v>#N/A</v>
      </c>
      <c r="DY40" s="162" t="e">
        <f t="shared" si="214"/>
        <v>#N/A</v>
      </c>
      <c r="DZ40" s="162" t="e">
        <f t="shared" si="215"/>
        <v>#N/A</v>
      </c>
      <c r="EA40" s="162" t="e">
        <f t="shared" si="216"/>
        <v>#N/A</v>
      </c>
      <c r="EB40" s="162" t="e">
        <f t="shared" si="217"/>
        <v>#N/A</v>
      </c>
      <c r="EC40" s="162" t="e">
        <f t="shared" si="218"/>
        <v>#N/A</v>
      </c>
      <c r="ED40" s="162" t="e">
        <f t="shared" si="219"/>
        <v>#N/A</v>
      </c>
      <c r="EE40" s="162" t="e">
        <f t="shared" si="220"/>
        <v>#N/A</v>
      </c>
      <c r="EF40" s="162" t="e">
        <f t="shared" si="221"/>
        <v>#N/A</v>
      </c>
      <c r="EG40" s="162" t="e">
        <f t="shared" si="222"/>
        <v>#N/A</v>
      </c>
      <c r="EH40" s="162" t="e">
        <f t="shared" si="223"/>
        <v>#N/A</v>
      </c>
      <c r="EI40" s="162" t="e">
        <f t="shared" si="224"/>
        <v>#N/A</v>
      </c>
      <c r="EJ40" s="162" t="e">
        <f t="shared" si="225"/>
        <v>#N/A</v>
      </c>
      <c r="EK40" s="162" t="e">
        <f t="shared" si="226"/>
        <v>#N/A</v>
      </c>
      <c r="EL40" s="162" t="e">
        <f t="shared" si="227"/>
        <v>#N/A</v>
      </c>
      <c r="EM40" s="162" t="e">
        <f t="shared" si="228"/>
        <v>#N/A</v>
      </c>
      <c r="EN40" s="162" t="e">
        <f t="shared" si="229"/>
        <v>#N/A</v>
      </c>
      <c r="EO40" s="162" t="e">
        <f t="shared" si="230"/>
        <v>#N/A</v>
      </c>
      <c r="EP40" s="162" t="e">
        <f t="shared" si="231"/>
        <v>#N/A</v>
      </c>
      <c r="EQ40" s="162" t="e">
        <f t="shared" si="232"/>
        <v>#N/A</v>
      </c>
      <c r="ER40" s="162" t="e">
        <f t="shared" si="233"/>
        <v>#N/A</v>
      </c>
      <c r="ES40" s="162" t="e">
        <f t="shared" si="234"/>
        <v>#N/A</v>
      </c>
      <c r="ET40" s="162" t="e">
        <f t="shared" si="235"/>
        <v>#N/A</v>
      </c>
      <c r="EU40" s="162" t="e">
        <f t="shared" si="236"/>
        <v>#N/A</v>
      </c>
      <c r="EV40" s="162" t="e">
        <f t="shared" si="237"/>
        <v>#N/A</v>
      </c>
      <c r="EW40" s="162" t="e">
        <f t="shared" si="238"/>
        <v>#N/A</v>
      </c>
      <c r="EX40" s="162" t="e">
        <f t="shared" si="239"/>
        <v>#N/A</v>
      </c>
      <c r="EY40" s="162" t="e">
        <f t="shared" si="240"/>
        <v>#N/A</v>
      </c>
      <c r="EZ40" s="162" t="e">
        <f t="shared" si="241"/>
        <v>#N/A</v>
      </c>
      <c r="FA40" s="162" t="e">
        <f t="shared" si="242"/>
        <v>#N/A</v>
      </c>
      <c r="FB40" s="162" t="e">
        <f t="shared" si="243"/>
        <v>#N/A</v>
      </c>
      <c r="FC40" s="162" t="e">
        <f t="shared" si="244"/>
        <v>#N/A</v>
      </c>
      <c r="FD40" s="162" t="e">
        <f t="shared" si="245"/>
        <v>#N/A</v>
      </c>
      <c r="FE40" s="162" t="e">
        <f t="shared" si="246"/>
        <v>#N/A</v>
      </c>
      <c r="FF40" s="162" t="e">
        <f t="shared" si="247"/>
        <v>#N/A</v>
      </c>
      <c r="FG40" s="162" t="e">
        <f t="shared" si="248"/>
        <v>#N/A</v>
      </c>
      <c r="FH40" s="162" t="e">
        <f t="shared" si="249"/>
        <v>#N/A</v>
      </c>
      <c r="FI40" s="162" t="e">
        <f t="shared" si="250"/>
        <v>#N/A</v>
      </c>
      <c r="FJ40" s="162" t="e">
        <f t="shared" si="251"/>
        <v>#N/A</v>
      </c>
      <c r="FK40" s="162" t="e">
        <f t="shared" si="252"/>
        <v>#N/A</v>
      </c>
      <c r="FL40" s="162" t="e">
        <f t="shared" si="253"/>
        <v>#N/A</v>
      </c>
      <c r="FM40" s="162" t="e">
        <f t="shared" si="254"/>
        <v>#N/A</v>
      </c>
      <c r="FN40" s="162" t="e">
        <f t="shared" si="255"/>
        <v>#N/A</v>
      </c>
      <c r="FO40" s="162" t="e">
        <f t="shared" si="256"/>
        <v>#N/A</v>
      </c>
      <c r="FP40" s="162" t="e">
        <f t="shared" si="257"/>
        <v>#N/A</v>
      </c>
      <c r="FQ40" s="162" t="e">
        <f t="shared" si="258"/>
        <v>#N/A</v>
      </c>
      <c r="FR40" s="162" t="e">
        <f t="shared" si="259"/>
        <v>#N/A</v>
      </c>
      <c r="FS40" s="162" t="e">
        <f t="shared" si="260"/>
        <v>#N/A</v>
      </c>
      <c r="FT40" s="162" t="e">
        <f t="shared" si="261"/>
        <v>#N/A</v>
      </c>
      <c r="FU40" s="162" t="e">
        <f t="shared" si="262"/>
        <v>#N/A</v>
      </c>
      <c r="FV40" s="162" t="e">
        <f t="shared" si="263"/>
        <v>#N/A</v>
      </c>
      <c r="FW40" s="162" t="e">
        <f t="shared" si="264"/>
        <v>#N/A</v>
      </c>
      <c r="FX40" s="162" t="e">
        <f t="shared" si="265"/>
        <v>#N/A</v>
      </c>
      <c r="FY40" s="162" t="e">
        <f t="shared" si="266"/>
        <v>#N/A</v>
      </c>
      <c r="FZ40" s="162" t="e">
        <f t="shared" si="267"/>
        <v>#N/A</v>
      </c>
      <c r="GA40" s="162" t="e">
        <f t="shared" si="268"/>
        <v>#N/A</v>
      </c>
      <c r="GB40" s="162" t="e">
        <f t="shared" si="269"/>
        <v>#N/A</v>
      </c>
      <c r="GC40" s="162" t="e">
        <f t="shared" si="270"/>
        <v>#N/A</v>
      </c>
      <c r="GD40" s="162" t="e">
        <f t="shared" si="271"/>
        <v>#N/A</v>
      </c>
      <c r="GE40" s="162" t="e">
        <f t="shared" si="272"/>
        <v>#N/A</v>
      </c>
      <c r="GF40" s="162" t="e">
        <f t="shared" si="273"/>
        <v>#N/A</v>
      </c>
      <c r="GG40" s="162" t="e">
        <f t="shared" si="274"/>
        <v>#N/A</v>
      </c>
      <c r="GH40" s="162" t="e">
        <f t="shared" si="275"/>
        <v>#N/A</v>
      </c>
      <c r="GI40" s="162" t="e">
        <f t="shared" si="276"/>
        <v>#N/A</v>
      </c>
      <c r="GJ40" s="162" t="e">
        <f t="shared" si="277"/>
        <v>#N/A</v>
      </c>
      <c r="GK40" s="162" t="e">
        <f t="shared" si="278"/>
        <v>#N/A</v>
      </c>
      <c r="GL40" s="162" t="e">
        <f t="shared" si="279"/>
        <v>#N/A</v>
      </c>
      <c r="GM40" s="162" t="e">
        <f t="shared" si="280"/>
        <v>#N/A</v>
      </c>
      <c r="GN40" s="162" t="e">
        <f t="shared" si="281"/>
        <v>#N/A</v>
      </c>
      <c r="GO40" s="162" t="e">
        <f t="shared" si="282"/>
        <v>#N/A</v>
      </c>
      <c r="GP40" s="162" t="e">
        <f t="shared" si="283"/>
        <v>#N/A</v>
      </c>
      <c r="GQ40" s="162" t="e">
        <f t="shared" si="284"/>
        <v>#N/A</v>
      </c>
      <c r="GR40" s="162" t="e">
        <f t="shared" si="285"/>
        <v>#N/A</v>
      </c>
      <c r="GS40" s="162" t="e">
        <f t="shared" si="286"/>
        <v>#N/A</v>
      </c>
      <c r="GT40" s="162" t="e">
        <f t="shared" si="287"/>
        <v>#N/A</v>
      </c>
      <c r="GU40" s="162" t="e">
        <f t="shared" si="288"/>
        <v>#N/A</v>
      </c>
      <c r="GV40" s="162" t="e">
        <f t="shared" si="289"/>
        <v>#N/A</v>
      </c>
      <c r="GW40" s="162" t="e">
        <f t="shared" si="290"/>
        <v>#N/A</v>
      </c>
      <c r="GX40" s="162" t="e">
        <f t="shared" si="291"/>
        <v>#N/A</v>
      </c>
      <c r="GY40" s="162" t="e">
        <f t="shared" si="292"/>
        <v>#N/A</v>
      </c>
      <c r="GZ40" s="162" t="e">
        <f t="shared" si="293"/>
        <v>#N/A</v>
      </c>
      <c r="HA40" s="162" t="e">
        <f t="shared" si="294"/>
        <v>#N/A</v>
      </c>
      <c r="HB40" s="162" t="e">
        <f t="shared" si="295"/>
        <v>#N/A</v>
      </c>
      <c r="HC40" s="162" t="e">
        <f t="shared" si="296"/>
        <v>#N/A</v>
      </c>
      <c r="HD40" s="162" t="e">
        <f t="shared" si="297"/>
        <v>#N/A</v>
      </c>
      <c r="HE40" s="162" t="e">
        <f t="shared" si="298"/>
        <v>#N/A</v>
      </c>
      <c r="HF40" s="162" t="e">
        <f t="shared" si="299"/>
        <v>#N/A</v>
      </c>
      <c r="HG40" s="162" t="e">
        <f t="shared" si="300"/>
        <v>#N/A</v>
      </c>
      <c r="HH40" s="162" t="e">
        <f t="shared" si="301"/>
        <v>#N/A</v>
      </c>
      <c r="HI40" s="162" t="e">
        <f t="shared" si="302"/>
        <v>#N/A</v>
      </c>
      <c r="HJ40" s="162" t="e">
        <f t="shared" si="303"/>
        <v>#N/A</v>
      </c>
      <c r="HK40" s="162" t="e">
        <f t="shared" si="304"/>
        <v>#N/A</v>
      </c>
      <c r="HL40" s="162" t="e">
        <f t="shared" si="305"/>
        <v>#N/A</v>
      </c>
      <c r="HM40" s="162" t="e">
        <f t="shared" si="306"/>
        <v>#N/A</v>
      </c>
      <c r="HN40" s="162" t="e">
        <f t="shared" si="307"/>
        <v>#N/A</v>
      </c>
      <c r="HO40" s="162" t="e">
        <f t="shared" si="308"/>
        <v>#N/A</v>
      </c>
      <c r="HP40" s="162" t="e">
        <f t="shared" si="309"/>
        <v>#N/A</v>
      </c>
    </row>
    <row r="41" spans="1:224" hidden="1" x14ac:dyDescent="0.25">
      <c r="A41" s="4">
        <v>38</v>
      </c>
      <c r="B41" s="89" t="str">
        <f t="shared" si="107"/>
        <v/>
      </c>
      <c r="C41" s="88"/>
      <c r="D41" s="89" t="str">
        <f t="shared" si="108"/>
        <v/>
      </c>
      <c r="E41" s="34" t="str">
        <f t="shared" si="0"/>
        <v/>
      </c>
      <c r="F41" s="34" t="str">
        <f t="shared" si="1"/>
        <v/>
      </c>
      <c r="G41" s="69" t="str">
        <f t="shared" si="109"/>
        <v/>
      </c>
      <c r="H41" s="21"/>
      <c r="I41" s="56"/>
      <c r="J41" s="265"/>
      <c r="K41" s="70" t="str">
        <f>IF(AND(B41&gt;0,C41&gt;0,D41&gt;0),IF(ISBLANK(J41),IF(ISBLANK(H41),"",(D41-B41)*VLOOKUP(H41,VLookups!$A$4:$B$13,2,FALSE)),J41),"")</f>
        <v/>
      </c>
      <c r="L41" s="71" t="str">
        <f t="shared" si="205"/>
        <v/>
      </c>
      <c r="M41" s="88"/>
      <c r="N41" s="258" t="str">
        <f>IF(AND(M41&gt;0,C41&gt;0,NOT(K41="")),ABS(VLOOKUP($M$1,VLookups!$A$48:$B$49,2,FALSE)-_xlfn.NORM.DIST(M41,G41,K41,TRUE)),"")</f>
        <v/>
      </c>
      <c r="O41" s="87" t="str">
        <f>IF(AND($B41&gt;0,$C41&gt;0,$D41&gt;0,NOT(ISBLANK($H41))),_xlfn.NORM.INV(ABS(VLOOKUP($M$1,VLookups!$A$48:$B$49,2,FALSE)-O$3),$G41,$K41),"")</f>
        <v/>
      </c>
      <c r="P41" s="86" t="str">
        <f>IF(AND($B41&gt;0,$C41&gt;0,$D41&gt;0,NOT(ISBLANK($H41))),_xlfn.NORM.INV(ABS(VLOOKUP($M$1,VLookups!$A$48:$B$49,2,FALSE)-P$3),$G41,$K41),"")</f>
        <v/>
      </c>
      <c r="Q41" s="87" t="str">
        <f>IF(AND($B41&gt;0,$C41&gt;0,$D41&gt;0,NOT(ISBLANK($H41))),_xlfn.NORM.INV(ABS(VLOOKUP($M$1,VLookups!$A$48:$B$49,2,FALSE)-Q$3),$G41,$K41),"")</f>
        <v/>
      </c>
      <c r="R41" s="86" t="str">
        <f>IF(AND($B41&gt;0,$C41&gt;0,$D41&gt;0,NOT(ISBLANK($H41))),_xlfn.NORM.INV(ABS(VLOOKUP($M$1,VLookups!$A$48:$B$49,2,FALSE)-R$3),$G41,$K41),"")</f>
        <v/>
      </c>
      <c r="S41" s="87" t="str">
        <f>IF(AND($B41&gt;0,$C41&gt;0,$D41&gt;0,NOT(ISBLANK($H41))),_xlfn.NORM.INV(ABS(VLOOKUP($M$1,VLookups!$A$48:$B$49,2,FALSE)-S$3),$G41,$K41),"")</f>
        <v/>
      </c>
      <c r="T41" s="86" t="str">
        <f>IF(AND($B41&gt;0,$C41&gt;0,$D41&gt;0,NOT(ISBLANK($H41))),_xlfn.NORM.INV(ABS(VLOOKUP($M$1,VLookups!$A$48:$B$49,2,FALSE)-T$3),$G41,$K41),"")</f>
        <v/>
      </c>
      <c r="U41" s="5"/>
      <c r="V41" s="161"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6"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2" t="e">
        <f t="shared" si="209"/>
        <v>#N/A</v>
      </c>
      <c r="DU41" s="162" t="e">
        <f t="shared" si="210"/>
        <v>#N/A</v>
      </c>
      <c r="DV41" s="162" t="e">
        <f t="shared" si="211"/>
        <v>#N/A</v>
      </c>
      <c r="DW41" s="162" t="e">
        <f t="shared" si="212"/>
        <v>#N/A</v>
      </c>
      <c r="DX41" s="162" t="e">
        <f t="shared" si="213"/>
        <v>#N/A</v>
      </c>
      <c r="DY41" s="162" t="e">
        <f t="shared" si="214"/>
        <v>#N/A</v>
      </c>
      <c r="DZ41" s="162" t="e">
        <f t="shared" si="215"/>
        <v>#N/A</v>
      </c>
      <c r="EA41" s="162" t="e">
        <f t="shared" si="216"/>
        <v>#N/A</v>
      </c>
      <c r="EB41" s="162" t="e">
        <f t="shared" si="217"/>
        <v>#N/A</v>
      </c>
      <c r="EC41" s="162" t="e">
        <f t="shared" si="218"/>
        <v>#N/A</v>
      </c>
      <c r="ED41" s="162" t="e">
        <f t="shared" si="219"/>
        <v>#N/A</v>
      </c>
      <c r="EE41" s="162" t="e">
        <f t="shared" si="220"/>
        <v>#N/A</v>
      </c>
      <c r="EF41" s="162" t="e">
        <f t="shared" si="221"/>
        <v>#N/A</v>
      </c>
      <c r="EG41" s="162" t="e">
        <f t="shared" si="222"/>
        <v>#N/A</v>
      </c>
      <c r="EH41" s="162" t="e">
        <f t="shared" si="223"/>
        <v>#N/A</v>
      </c>
      <c r="EI41" s="162" t="e">
        <f t="shared" si="224"/>
        <v>#N/A</v>
      </c>
      <c r="EJ41" s="162" t="e">
        <f t="shared" si="225"/>
        <v>#N/A</v>
      </c>
      <c r="EK41" s="162" t="e">
        <f t="shared" si="226"/>
        <v>#N/A</v>
      </c>
      <c r="EL41" s="162" t="e">
        <f t="shared" si="227"/>
        <v>#N/A</v>
      </c>
      <c r="EM41" s="162" t="e">
        <f t="shared" si="228"/>
        <v>#N/A</v>
      </c>
      <c r="EN41" s="162" t="e">
        <f t="shared" si="229"/>
        <v>#N/A</v>
      </c>
      <c r="EO41" s="162" t="e">
        <f t="shared" si="230"/>
        <v>#N/A</v>
      </c>
      <c r="EP41" s="162" t="e">
        <f t="shared" si="231"/>
        <v>#N/A</v>
      </c>
      <c r="EQ41" s="162" t="e">
        <f t="shared" si="232"/>
        <v>#N/A</v>
      </c>
      <c r="ER41" s="162" t="e">
        <f t="shared" si="233"/>
        <v>#N/A</v>
      </c>
      <c r="ES41" s="162" t="e">
        <f t="shared" si="234"/>
        <v>#N/A</v>
      </c>
      <c r="ET41" s="162" t="e">
        <f t="shared" si="235"/>
        <v>#N/A</v>
      </c>
      <c r="EU41" s="162" t="e">
        <f t="shared" si="236"/>
        <v>#N/A</v>
      </c>
      <c r="EV41" s="162" t="e">
        <f t="shared" si="237"/>
        <v>#N/A</v>
      </c>
      <c r="EW41" s="162" t="e">
        <f t="shared" si="238"/>
        <v>#N/A</v>
      </c>
      <c r="EX41" s="162" t="e">
        <f t="shared" si="239"/>
        <v>#N/A</v>
      </c>
      <c r="EY41" s="162" t="e">
        <f t="shared" si="240"/>
        <v>#N/A</v>
      </c>
      <c r="EZ41" s="162" t="e">
        <f t="shared" si="241"/>
        <v>#N/A</v>
      </c>
      <c r="FA41" s="162" t="e">
        <f t="shared" si="242"/>
        <v>#N/A</v>
      </c>
      <c r="FB41" s="162" t="e">
        <f t="shared" si="243"/>
        <v>#N/A</v>
      </c>
      <c r="FC41" s="162" t="e">
        <f t="shared" si="244"/>
        <v>#N/A</v>
      </c>
      <c r="FD41" s="162" t="e">
        <f t="shared" si="245"/>
        <v>#N/A</v>
      </c>
      <c r="FE41" s="162" t="e">
        <f t="shared" si="246"/>
        <v>#N/A</v>
      </c>
      <c r="FF41" s="162" t="e">
        <f t="shared" si="247"/>
        <v>#N/A</v>
      </c>
      <c r="FG41" s="162" t="e">
        <f t="shared" si="248"/>
        <v>#N/A</v>
      </c>
      <c r="FH41" s="162" t="e">
        <f t="shared" si="249"/>
        <v>#N/A</v>
      </c>
      <c r="FI41" s="162" t="e">
        <f t="shared" si="250"/>
        <v>#N/A</v>
      </c>
      <c r="FJ41" s="162" t="e">
        <f t="shared" si="251"/>
        <v>#N/A</v>
      </c>
      <c r="FK41" s="162" t="e">
        <f t="shared" si="252"/>
        <v>#N/A</v>
      </c>
      <c r="FL41" s="162" t="e">
        <f t="shared" si="253"/>
        <v>#N/A</v>
      </c>
      <c r="FM41" s="162" t="e">
        <f t="shared" si="254"/>
        <v>#N/A</v>
      </c>
      <c r="FN41" s="162" t="e">
        <f t="shared" si="255"/>
        <v>#N/A</v>
      </c>
      <c r="FO41" s="162" t="e">
        <f t="shared" si="256"/>
        <v>#N/A</v>
      </c>
      <c r="FP41" s="162" t="e">
        <f t="shared" si="257"/>
        <v>#N/A</v>
      </c>
      <c r="FQ41" s="162" t="e">
        <f t="shared" si="258"/>
        <v>#N/A</v>
      </c>
      <c r="FR41" s="162" t="e">
        <f t="shared" si="259"/>
        <v>#N/A</v>
      </c>
      <c r="FS41" s="162" t="e">
        <f t="shared" si="260"/>
        <v>#N/A</v>
      </c>
      <c r="FT41" s="162" t="e">
        <f t="shared" si="261"/>
        <v>#N/A</v>
      </c>
      <c r="FU41" s="162" t="e">
        <f t="shared" si="262"/>
        <v>#N/A</v>
      </c>
      <c r="FV41" s="162" t="e">
        <f t="shared" si="263"/>
        <v>#N/A</v>
      </c>
      <c r="FW41" s="162" t="e">
        <f t="shared" si="264"/>
        <v>#N/A</v>
      </c>
      <c r="FX41" s="162" t="e">
        <f t="shared" si="265"/>
        <v>#N/A</v>
      </c>
      <c r="FY41" s="162" t="e">
        <f t="shared" si="266"/>
        <v>#N/A</v>
      </c>
      <c r="FZ41" s="162" t="e">
        <f t="shared" si="267"/>
        <v>#N/A</v>
      </c>
      <c r="GA41" s="162" t="e">
        <f t="shared" si="268"/>
        <v>#N/A</v>
      </c>
      <c r="GB41" s="162" t="e">
        <f t="shared" si="269"/>
        <v>#N/A</v>
      </c>
      <c r="GC41" s="162" t="e">
        <f t="shared" si="270"/>
        <v>#N/A</v>
      </c>
      <c r="GD41" s="162" t="e">
        <f t="shared" si="271"/>
        <v>#N/A</v>
      </c>
      <c r="GE41" s="162" t="e">
        <f t="shared" si="272"/>
        <v>#N/A</v>
      </c>
      <c r="GF41" s="162" t="e">
        <f t="shared" si="273"/>
        <v>#N/A</v>
      </c>
      <c r="GG41" s="162" t="e">
        <f t="shared" si="274"/>
        <v>#N/A</v>
      </c>
      <c r="GH41" s="162" t="e">
        <f t="shared" si="275"/>
        <v>#N/A</v>
      </c>
      <c r="GI41" s="162" t="e">
        <f t="shared" si="276"/>
        <v>#N/A</v>
      </c>
      <c r="GJ41" s="162" t="e">
        <f t="shared" si="277"/>
        <v>#N/A</v>
      </c>
      <c r="GK41" s="162" t="e">
        <f t="shared" si="278"/>
        <v>#N/A</v>
      </c>
      <c r="GL41" s="162" t="e">
        <f t="shared" si="279"/>
        <v>#N/A</v>
      </c>
      <c r="GM41" s="162" t="e">
        <f t="shared" si="280"/>
        <v>#N/A</v>
      </c>
      <c r="GN41" s="162" t="e">
        <f t="shared" si="281"/>
        <v>#N/A</v>
      </c>
      <c r="GO41" s="162" t="e">
        <f t="shared" si="282"/>
        <v>#N/A</v>
      </c>
      <c r="GP41" s="162" t="e">
        <f t="shared" si="283"/>
        <v>#N/A</v>
      </c>
      <c r="GQ41" s="162" t="e">
        <f t="shared" si="284"/>
        <v>#N/A</v>
      </c>
      <c r="GR41" s="162" t="e">
        <f t="shared" si="285"/>
        <v>#N/A</v>
      </c>
      <c r="GS41" s="162" t="e">
        <f t="shared" si="286"/>
        <v>#N/A</v>
      </c>
      <c r="GT41" s="162" t="e">
        <f t="shared" si="287"/>
        <v>#N/A</v>
      </c>
      <c r="GU41" s="162" t="e">
        <f t="shared" si="288"/>
        <v>#N/A</v>
      </c>
      <c r="GV41" s="162" t="e">
        <f t="shared" si="289"/>
        <v>#N/A</v>
      </c>
      <c r="GW41" s="162" t="e">
        <f t="shared" si="290"/>
        <v>#N/A</v>
      </c>
      <c r="GX41" s="162" t="e">
        <f t="shared" si="291"/>
        <v>#N/A</v>
      </c>
      <c r="GY41" s="162" t="e">
        <f t="shared" si="292"/>
        <v>#N/A</v>
      </c>
      <c r="GZ41" s="162" t="e">
        <f t="shared" si="293"/>
        <v>#N/A</v>
      </c>
      <c r="HA41" s="162" t="e">
        <f t="shared" si="294"/>
        <v>#N/A</v>
      </c>
      <c r="HB41" s="162" t="e">
        <f t="shared" si="295"/>
        <v>#N/A</v>
      </c>
      <c r="HC41" s="162" t="e">
        <f t="shared" si="296"/>
        <v>#N/A</v>
      </c>
      <c r="HD41" s="162" t="e">
        <f t="shared" si="297"/>
        <v>#N/A</v>
      </c>
      <c r="HE41" s="162" t="e">
        <f t="shared" si="298"/>
        <v>#N/A</v>
      </c>
      <c r="HF41" s="162" t="e">
        <f t="shared" si="299"/>
        <v>#N/A</v>
      </c>
      <c r="HG41" s="162" t="e">
        <f t="shared" si="300"/>
        <v>#N/A</v>
      </c>
      <c r="HH41" s="162" t="e">
        <f t="shared" si="301"/>
        <v>#N/A</v>
      </c>
      <c r="HI41" s="162" t="e">
        <f t="shared" si="302"/>
        <v>#N/A</v>
      </c>
      <c r="HJ41" s="162" t="e">
        <f t="shared" si="303"/>
        <v>#N/A</v>
      </c>
      <c r="HK41" s="162" t="e">
        <f t="shared" si="304"/>
        <v>#N/A</v>
      </c>
      <c r="HL41" s="162" t="e">
        <f t="shared" si="305"/>
        <v>#N/A</v>
      </c>
      <c r="HM41" s="162" t="e">
        <f t="shared" si="306"/>
        <v>#N/A</v>
      </c>
      <c r="HN41" s="162" t="e">
        <f t="shared" si="307"/>
        <v>#N/A</v>
      </c>
      <c r="HO41" s="162" t="e">
        <f t="shared" si="308"/>
        <v>#N/A</v>
      </c>
      <c r="HP41" s="162" t="e">
        <f t="shared" si="309"/>
        <v>#N/A</v>
      </c>
    </row>
    <row r="42" spans="1:224" hidden="1" x14ac:dyDescent="0.25">
      <c r="A42" s="4">
        <v>39</v>
      </c>
      <c r="B42" s="89" t="str">
        <f t="shared" si="107"/>
        <v/>
      </c>
      <c r="C42" s="88"/>
      <c r="D42" s="89" t="str">
        <f t="shared" si="108"/>
        <v/>
      </c>
      <c r="E42" s="34" t="str">
        <f t="shared" si="0"/>
        <v/>
      </c>
      <c r="F42" s="34" t="str">
        <f t="shared" si="1"/>
        <v/>
      </c>
      <c r="G42" s="69" t="str">
        <f t="shared" si="109"/>
        <v/>
      </c>
      <c r="H42" s="21"/>
      <c r="I42" s="56"/>
      <c r="J42" s="265"/>
      <c r="K42" s="70" t="str">
        <f>IF(AND(B42&gt;0,C42&gt;0,D42&gt;0),IF(ISBLANK(J42),IF(ISBLANK(H42),"",(D42-B42)*VLOOKUP(H42,VLookups!$A$4:$B$13,2,FALSE)),J42),"")</f>
        <v/>
      </c>
      <c r="L42" s="71" t="str">
        <f t="shared" si="205"/>
        <v/>
      </c>
      <c r="M42" s="88"/>
      <c r="N42" s="258" t="str">
        <f>IF(AND(M42&gt;0,C42&gt;0,NOT(K42="")),ABS(VLOOKUP($M$1,VLookups!$A$48:$B$49,2,FALSE)-_xlfn.NORM.DIST(M42,G42,K42,TRUE)),"")</f>
        <v/>
      </c>
      <c r="O42" s="87" t="str">
        <f>IF(AND($B42&gt;0,$C42&gt;0,$D42&gt;0,NOT(ISBLANK($H42))),_xlfn.NORM.INV(ABS(VLOOKUP($M$1,VLookups!$A$48:$B$49,2,FALSE)-O$3),$G42,$K42),"")</f>
        <v/>
      </c>
      <c r="P42" s="86" t="str">
        <f>IF(AND($B42&gt;0,$C42&gt;0,$D42&gt;0,NOT(ISBLANK($H42))),_xlfn.NORM.INV(ABS(VLOOKUP($M$1,VLookups!$A$48:$B$49,2,FALSE)-P$3),$G42,$K42),"")</f>
        <v/>
      </c>
      <c r="Q42" s="87" t="str">
        <f>IF(AND($B42&gt;0,$C42&gt;0,$D42&gt;0,NOT(ISBLANK($H42))),_xlfn.NORM.INV(ABS(VLOOKUP($M$1,VLookups!$A$48:$B$49,2,FALSE)-Q$3),$G42,$K42),"")</f>
        <v/>
      </c>
      <c r="R42" s="86" t="str">
        <f>IF(AND($B42&gt;0,$C42&gt;0,$D42&gt;0,NOT(ISBLANK($H42))),_xlfn.NORM.INV(ABS(VLOOKUP($M$1,VLookups!$A$48:$B$49,2,FALSE)-R$3),$G42,$K42),"")</f>
        <v/>
      </c>
      <c r="S42" s="87" t="str">
        <f>IF(AND($B42&gt;0,$C42&gt;0,$D42&gt;0,NOT(ISBLANK($H42))),_xlfn.NORM.INV(ABS(VLOOKUP($M$1,VLookups!$A$48:$B$49,2,FALSE)-S$3),$G42,$K42),"")</f>
        <v/>
      </c>
      <c r="T42" s="86" t="str">
        <f>IF(AND($B42&gt;0,$C42&gt;0,$D42&gt;0,NOT(ISBLANK($H42))),_xlfn.NORM.INV(ABS(VLOOKUP($M$1,VLookups!$A$48:$B$49,2,FALSE)-T$3),$G42,$K42),"")</f>
        <v/>
      </c>
      <c r="U42" s="5"/>
      <c r="V42" s="161"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6"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2" t="e">
        <f t="shared" si="209"/>
        <v>#N/A</v>
      </c>
      <c r="DU42" s="162" t="e">
        <f t="shared" si="210"/>
        <v>#N/A</v>
      </c>
      <c r="DV42" s="162" t="e">
        <f t="shared" si="211"/>
        <v>#N/A</v>
      </c>
      <c r="DW42" s="162" t="e">
        <f t="shared" si="212"/>
        <v>#N/A</v>
      </c>
      <c r="DX42" s="162" t="e">
        <f t="shared" si="213"/>
        <v>#N/A</v>
      </c>
      <c r="DY42" s="162" t="e">
        <f t="shared" si="214"/>
        <v>#N/A</v>
      </c>
      <c r="DZ42" s="162" t="e">
        <f t="shared" si="215"/>
        <v>#N/A</v>
      </c>
      <c r="EA42" s="162" t="e">
        <f t="shared" si="216"/>
        <v>#N/A</v>
      </c>
      <c r="EB42" s="162" t="e">
        <f t="shared" si="217"/>
        <v>#N/A</v>
      </c>
      <c r="EC42" s="162" t="e">
        <f t="shared" si="218"/>
        <v>#N/A</v>
      </c>
      <c r="ED42" s="162" t="e">
        <f t="shared" si="219"/>
        <v>#N/A</v>
      </c>
      <c r="EE42" s="162" t="e">
        <f t="shared" si="220"/>
        <v>#N/A</v>
      </c>
      <c r="EF42" s="162" t="e">
        <f t="shared" si="221"/>
        <v>#N/A</v>
      </c>
      <c r="EG42" s="162" t="e">
        <f t="shared" si="222"/>
        <v>#N/A</v>
      </c>
      <c r="EH42" s="162" t="e">
        <f t="shared" si="223"/>
        <v>#N/A</v>
      </c>
      <c r="EI42" s="162" t="e">
        <f t="shared" si="224"/>
        <v>#N/A</v>
      </c>
      <c r="EJ42" s="162" t="e">
        <f t="shared" si="225"/>
        <v>#N/A</v>
      </c>
      <c r="EK42" s="162" t="e">
        <f t="shared" si="226"/>
        <v>#N/A</v>
      </c>
      <c r="EL42" s="162" t="e">
        <f t="shared" si="227"/>
        <v>#N/A</v>
      </c>
      <c r="EM42" s="162" t="e">
        <f t="shared" si="228"/>
        <v>#N/A</v>
      </c>
      <c r="EN42" s="162" t="e">
        <f t="shared" si="229"/>
        <v>#N/A</v>
      </c>
      <c r="EO42" s="162" t="e">
        <f t="shared" si="230"/>
        <v>#N/A</v>
      </c>
      <c r="EP42" s="162" t="e">
        <f t="shared" si="231"/>
        <v>#N/A</v>
      </c>
      <c r="EQ42" s="162" t="e">
        <f t="shared" si="232"/>
        <v>#N/A</v>
      </c>
      <c r="ER42" s="162" t="e">
        <f t="shared" si="233"/>
        <v>#N/A</v>
      </c>
      <c r="ES42" s="162" t="e">
        <f t="shared" si="234"/>
        <v>#N/A</v>
      </c>
      <c r="ET42" s="162" t="e">
        <f t="shared" si="235"/>
        <v>#N/A</v>
      </c>
      <c r="EU42" s="162" t="e">
        <f t="shared" si="236"/>
        <v>#N/A</v>
      </c>
      <c r="EV42" s="162" t="e">
        <f t="shared" si="237"/>
        <v>#N/A</v>
      </c>
      <c r="EW42" s="162" t="e">
        <f t="shared" si="238"/>
        <v>#N/A</v>
      </c>
      <c r="EX42" s="162" t="e">
        <f t="shared" si="239"/>
        <v>#N/A</v>
      </c>
      <c r="EY42" s="162" t="e">
        <f t="shared" si="240"/>
        <v>#N/A</v>
      </c>
      <c r="EZ42" s="162" t="e">
        <f t="shared" si="241"/>
        <v>#N/A</v>
      </c>
      <c r="FA42" s="162" t="e">
        <f t="shared" si="242"/>
        <v>#N/A</v>
      </c>
      <c r="FB42" s="162" t="e">
        <f t="shared" si="243"/>
        <v>#N/A</v>
      </c>
      <c r="FC42" s="162" t="e">
        <f t="shared" si="244"/>
        <v>#N/A</v>
      </c>
      <c r="FD42" s="162" t="e">
        <f t="shared" si="245"/>
        <v>#N/A</v>
      </c>
      <c r="FE42" s="162" t="e">
        <f t="shared" si="246"/>
        <v>#N/A</v>
      </c>
      <c r="FF42" s="162" t="e">
        <f t="shared" si="247"/>
        <v>#N/A</v>
      </c>
      <c r="FG42" s="162" t="e">
        <f t="shared" si="248"/>
        <v>#N/A</v>
      </c>
      <c r="FH42" s="162" t="e">
        <f t="shared" si="249"/>
        <v>#N/A</v>
      </c>
      <c r="FI42" s="162" t="e">
        <f t="shared" si="250"/>
        <v>#N/A</v>
      </c>
      <c r="FJ42" s="162" t="e">
        <f t="shared" si="251"/>
        <v>#N/A</v>
      </c>
      <c r="FK42" s="162" t="e">
        <f t="shared" si="252"/>
        <v>#N/A</v>
      </c>
      <c r="FL42" s="162" t="e">
        <f t="shared" si="253"/>
        <v>#N/A</v>
      </c>
      <c r="FM42" s="162" t="e">
        <f t="shared" si="254"/>
        <v>#N/A</v>
      </c>
      <c r="FN42" s="162" t="e">
        <f t="shared" si="255"/>
        <v>#N/A</v>
      </c>
      <c r="FO42" s="162" t="e">
        <f t="shared" si="256"/>
        <v>#N/A</v>
      </c>
      <c r="FP42" s="162" t="e">
        <f t="shared" si="257"/>
        <v>#N/A</v>
      </c>
      <c r="FQ42" s="162" t="e">
        <f t="shared" si="258"/>
        <v>#N/A</v>
      </c>
      <c r="FR42" s="162" t="e">
        <f t="shared" si="259"/>
        <v>#N/A</v>
      </c>
      <c r="FS42" s="162" t="e">
        <f t="shared" si="260"/>
        <v>#N/A</v>
      </c>
      <c r="FT42" s="162" t="e">
        <f t="shared" si="261"/>
        <v>#N/A</v>
      </c>
      <c r="FU42" s="162" t="e">
        <f t="shared" si="262"/>
        <v>#N/A</v>
      </c>
      <c r="FV42" s="162" t="e">
        <f t="shared" si="263"/>
        <v>#N/A</v>
      </c>
      <c r="FW42" s="162" t="e">
        <f t="shared" si="264"/>
        <v>#N/A</v>
      </c>
      <c r="FX42" s="162" t="e">
        <f t="shared" si="265"/>
        <v>#N/A</v>
      </c>
      <c r="FY42" s="162" t="e">
        <f t="shared" si="266"/>
        <v>#N/A</v>
      </c>
      <c r="FZ42" s="162" t="e">
        <f t="shared" si="267"/>
        <v>#N/A</v>
      </c>
      <c r="GA42" s="162" t="e">
        <f t="shared" si="268"/>
        <v>#N/A</v>
      </c>
      <c r="GB42" s="162" t="e">
        <f t="shared" si="269"/>
        <v>#N/A</v>
      </c>
      <c r="GC42" s="162" t="e">
        <f t="shared" si="270"/>
        <v>#N/A</v>
      </c>
      <c r="GD42" s="162" t="e">
        <f t="shared" si="271"/>
        <v>#N/A</v>
      </c>
      <c r="GE42" s="162" t="e">
        <f t="shared" si="272"/>
        <v>#N/A</v>
      </c>
      <c r="GF42" s="162" t="e">
        <f t="shared" si="273"/>
        <v>#N/A</v>
      </c>
      <c r="GG42" s="162" t="e">
        <f t="shared" si="274"/>
        <v>#N/A</v>
      </c>
      <c r="GH42" s="162" t="e">
        <f t="shared" si="275"/>
        <v>#N/A</v>
      </c>
      <c r="GI42" s="162" t="e">
        <f t="shared" si="276"/>
        <v>#N/A</v>
      </c>
      <c r="GJ42" s="162" t="e">
        <f t="shared" si="277"/>
        <v>#N/A</v>
      </c>
      <c r="GK42" s="162" t="e">
        <f t="shared" si="278"/>
        <v>#N/A</v>
      </c>
      <c r="GL42" s="162" t="e">
        <f t="shared" si="279"/>
        <v>#N/A</v>
      </c>
      <c r="GM42" s="162" t="e">
        <f t="shared" si="280"/>
        <v>#N/A</v>
      </c>
      <c r="GN42" s="162" t="e">
        <f t="shared" si="281"/>
        <v>#N/A</v>
      </c>
      <c r="GO42" s="162" t="e">
        <f t="shared" si="282"/>
        <v>#N/A</v>
      </c>
      <c r="GP42" s="162" t="e">
        <f t="shared" si="283"/>
        <v>#N/A</v>
      </c>
      <c r="GQ42" s="162" t="e">
        <f t="shared" si="284"/>
        <v>#N/A</v>
      </c>
      <c r="GR42" s="162" t="e">
        <f t="shared" si="285"/>
        <v>#N/A</v>
      </c>
      <c r="GS42" s="162" t="e">
        <f t="shared" si="286"/>
        <v>#N/A</v>
      </c>
      <c r="GT42" s="162" t="e">
        <f t="shared" si="287"/>
        <v>#N/A</v>
      </c>
      <c r="GU42" s="162" t="e">
        <f t="shared" si="288"/>
        <v>#N/A</v>
      </c>
      <c r="GV42" s="162" t="e">
        <f t="shared" si="289"/>
        <v>#N/A</v>
      </c>
      <c r="GW42" s="162" t="e">
        <f t="shared" si="290"/>
        <v>#N/A</v>
      </c>
      <c r="GX42" s="162" t="e">
        <f t="shared" si="291"/>
        <v>#N/A</v>
      </c>
      <c r="GY42" s="162" t="e">
        <f t="shared" si="292"/>
        <v>#N/A</v>
      </c>
      <c r="GZ42" s="162" t="e">
        <f t="shared" si="293"/>
        <v>#N/A</v>
      </c>
      <c r="HA42" s="162" t="e">
        <f t="shared" si="294"/>
        <v>#N/A</v>
      </c>
      <c r="HB42" s="162" t="e">
        <f t="shared" si="295"/>
        <v>#N/A</v>
      </c>
      <c r="HC42" s="162" t="e">
        <f t="shared" si="296"/>
        <v>#N/A</v>
      </c>
      <c r="HD42" s="162" t="e">
        <f t="shared" si="297"/>
        <v>#N/A</v>
      </c>
      <c r="HE42" s="162" t="e">
        <f t="shared" si="298"/>
        <v>#N/A</v>
      </c>
      <c r="HF42" s="162" t="e">
        <f t="shared" si="299"/>
        <v>#N/A</v>
      </c>
      <c r="HG42" s="162" t="e">
        <f t="shared" si="300"/>
        <v>#N/A</v>
      </c>
      <c r="HH42" s="162" t="e">
        <f t="shared" si="301"/>
        <v>#N/A</v>
      </c>
      <c r="HI42" s="162" t="e">
        <f t="shared" si="302"/>
        <v>#N/A</v>
      </c>
      <c r="HJ42" s="162" t="e">
        <f t="shared" si="303"/>
        <v>#N/A</v>
      </c>
      <c r="HK42" s="162" t="e">
        <f t="shared" si="304"/>
        <v>#N/A</v>
      </c>
      <c r="HL42" s="162" t="e">
        <f t="shared" si="305"/>
        <v>#N/A</v>
      </c>
      <c r="HM42" s="162" t="e">
        <f t="shared" si="306"/>
        <v>#N/A</v>
      </c>
      <c r="HN42" s="162" t="e">
        <f t="shared" si="307"/>
        <v>#N/A</v>
      </c>
      <c r="HO42" s="162" t="e">
        <f t="shared" si="308"/>
        <v>#N/A</v>
      </c>
      <c r="HP42" s="162" t="e">
        <f t="shared" si="309"/>
        <v>#N/A</v>
      </c>
    </row>
    <row r="43" spans="1:224" hidden="1" x14ac:dyDescent="0.25">
      <c r="A43" s="4">
        <v>40</v>
      </c>
      <c r="B43" s="89" t="str">
        <f t="shared" si="107"/>
        <v/>
      </c>
      <c r="C43" s="88"/>
      <c r="D43" s="89" t="str">
        <f t="shared" si="108"/>
        <v/>
      </c>
      <c r="E43" s="34" t="str">
        <f t="shared" si="0"/>
        <v/>
      </c>
      <c r="F43" s="34" t="str">
        <f t="shared" si="1"/>
        <v/>
      </c>
      <c r="G43" s="69" t="str">
        <f t="shared" si="109"/>
        <v/>
      </c>
      <c r="H43" s="21"/>
      <c r="I43" s="56"/>
      <c r="J43" s="265"/>
      <c r="K43" s="70" t="str">
        <f>IF(AND(B43&gt;0,C43&gt;0,D43&gt;0),IF(ISBLANK(J43),IF(ISBLANK(H43),"",(D43-B43)*VLOOKUP(H43,VLookups!$A$4:$B$13,2,FALSE)),J43),"")</f>
        <v/>
      </c>
      <c r="L43" s="71" t="str">
        <f t="shared" si="205"/>
        <v/>
      </c>
      <c r="M43" s="88"/>
      <c r="N43" s="258" t="str">
        <f>IF(AND(M43&gt;0,C43&gt;0,NOT(K43="")),ABS(VLOOKUP($M$1,VLookups!$A$48:$B$49,2,FALSE)-_xlfn.NORM.DIST(M43,G43,K43,TRUE)),"")</f>
        <v/>
      </c>
      <c r="O43" s="87" t="str">
        <f>IF(AND($B43&gt;0,$C43&gt;0,$D43&gt;0,NOT(ISBLANK($H43))),_xlfn.NORM.INV(ABS(VLOOKUP($M$1,VLookups!$A$48:$B$49,2,FALSE)-O$3),$G43,$K43),"")</f>
        <v/>
      </c>
      <c r="P43" s="86" t="str">
        <f>IF(AND($B43&gt;0,$C43&gt;0,$D43&gt;0,NOT(ISBLANK($H43))),_xlfn.NORM.INV(ABS(VLOOKUP($M$1,VLookups!$A$48:$B$49,2,FALSE)-P$3),$G43,$K43),"")</f>
        <v/>
      </c>
      <c r="Q43" s="87" t="str">
        <f>IF(AND($B43&gt;0,$C43&gt;0,$D43&gt;0,NOT(ISBLANK($H43))),_xlfn.NORM.INV(ABS(VLOOKUP($M$1,VLookups!$A$48:$B$49,2,FALSE)-Q$3),$G43,$K43),"")</f>
        <v/>
      </c>
      <c r="R43" s="86" t="str">
        <f>IF(AND($B43&gt;0,$C43&gt;0,$D43&gt;0,NOT(ISBLANK($H43))),_xlfn.NORM.INV(ABS(VLOOKUP($M$1,VLookups!$A$48:$B$49,2,FALSE)-R$3),$G43,$K43),"")</f>
        <v/>
      </c>
      <c r="S43" s="87" t="str">
        <f>IF(AND($B43&gt;0,$C43&gt;0,$D43&gt;0,NOT(ISBLANK($H43))),_xlfn.NORM.INV(ABS(VLOOKUP($M$1,VLookups!$A$48:$B$49,2,FALSE)-S$3),$G43,$K43),"")</f>
        <v/>
      </c>
      <c r="T43" s="86" t="str">
        <f>IF(AND($B43&gt;0,$C43&gt;0,$D43&gt;0,NOT(ISBLANK($H43))),_xlfn.NORM.INV(ABS(VLOOKUP($M$1,VLookups!$A$48:$B$49,2,FALSE)-T$3),$G43,$K43),"")</f>
        <v/>
      </c>
      <c r="U43" s="5"/>
      <c r="V43" s="161"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6"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2" t="e">
        <f t="shared" si="209"/>
        <v>#N/A</v>
      </c>
      <c r="DU43" s="162" t="e">
        <f t="shared" si="210"/>
        <v>#N/A</v>
      </c>
      <c r="DV43" s="162" t="e">
        <f t="shared" si="211"/>
        <v>#N/A</v>
      </c>
      <c r="DW43" s="162" t="e">
        <f t="shared" si="212"/>
        <v>#N/A</v>
      </c>
      <c r="DX43" s="162" t="e">
        <f t="shared" si="213"/>
        <v>#N/A</v>
      </c>
      <c r="DY43" s="162" t="e">
        <f t="shared" si="214"/>
        <v>#N/A</v>
      </c>
      <c r="DZ43" s="162" t="e">
        <f t="shared" si="215"/>
        <v>#N/A</v>
      </c>
      <c r="EA43" s="162" t="e">
        <f t="shared" si="216"/>
        <v>#N/A</v>
      </c>
      <c r="EB43" s="162" t="e">
        <f t="shared" si="217"/>
        <v>#N/A</v>
      </c>
      <c r="EC43" s="162" t="e">
        <f t="shared" si="218"/>
        <v>#N/A</v>
      </c>
      <c r="ED43" s="162" t="e">
        <f t="shared" si="219"/>
        <v>#N/A</v>
      </c>
      <c r="EE43" s="162" t="e">
        <f t="shared" si="220"/>
        <v>#N/A</v>
      </c>
      <c r="EF43" s="162" t="e">
        <f t="shared" si="221"/>
        <v>#N/A</v>
      </c>
      <c r="EG43" s="162" t="e">
        <f t="shared" si="222"/>
        <v>#N/A</v>
      </c>
      <c r="EH43" s="162" t="e">
        <f t="shared" si="223"/>
        <v>#N/A</v>
      </c>
      <c r="EI43" s="162" t="e">
        <f t="shared" si="224"/>
        <v>#N/A</v>
      </c>
      <c r="EJ43" s="162" t="e">
        <f t="shared" si="225"/>
        <v>#N/A</v>
      </c>
      <c r="EK43" s="162" t="e">
        <f t="shared" si="226"/>
        <v>#N/A</v>
      </c>
      <c r="EL43" s="162" t="e">
        <f t="shared" si="227"/>
        <v>#N/A</v>
      </c>
      <c r="EM43" s="162" t="e">
        <f t="shared" si="228"/>
        <v>#N/A</v>
      </c>
      <c r="EN43" s="162" t="e">
        <f t="shared" si="229"/>
        <v>#N/A</v>
      </c>
      <c r="EO43" s="162" t="e">
        <f t="shared" si="230"/>
        <v>#N/A</v>
      </c>
      <c r="EP43" s="162" t="e">
        <f t="shared" si="231"/>
        <v>#N/A</v>
      </c>
      <c r="EQ43" s="162" t="e">
        <f t="shared" si="232"/>
        <v>#N/A</v>
      </c>
      <c r="ER43" s="162" t="e">
        <f t="shared" si="233"/>
        <v>#N/A</v>
      </c>
      <c r="ES43" s="162" t="e">
        <f t="shared" si="234"/>
        <v>#N/A</v>
      </c>
      <c r="ET43" s="162" t="e">
        <f t="shared" si="235"/>
        <v>#N/A</v>
      </c>
      <c r="EU43" s="162" t="e">
        <f t="shared" si="236"/>
        <v>#N/A</v>
      </c>
      <c r="EV43" s="162" t="e">
        <f t="shared" si="237"/>
        <v>#N/A</v>
      </c>
      <c r="EW43" s="162" t="e">
        <f t="shared" si="238"/>
        <v>#N/A</v>
      </c>
      <c r="EX43" s="162" t="e">
        <f t="shared" si="239"/>
        <v>#N/A</v>
      </c>
      <c r="EY43" s="162" t="e">
        <f t="shared" si="240"/>
        <v>#N/A</v>
      </c>
      <c r="EZ43" s="162" t="e">
        <f t="shared" si="241"/>
        <v>#N/A</v>
      </c>
      <c r="FA43" s="162" t="e">
        <f t="shared" si="242"/>
        <v>#N/A</v>
      </c>
      <c r="FB43" s="162" t="e">
        <f t="shared" si="243"/>
        <v>#N/A</v>
      </c>
      <c r="FC43" s="162" t="e">
        <f t="shared" si="244"/>
        <v>#N/A</v>
      </c>
      <c r="FD43" s="162" t="e">
        <f t="shared" si="245"/>
        <v>#N/A</v>
      </c>
      <c r="FE43" s="162" t="e">
        <f t="shared" si="246"/>
        <v>#N/A</v>
      </c>
      <c r="FF43" s="162" t="e">
        <f t="shared" si="247"/>
        <v>#N/A</v>
      </c>
      <c r="FG43" s="162" t="e">
        <f t="shared" si="248"/>
        <v>#N/A</v>
      </c>
      <c r="FH43" s="162" t="e">
        <f t="shared" si="249"/>
        <v>#N/A</v>
      </c>
      <c r="FI43" s="162" t="e">
        <f t="shared" si="250"/>
        <v>#N/A</v>
      </c>
      <c r="FJ43" s="162" t="e">
        <f t="shared" si="251"/>
        <v>#N/A</v>
      </c>
      <c r="FK43" s="162" t="e">
        <f t="shared" si="252"/>
        <v>#N/A</v>
      </c>
      <c r="FL43" s="162" t="e">
        <f t="shared" si="253"/>
        <v>#N/A</v>
      </c>
      <c r="FM43" s="162" t="e">
        <f t="shared" si="254"/>
        <v>#N/A</v>
      </c>
      <c r="FN43" s="162" t="e">
        <f t="shared" si="255"/>
        <v>#N/A</v>
      </c>
      <c r="FO43" s="162" t="e">
        <f t="shared" si="256"/>
        <v>#N/A</v>
      </c>
      <c r="FP43" s="162" t="e">
        <f t="shared" si="257"/>
        <v>#N/A</v>
      </c>
      <c r="FQ43" s="162" t="e">
        <f t="shared" si="258"/>
        <v>#N/A</v>
      </c>
      <c r="FR43" s="162" t="e">
        <f t="shared" si="259"/>
        <v>#N/A</v>
      </c>
      <c r="FS43" s="162" t="e">
        <f t="shared" si="260"/>
        <v>#N/A</v>
      </c>
      <c r="FT43" s="162" t="e">
        <f t="shared" si="261"/>
        <v>#N/A</v>
      </c>
      <c r="FU43" s="162" t="e">
        <f t="shared" si="262"/>
        <v>#N/A</v>
      </c>
      <c r="FV43" s="162" t="e">
        <f t="shared" si="263"/>
        <v>#N/A</v>
      </c>
      <c r="FW43" s="162" t="e">
        <f t="shared" si="264"/>
        <v>#N/A</v>
      </c>
      <c r="FX43" s="162" t="e">
        <f t="shared" si="265"/>
        <v>#N/A</v>
      </c>
      <c r="FY43" s="162" t="e">
        <f t="shared" si="266"/>
        <v>#N/A</v>
      </c>
      <c r="FZ43" s="162" t="e">
        <f t="shared" si="267"/>
        <v>#N/A</v>
      </c>
      <c r="GA43" s="162" t="e">
        <f t="shared" si="268"/>
        <v>#N/A</v>
      </c>
      <c r="GB43" s="162" t="e">
        <f t="shared" si="269"/>
        <v>#N/A</v>
      </c>
      <c r="GC43" s="162" t="e">
        <f t="shared" si="270"/>
        <v>#N/A</v>
      </c>
      <c r="GD43" s="162" t="e">
        <f t="shared" si="271"/>
        <v>#N/A</v>
      </c>
      <c r="GE43" s="162" t="e">
        <f t="shared" si="272"/>
        <v>#N/A</v>
      </c>
      <c r="GF43" s="162" t="e">
        <f t="shared" si="273"/>
        <v>#N/A</v>
      </c>
      <c r="GG43" s="162" t="e">
        <f t="shared" si="274"/>
        <v>#N/A</v>
      </c>
      <c r="GH43" s="162" t="e">
        <f t="shared" si="275"/>
        <v>#N/A</v>
      </c>
      <c r="GI43" s="162" t="e">
        <f t="shared" si="276"/>
        <v>#N/A</v>
      </c>
      <c r="GJ43" s="162" t="e">
        <f t="shared" si="277"/>
        <v>#N/A</v>
      </c>
      <c r="GK43" s="162" t="e">
        <f t="shared" si="278"/>
        <v>#N/A</v>
      </c>
      <c r="GL43" s="162" t="e">
        <f t="shared" si="279"/>
        <v>#N/A</v>
      </c>
      <c r="GM43" s="162" t="e">
        <f t="shared" si="280"/>
        <v>#N/A</v>
      </c>
      <c r="GN43" s="162" t="e">
        <f t="shared" si="281"/>
        <v>#N/A</v>
      </c>
      <c r="GO43" s="162" t="e">
        <f t="shared" si="282"/>
        <v>#N/A</v>
      </c>
      <c r="GP43" s="162" t="e">
        <f t="shared" si="283"/>
        <v>#N/A</v>
      </c>
      <c r="GQ43" s="162" t="e">
        <f t="shared" si="284"/>
        <v>#N/A</v>
      </c>
      <c r="GR43" s="162" t="e">
        <f t="shared" si="285"/>
        <v>#N/A</v>
      </c>
      <c r="GS43" s="162" t="e">
        <f t="shared" si="286"/>
        <v>#N/A</v>
      </c>
      <c r="GT43" s="162" t="e">
        <f t="shared" si="287"/>
        <v>#N/A</v>
      </c>
      <c r="GU43" s="162" t="e">
        <f t="shared" si="288"/>
        <v>#N/A</v>
      </c>
      <c r="GV43" s="162" t="e">
        <f t="shared" si="289"/>
        <v>#N/A</v>
      </c>
      <c r="GW43" s="162" t="e">
        <f t="shared" si="290"/>
        <v>#N/A</v>
      </c>
      <c r="GX43" s="162" t="e">
        <f t="shared" si="291"/>
        <v>#N/A</v>
      </c>
      <c r="GY43" s="162" t="e">
        <f t="shared" si="292"/>
        <v>#N/A</v>
      </c>
      <c r="GZ43" s="162" t="e">
        <f t="shared" si="293"/>
        <v>#N/A</v>
      </c>
      <c r="HA43" s="162" t="e">
        <f t="shared" si="294"/>
        <v>#N/A</v>
      </c>
      <c r="HB43" s="162" t="e">
        <f t="shared" si="295"/>
        <v>#N/A</v>
      </c>
      <c r="HC43" s="162" t="e">
        <f t="shared" si="296"/>
        <v>#N/A</v>
      </c>
      <c r="HD43" s="162" t="e">
        <f t="shared" si="297"/>
        <v>#N/A</v>
      </c>
      <c r="HE43" s="162" t="e">
        <f t="shared" si="298"/>
        <v>#N/A</v>
      </c>
      <c r="HF43" s="162" t="e">
        <f t="shared" si="299"/>
        <v>#N/A</v>
      </c>
      <c r="HG43" s="162" t="e">
        <f t="shared" si="300"/>
        <v>#N/A</v>
      </c>
      <c r="HH43" s="162" t="e">
        <f t="shared" si="301"/>
        <v>#N/A</v>
      </c>
      <c r="HI43" s="162" t="e">
        <f t="shared" si="302"/>
        <v>#N/A</v>
      </c>
      <c r="HJ43" s="162" t="e">
        <f t="shared" si="303"/>
        <v>#N/A</v>
      </c>
      <c r="HK43" s="162" t="e">
        <f t="shared" si="304"/>
        <v>#N/A</v>
      </c>
      <c r="HL43" s="162" t="e">
        <f t="shared" si="305"/>
        <v>#N/A</v>
      </c>
      <c r="HM43" s="162" t="e">
        <f t="shared" si="306"/>
        <v>#N/A</v>
      </c>
      <c r="HN43" s="162" t="e">
        <f t="shared" si="307"/>
        <v>#N/A</v>
      </c>
      <c r="HO43" s="162" t="e">
        <f t="shared" si="308"/>
        <v>#N/A</v>
      </c>
      <c r="HP43" s="162" t="e">
        <f t="shared" si="309"/>
        <v>#N/A</v>
      </c>
    </row>
    <row r="44" spans="1:224" hidden="1" x14ac:dyDescent="0.25">
      <c r="A44" s="4">
        <v>41</v>
      </c>
      <c r="B44" s="89" t="str">
        <f t="shared" si="107"/>
        <v/>
      </c>
      <c r="C44" s="88"/>
      <c r="D44" s="89" t="str">
        <f t="shared" si="108"/>
        <v/>
      </c>
      <c r="E44" s="34" t="str">
        <f t="shared" si="0"/>
        <v/>
      </c>
      <c r="F44" s="34" t="str">
        <f t="shared" si="1"/>
        <v/>
      </c>
      <c r="G44" s="69" t="str">
        <f t="shared" si="109"/>
        <v/>
      </c>
      <c r="H44" s="21"/>
      <c r="I44" s="56"/>
      <c r="J44" s="265"/>
      <c r="K44" s="70" t="str">
        <f>IF(AND(B44&gt;0,C44&gt;0,D44&gt;0),IF(ISBLANK(J44),IF(ISBLANK(H44),"",(D44-B44)*VLOOKUP(H44,VLookups!$A$4:$B$13,2,FALSE)),J44),"")</f>
        <v/>
      </c>
      <c r="L44" s="71" t="str">
        <f t="shared" si="205"/>
        <v/>
      </c>
      <c r="M44" s="88"/>
      <c r="N44" s="258" t="str">
        <f>IF(AND(M44&gt;0,C44&gt;0,NOT(K44="")),ABS(VLOOKUP($M$1,VLookups!$A$48:$B$49,2,FALSE)-_xlfn.NORM.DIST(M44,G44,K44,TRUE)),"")</f>
        <v/>
      </c>
      <c r="O44" s="87" t="str">
        <f>IF(AND($B44&gt;0,$C44&gt;0,$D44&gt;0,NOT(ISBLANK($H44))),_xlfn.NORM.INV(ABS(VLOOKUP($M$1,VLookups!$A$48:$B$49,2,FALSE)-O$3),$G44,$K44),"")</f>
        <v/>
      </c>
      <c r="P44" s="86" t="str">
        <f>IF(AND($B44&gt;0,$C44&gt;0,$D44&gt;0,NOT(ISBLANK($H44))),_xlfn.NORM.INV(ABS(VLOOKUP($M$1,VLookups!$A$48:$B$49,2,FALSE)-P$3),$G44,$K44),"")</f>
        <v/>
      </c>
      <c r="Q44" s="87" t="str">
        <f>IF(AND($B44&gt;0,$C44&gt;0,$D44&gt;0,NOT(ISBLANK($H44))),_xlfn.NORM.INV(ABS(VLOOKUP($M$1,VLookups!$A$48:$B$49,2,FALSE)-Q$3),$G44,$K44),"")</f>
        <v/>
      </c>
      <c r="R44" s="86" t="str">
        <f>IF(AND($B44&gt;0,$C44&gt;0,$D44&gt;0,NOT(ISBLANK($H44))),_xlfn.NORM.INV(ABS(VLOOKUP($M$1,VLookups!$A$48:$B$49,2,FALSE)-R$3),$G44,$K44),"")</f>
        <v/>
      </c>
      <c r="S44" s="87" t="str">
        <f>IF(AND($B44&gt;0,$C44&gt;0,$D44&gt;0,NOT(ISBLANK($H44))),_xlfn.NORM.INV(ABS(VLOOKUP($M$1,VLookups!$A$48:$B$49,2,FALSE)-S$3),$G44,$K44),"")</f>
        <v/>
      </c>
      <c r="T44" s="86" t="str">
        <f>IF(AND($B44&gt;0,$C44&gt;0,$D44&gt;0,NOT(ISBLANK($H44))),_xlfn.NORM.INV(ABS(VLOOKUP($M$1,VLookups!$A$48:$B$49,2,FALSE)-T$3),$G44,$K44),"")</f>
        <v/>
      </c>
      <c r="U44" s="5"/>
      <c r="V44" s="161"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6"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2" t="e">
        <f t="shared" si="209"/>
        <v>#N/A</v>
      </c>
      <c r="DU44" s="162" t="e">
        <f t="shared" si="210"/>
        <v>#N/A</v>
      </c>
      <c r="DV44" s="162" t="e">
        <f t="shared" si="211"/>
        <v>#N/A</v>
      </c>
      <c r="DW44" s="162" t="e">
        <f t="shared" si="212"/>
        <v>#N/A</v>
      </c>
      <c r="DX44" s="162" t="e">
        <f t="shared" si="213"/>
        <v>#N/A</v>
      </c>
      <c r="DY44" s="162" t="e">
        <f t="shared" si="214"/>
        <v>#N/A</v>
      </c>
      <c r="DZ44" s="162" t="e">
        <f t="shared" si="215"/>
        <v>#N/A</v>
      </c>
      <c r="EA44" s="162" t="e">
        <f t="shared" si="216"/>
        <v>#N/A</v>
      </c>
      <c r="EB44" s="162" t="e">
        <f t="shared" si="217"/>
        <v>#N/A</v>
      </c>
      <c r="EC44" s="162" t="e">
        <f t="shared" si="218"/>
        <v>#N/A</v>
      </c>
      <c r="ED44" s="162" t="e">
        <f t="shared" si="219"/>
        <v>#N/A</v>
      </c>
      <c r="EE44" s="162" t="e">
        <f t="shared" si="220"/>
        <v>#N/A</v>
      </c>
      <c r="EF44" s="162" t="e">
        <f t="shared" si="221"/>
        <v>#N/A</v>
      </c>
      <c r="EG44" s="162" t="e">
        <f t="shared" si="222"/>
        <v>#N/A</v>
      </c>
      <c r="EH44" s="162" t="e">
        <f t="shared" si="223"/>
        <v>#N/A</v>
      </c>
      <c r="EI44" s="162" t="e">
        <f t="shared" si="224"/>
        <v>#N/A</v>
      </c>
      <c r="EJ44" s="162" t="e">
        <f t="shared" si="225"/>
        <v>#N/A</v>
      </c>
      <c r="EK44" s="162" t="e">
        <f t="shared" si="226"/>
        <v>#N/A</v>
      </c>
      <c r="EL44" s="162" t="e">
        <f t="shared" si="227"/>
        <v>#N/A</v>
      </c>
      <c r="EM44" s="162" t="e">
        <f t="shared" si="228"/>
        <v>#N/A</v>
      </c>
      <c r="EN44" s="162" t="e">
        <f t="shared" si="229"/>
        <v>#N/A</v>
      </c>
      <c r="EO44" s="162" t="e">
        <f t="shared" si="230"/>
        <v>#N/A</v>
      </c>
      <c r="EP44" s="162" t="e">
        <f t="shared" si="231"/>
        <v>#N/A</v>
      </c>
      <c r="EQ44" s="162" t="e">
        <f t="shared" si="232"/>
        <v>#N/A</v>
      </c>
      <c r="ER44" s="162" t="e">
        <f t="shared" si="233"/>
        <v>#N/A</v>
      </c>
      <c r="ES44" s="162" t="e">
        <f t="shared" si="234"/>
        <v>#N/A</v>
      </c>
      <c r="ET44" s="162" t="e">
        <f t="shared" si="235"/>
        <v>#N/A</v>
      </c>
      <c r="EU44" s="162" t="e">
        <f t="shared" si="236"/>
        <v>#N/A</v>
      </c>
      <c r="EV44" s="162" t="e">
        <f t="shared" si="237"/>
        <v>#N/A</v>
      </c>
      <c r="EW44" s="162" t="e">
        <f t="shared" si="238"/>
        <v>#N/A</v>
      </c>
      <c r="EX44" s="162" t="e">
        <f t="shared" si="239"/>
        <v>#N/A</v>
      </c>
      <c r="EY44" s="162" t="e">
        <f t="shared" si="240"/>
        <v>#N/A</v>
      </c>
      <c r="EZ44" s="162" t="e">
        <f t="shared" si="241"/>
        <v>#N/A</v>
      </c>
      <c r="FA44" s="162" t="e">
        <f t="shared" si="242"/>
        <v>#N/A</v>
      </c>
      <c r="FB44" s="162" t="e">
        <f t="shared" si="243"/>
        <v>#N/A</v>
      </c>
      <c r="FC44" s="162" t="e">
        <f t="shared" si="244"/>
        <v>#N/A</v>
      </c>
      <c r="FD44" s="162" t="e">
        <f t="shared" si="245"/>
        <v>#N/A</v>
      </c>
      <c r="FE44" s="162" t="e">
        <f t="shared" si="246"/>
        <v>#N/A</v>
      </c>
      <c r="FF44" s="162" t="e">
        <f t="shared" si="247"/>
        <v>#N/A</v>
      </c>
      <c r="FG44" s="162" t="e">
        <f t="shared" si="248"/>
        <v>#N/A</v>
      </c>
      <c r="FH44" s="162" t="e">
        <f t="shared" si="249"/>
        <v>#N/A</v>
      </c>
      <c r="FI44" s="162" t="e">
        <f t="shared" si="250"/>
        <v>#N/A</v>
      </c>
      <c r="FJ44" s="162" t="e">
        <f t="shared" si="251"/>
        <v>#N/A</v>
      </c>
      <c r="FK44" s="162" t="e">
        <f t="shared" si="252"/>
        <v>#N/A</v>
      </c>
      <c r="FL44" s="162" t="e">
        <f t="shared" si="253"/>
        <v>#N/A</v>
      </c>
      <c r="FM44" s="162" t="e">
        <f t="shared" si="254"/>
        <v>#N/A</v>
      </c>
      <c r="FN44" s="162" t="e">
        <f t="shared" si="255"/>
        <v>#N/A</v>
      </c>
      <c r="FO44" s="162" t="e">
        <f t="shared" si="256"/>
        <v>#N/A</v>
      </c>
      <c r="FP44" s="162" t="e">
        <f t="shared" si="257"/>
        <v>#N/A</v>
      </c>
      <c r="FQ44" s="162" t="e">
        <f t="shared" si="258"/>
        <v>#N/A</v>
      </c>
      <c r="FR44" s="162" t="e">
        <f t="shared" si="259"/>
        <v>#N/A</v>
      </c>
      <c r="FS44" s="162" t="e">
        <f t="shared" si="260"/>
        <v>#N/A</v>
      </c>
      <c r="FT44" s="162" t="e">
        <f t="shared" si="261"/>
        <v>#N/A</v>
      </c>
      <c r="FU44" s="162" t="e">
        <f t="shared" si="262"/>
        <v>#N/A</v>
      </c>
      <c r="FV44" s="162" t="e">
        <f t="shared" si="263"/>
        <v>#N/A</v>
      </c>
      <c r="FW44" s="162" t="e">
        <f t="shared" si="264"/>
        <v>#N/A</v>
      </c>
      <c r="FX44" s="162" t="e">
        <f t="shared" si="265"/>
        <v>#N/A</v>
      </c>
      <c r="FY44" s="162" t="e">
        <f t="shared" si="266"/>
        <v>#N/A</v>
      </c>
      <c r="FZ44" s="162" t="e">
        <f t="shared" si="267"/>
        <v>#N/A</v>
      </c>
      <c r="GA44" s="162" t="e">
        <f t="shared" si="268"/>
        <v>#N/A</v>
      </c>
      <c r="GB44" s="162" t="e">
        <f t="shared" si="269"/>
        <v>#N/A</v>
      </c>
      <c r="GC44" s="162" t="e">
        <f t="shared" si="270"/>
        <v>#N/A</v>
      </c>
      <c r="GD44" s="162" t="e">
        <f t="shared" si="271"/>
        <v>#N/A</v>
      </c>
      <c r="GE44" s="162" t="e">
        <f t="shared" si="272"/>
        <v>#N/A</v>
      </c>
      <c r="GF44" s="162" t="e">
        <f t="shared" si="273"/>
        <v>#N/A</v>
      </c>
      <c r="GG44" s="162" t="e">
        <f t="shared" si="274"/>
        <v>#N/A</v>
      </c>
      <c r="GH44" s="162" t="e">
        <f t="shared" si="275"/>
        <v>#N/A</v>
      </c>
      <c r="GI44" s="162" t="e">
        <f t="shared" si="276"/>
        <v>#N/A</v>
      </c>
      <c r="GJ44" s="162" t="e">
        <f t="shared" si="277"/>
        <v>#N/A</v>
      </c>
      <c r="GK44" s="162" t="e">
        <f t="shared" si="278"/>
        <v>#N/A</v>
      </c>
      <c r="GL44" s="162" t="e">
        <f t="shared" si="279"/>
        <v>#N/A</v>
      </c>
      <c r="GM44" s="162" t="e">
        <f t="shared" si="280"/>
        <v>#N/A</v>
      </c>
      <c r="GN44" s="162" t="e">
        <f t="shared" si="281"/>
        <v>#N/A</v>
      </c>
      <c r="GO44" s="162" t="e">
        <f t="shared" si="282"/>
        <v>#N/A</v>
      </c>
      <c r="GP44" s="162" t="e">
        <f t="shared" si="283"/>
        <v>#N/A</v>
      </c>
      <c r="GQ44" s="162" t="e">
        <f t="shared" si="284"/>
        <v>#N/A</v>
      </c>
      <c r="GR44" s="162" t="e">
        <f t="shared" si="285"/>
        <v>#N/A</v>
      </c>
      <c r="GS44" s="162" t="e">
        <f t="shared" si="286"/>
        <v>#N/A</v>
      </c>
      <c r="GT44" s="162" t="e">
        <f t="shared" si="287"/>
        <v>#N/A</v>
      </c>
      <c r="GU44" s="162" t="e">
        <f t="shared" si="288"/>
        <v>#N/A</v>
      </c>
      <c r="GV44" s="162" t="e">
        <f t="shared" si="289"/>
        <v>#N/A</v>
      </c>
      <c r="GW44" s="162" t="e">
        <f t="shared" si="290"/>
        <v>#N/A</v>
      </c>
      <c r="GX44" s="162" t="e">
        <f t="shared" si="291"/>
        <v>#N/A</v>
      </c>
      <c r="GY44" s="162" t="e">
        <f t="shared" si="292"/>
        <v>#N/A</v>
      </c>
      <c r="GZ44" s="162" t="e">
        <f t="shared" si="293"/>
        <v>#N/A</v>
      </c>
      <c r="HA44" s="162" t="e">
        <f t="shared" si="294"/>
        <v>#N/A</v>
      </c>
      <c r="HB44" s="162" t="e">
        <f t="shared" si="295"/>
        <v>#N/A</v>
      </c>
      <c r="HC44" s="162" t="e">
        <f t="shared" si="296"/>
        <v>#N/A</v>
      </c>
      <c r="HD44" s="162" t="e">
        <f t="shared" si="297"/>
        <v>#N/A</v>
      </c>
      <c r="HE44" s="162" t="e">
        <f t="shared" si="298"/>
        <v>#N/A</v>
      </c>
      <c r="HF44" s="162" t="e">
        <f t="shared" si="299"/>
        <v>#N/A</v>
      </c>
      <c r="HG44" s="162" t="e">
        <f t="shared" si="300"/>
        <v>#N/A</v>
      </c>
      <c r="HH44" s="162" t="e">
        <f t="shared" si="301"/>
        <v>#N/A</v>
      </c>
      <c r="HI44" s="162" t="e">
        <f t="shared" si="302"/>
        <v>#N/A</v>
      </c>
      <c r="HJ44" s="162" t="e">
        <f t="shared" si="303"/>
        <v>#N/A</v>
      </c>
      <c r="HK44" s="162" t="e">
        <f t="shared" si="304"/>
        <v>#N/A</v>
      </c>
      <c r="HL44" s="162" t="e">
        <f t="shared" si="305"/>
        <v>#N/A</v>
      </c>
      <c r="HM44" s="162" t="e">
        <f t="shared" si="306"/>
        <v>#N/A</v>
      </c>
      <c r="HN44" s="162" t="e">
        <f t="shared" si="307"/>
        <v>#N/A</v>
      </c>
      <c r="HO44" s="162" t="e">
        <f t="shared" si="308"/>
        <v>#N/A</v>
      </c>
      <c r="HP44" s="162" t="e">
        <f t="shared" si="309"/>
        <v>#N/A</v>
      </c>
    </row>
    <row r="45" spans="1:224" hidden="1" x14ac:dyDescent="0.25">
      <c r="A45" s="4">
        <v>42</v>
      </c>
      <c r="B45" s="89" t="str">
        <f t="shared" si="107"/>
        <v/>
      </c>
      <c r="C45" s="88"/>
      <c r="D45" s="89" t="str">
        <f t="shared" si="108"/>
        <v/>
      </c>
      <c r="E45" s="34" t="str">
        <f t="shared" si="0"/>
        <v/>
      </c>
      <c r="F45" s="34" t="str">
        <f t="shared" si="1"/>
        <v/>
      </c>
      <c r="G45" s="69" t="str">
        <f t="shared" si="109"/>
        <v/>
      </c>
      <c r="H45" s="21"/>
      <c r="I45" s="56"/>
      <c r="J45" s="265"/>
      <c r="K45" s="70" t="str">
        <f>IF(AND(B45&gt;0,C45&gt;0,D45&gt;0),IF(ISBLANK(J45),IF(ISBLANK(H45),"",(D45-B45)*VLOOKUP(H45,VLookups!$A$4:$B$13,2,FALSE)),J45),"")</f>
        <v/>
      </c>
      <c r="L45" s="71" t="str">
        <f t="shared" si="205"/>
        <v/>
      </c>
      <c r="M45" s="88"/>
      <c r="N45" s="258" t="str">
        <f>IF(AND(M45&gt;0,C45&gt;0,NOT(K45="")),ABS(VLOOKUP($M$1,VLookups!$A$48:$B$49,2,FALSE)-_xlfn.NORM.DIST(M45,G45,K45,TRUE)),"")</f>
        <v/>
      </c>
      <c r="O45" s="87" t="str">
        <f>IF(AND($B45&gt;0,$C45&gt;0,$D45&gt;0,NOT(ISBLANK($H45))),_xlfn.NORM.INV(ABS(VLOOKUP($M$1,VLookups!$A$48:$B$49,2,FALSE)-O$3),$G45,$K45),"")</f>
        <v/>
      </c>
      <c r="P45" s="86" t="str">
        <f>IF(AND($B45&gt;0,$C45&gt;0,$D45&gt;0,NOT(ISBLANK($H45))),_xlfn.NORM.INV(ABS(VLOOKUP($M$1,VLookups!$A$48:$B$49,2,FALSE)-P$3),$G45,$K45),"")</f>
        <v/>
      </c>
      <c r="Q45" s="87" t="str">
        <f>IF(AND($B45&gt;0,$C45&gt;0,$D45&gt;0,NOT(ISBLANK($H45))),_xlfn.NORM.INV(ABS(VLOOKUP($M$1,VLookups!$A$48:$B$49,2,FALSE)-Q$3),$G45,$K45),"")</f>
        <v/>
      </c>
      <c r="R45" s="86" t="str">
        <f>IF(AND($B45&gt;0,$C45&gt;0,$D45&gt;0,NOT(ISBLANK($H45))),_xlfn.NORM.INV(ABS(VLOOKUP($M$1,VLookups!$A$48:$B$49,2,FALSE)-R$3),$G45,$K45),"")</f>
        <v/>
      </c>
      <c r="S45" s="87" t="str">
        <f>IF(AND($B45&gt;0,$C45&gt;0,$D45&gt;0,NOT(ISBLANK($H45))),_xlfn.NORM.INV(ABS(VLOOKUP($M$1,VLookups!$A$48:$B$49,2,FALSE)-S$3),$G45,$K45),"")</f>
        <v/>
      </c>
      <c r="T45" s="86" t="str">
        <f>IF(AND($B45&gt;0,$C45&gt;0,$D45&gt;0,NOT(ISBLANK($H45))),_xlfn.NORM.INV(ABS(VLOOKUP($M$1,VLookups!$A$48:$B$49,2,FALSE)-T$3),$G45,$K45),"")</f>
        <v/>
      </c>
      <c r="U45" s="5"/>
      <c r="V45" s="161"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6"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2" t="e">
        <f t="shared" si="209"/>
        <v>#N/A</v>
      </c>
      <c r="DU45" s="162" t="e">
        <f t="shared" si="210"/>
        <v>#N/A</v>
      </c>
      <c r="DV45" s="162" t="e">
        <f t="shared" si="211"/>
        <v>#N/A</v>
      </c>
      <c r="DW45" s="162" t="e">
        <f t="shared" si="212"/>
        <v>#N/A</v>
      </c>
      <c r="DX45" s="162" t="e">
        <f t="shared" si="213"/>
        <v>#N/A</v>
      </c>
      <c r="DY45" s="162" t="e">
        <f t="shared" si="214"/>
        <v>#N/A</v>
      </c>
      <c r="DZ45" s="162" t="e">
        <f t="shared" si="215"/>
        <v>#N/A</v>
      </c>
      <c r="EA45" s="162" t="e">
        <f t="shared" si="216"/>
        <v>#N/A</v>
      </c>
      <c r="EB45" s="162" t="e">
        <f t="shared" si="217"/>
        <v>#N/A</v>
      </c>
      <c r="EC45" s="162" t="e">
        <f t="shared" si="218"/>
        <v>#N/A</v>
      </c>
      <c r="ED45" s="162" t="e">
        <f t="shared" si="219"/>
        <v>#N/A</v>
      </c>
      <c r="EE45" s="162" t="e">
        <f t="shared" si="220"/>
        <v>#N/A</v>
      </c>
      <c r="EF45" s="162" t="e">
        <f t="shared" si="221"/>
        <v>#N/A</v>
      </c>
      <c r="EG45" s="162" t="e">
        <f t="shared" si="222"/>
        <v>#N/A</v>
      </c>
      <c r="EH45" s="162" t="e">
        <f t="shared" si="223"/>
        <v>#N/A</v>
      </c>
      <c r="EI45" s="162" t="e">
        <f t="shared" si="224"/>
        <v>#N/A</v>
      </c>
      <c r="EJ45" s="162" t="e">
        <f t="shared" si="225"/>
        <v>#N/A</v>
      </c>
      <c r="EK45" s="162" t="e">
        <f t="shared" si="226"/>
        <v>#N/A</v>
      </c>
      <c r="EL45" s="162" t="e">
        <f t="shared" si="227"/>
        <v>#N/A</v>
      </c>
      <c r="EM45" s="162" t="e">
        <f t="shared" si="228"/>
        <v>#N/A</v>
      </c>
      <c r="EN45" s="162" t="e">
        <f t="shared" si="229"/>
        <v>#N/A</v>
      </c>
      <c r="EO45" s="162" t="e">
        <f t="shared" si="230"/>
        <v>#N/A</v>
      </c>
      <c r="EP45" s="162" t="e">
        <f t="shared" si="231"/>
        <v>#N/A</v>
      </c>
      <c r="EQ45" s="162" t="e">
        <f t="shared" si="232"/>
        <v>#N/A</v>
      </c>
      <c r="ER45" s="162" t="e">
        <f t="shared" si="233"/>
        <v>#N/A</v>
      </c>
      <c r="ES45" s="162" t="e">
        <f t="shared" si="234"/>
        <v>#N/A</v>
      </c>
      <c r="ET45" s="162" t="e">
        <f t="shared" si="235"/>
        <v>#N/A</v>
      </c>
      <c r="EU45" s="162" t="e">
        <f t="shared" si="236"/>
        <v>#N/A</v>
      </c>
      <c r="EV45" s="162" t="e">
        <f t="shared" si="237"/>
        <v>#N/A</v>
      </c>
      <c r="EW45" s="162" t="e">
        <f t="shared" si="238"/>
        <v>#N/A</v>
      </c>
      <c r="EX45" s="162" t="e">
        <f t="shared" si="239"/>
        <v>#N/A</v>
      </c>
      <c r="EY45" s="162" t="e">
        <f t="shared" si="240"/>
        <v>#N/A</v>
      </c>
      <c r="EZ45" s="162" t="e">
        <f t="shared" si="241"/>
        <v>#N/A</v>
      </c>
      <c r="FA45" s="162" t="e">
        <f t="shared" si="242"/>
        <v>#N/A</v>
      </c>
      <c r="FB45" s="162" t="e">
        <f t="shared" si="243"/>
        <v>#N/A</v>
      </c>
      <c r="FC45" s="162" t="e">
        <f t="shared" si="244"/>
        <v>#N/A</v>
      </c>
      <c r="FD45" s="162" t="e">
        <f t="shared" si="245"/>
        <v>#N/A</v>
      </c>
      <c r="FE45" s="162" t="e">
        <f t="shared" si="246"/>
        <v>#N/A</v>
      </c>
      <c r="FF45" s="162" t="e">
        <f t="shared" si="247"/>
        <v>#N/A</v>
      </c>
      <c r="FG45" s="162" t="e">
        <f t="shared" si="248"/>
        <v>#N/A</v>
      </c>
      <c r="FH45" s="162" t="e">
        <f t="shared" si="249"/>
        <v>#N/A</v>
      </c>
      <c r="FI45" s="162" t="e">
        <f t="shared" si="250"/>
        <v>#N/A</v>
      </c>
      <c r="FJ45" s="162" t="e">
        <f t="shared" si="251"/>
        <v>#N/A</v>
      </c>
      <c r="FK45" s="162" t="e">
        <f t="shared" si="252"/>
        <v>#N/A</v>
      </c>
      <c r="FL45" s="162" t="e">
        <f t="shared" si="253"/>
        <v>#N/A</v>
      </c>
      <c r="FM45" s="162" t="e">
        <f t="shared" si="254"/>
        <v>#N/A</v>
      </c>
      <c r="FN45" s="162" t="e">
        <f t="shared" si="255"/>
        <v>#N/A</v>
      </c>
      <c r="FO45" s="162" t="e">
        <f t="shared" si="256"/>
        <v>#N/A</v>
      </c>
      <c r="FP45" s="162" t="e">
        <f t="shared" si="257"/>
        <v>#N/A</v>
      </c>
      <c r="FQ45" s="162" t="e">
        <f t="shared" si="258"/>
        <v>#N/A</v>
      </c>
      <c r="FR45" s="162" t="e">
        <f t="shared" si="259"/>
        <v>#N/A</v>
      </c>
      <c r="FS45" s="162" t="e">
        <f t="shared" si="260"/>
        <v>#N/A</v>
      </c>
      <c r="FT45" s="162" t="e">
        <f t="shared" si="261"/>
        <v>#N/A</v>
      </c>
      <c r="FU45" s="162" t="e">
        <f t="shared" si="262"/>
        <v>#N/A</v>
      </c>
      <c r="FV45" s="162" t="e">
        <f t="shared" si="263"/>
        <v>#N/A</v>
      </c>
      <c r="FW45" s="162" t="e">
        <f t="shared" si="264"/>
        <v>#N/A</v>
      </c>
      <c r="FX45" s="162" t="e">
        <f t="shared" si="265"/>
        <v>#N/A</v>
      </c>
      <c r="FY45" s="162" t="e">
        <f t="shared" si="266"/>
        <v>#N/A</v>
      </c>
      <c r="FZ45" s="162" t="e">
        <f t="shared" si="267"/>
        <v>#N/A</v>
      </c>
      <c r="GA45" s="162" t="e">
        <f t="shared" si="268"/>
        <v>#N/A</v>
      </c>
      <c r="GB45" s="162" t="e">
        <f t="shared" si="269"/>
        <v>#N/A</v>
      </c>
      <c r="GC45" s="162" t="e">
        <f t="shared" si="270"/>
        <v>#N/A</v>
      </c>
      <c r="GD45" s="162" t="e">
        <f t="shared" si="271"/>
        <v>#N/A</v>
      </c>
      <c r="GE45" s="162" t="e">
        <f t="shared" si="272"/>
        <v>#N/A</v>
      </c>
      <c r="GF45" s="162" t="e">
        <f t="shared" si="273"/>
        <v>#N/A</v>
      </c>
      <c r="GG45" s="162" t="e">
        <f t="shared" si="274"/>
        <v>#N/A</v>
      </c>
      <c r="GH45" s="162" t="e">
        <f t="shared" si="275"/>
        <v>#N/A</v>
      </c>
      <c r="GI45" s="162" t="e">
        <f t="shared" si="276"/>
        <v>#N/A</v>
      </c>
      <c r="GJ45" s="162" t="e">
        <f t="shared" si="277"/>
        <v>#N/A</v>
      </c>
      <c r="GK45" s="162" t="e">
        <f t="shared" si="278"/>
        <v>#N/A</v>
      </c>
      <c r="GL45" s="162" t="e">
        <f t="shared" si="279"/>
        <v>#N/A</v>
      </c>
      <c r="GM45" s="162" t="e">
        <f t="shared" si="280"/>
        <v>#N/A</v>
      </c>
      <c r="GN45" s="162" t="e">
        <f t="shared" si="281"/>
        <v>#N/A</v>
      </c>
      <c r="GO45" s="162" t="e">
        <f t="shared" si="282"/>
        <v>#N/A</v>
      </c>
      <c r="GP45" s="162" t="e">
        <f t="shared" si="283"/>
        <v>#N/A</v>
      </c>
      <c r="GQ45" s="162" t="e">
        <f t="shared" si="284"/>
        <v>#N/A</v>
      </c>
      <c r="GR45" s="162" t="e">
        <f t="shared" si="285"/>
        <v>#N/A</v>
      </c>
      <c r="GS45" s="162" t="e">
        <f t="shared" si="286"/>
        <v>#N/A</v>
      </c>
      <c r="GT45" s="162" t="e">
        <f t="shared" si="287"/>
        <v>#N/A</v>
      </c>
      <c r="GU45" s="162" t="e">
        <f t="shared" si="288"/>
        <v>#N/A</v>
      </c>
      <c r="GV45" s="162" t="e">
        <f t="shared" si="289"/>
        <v>#N/A</v>
      </c>
      <c r="GW45" s="162" t="e">
        <f t="shared" si="290"/>
        <v>#N/A</v>
      </c>
      <c r="GX45" s="162" t="e">
        <f t="shared" si="291"/>
        <v>#N/A</v>
      </c>
      <c r="GY45" s="162" t="e">
        <f t="shared" si="292"/>
        <v>#N/A</v>
      </c>
      <c r="GZ45" s="162" t="e">
        <f t="shared" si="293"/>
        <v>#N/A</v>
      </c>
      <c r="HA45" s="162" t="e">
        <f t="shared" si="294"/>
        <v>#N/A</v>
      </c>
      <c r="HB45" s="162" t="e">
        <f t="shared" si="295"/>
        <v>#N/A</v>
      </c>
      <c r="HC45" s="162" t="e">
        <f t="shared" si="296"/>
        <v>#N/A</v>
      </c>
      <c r="HD45" s="162" t="e">
        <f t="shared" si="297"/>
        <v>#N/A</v>
      </c>
      <c r="HE45" s="162" t="e">
        <f t="shared" si="298"/>
        <v>#N/A</v>
      </c>
      <c r="HF45" s="162" t="e">
        <f t="shared" si="299"/>
        <v>#N/A</v>
      </c>
      <c r="HG45" s="162" t="e">
        <f t="shared" si="300"/>
        <v>#N/A</v>
      </c>
      <c r="HH45" s="162" t="e">
        <f t="shared" si="301"/>
        <v>#N/A</v>
      </c>
      <c r="HI45" s="162" t="e">
        <f t="shared" si="302"/>
        <v>#N/A</v>
      </c>
      <c r="HJ45" s="162" t="e">
        <f t="shared" si="303"/>
        <v>#N/A</v>
      </c>
      <c r="HK45" s="162" t="e">
        <f t="shared" si="304"/>
        <v>#N/A</v>
      </c>
      <c r="HL45" s="162" t="e">
        <f t="shared" si="305"/>
        <v>#N/A</v>
      </c>
      <c r="HM45" s="162" t="e">
        <f t="shared" si="306"/>
        <v>#N/A</v>
      </c>
      <c r="HN45" s="162" t="e">
        <f t="shared" si="307"/>
        <v>#N/A</v>
      </c>
      <c r="HO45" s="162" t="e">
        <f t="shared" si="308"/>
        <v>#N/A</v>
      </c>
      <c r="HP45" s="162" t="e">
        <f t="shared" si="309"/>
        <v>#N/A</v>
      </c>
    </row>
    <row r="46" spans="1:224" hidden="1" x14ac:dyDescent="0.25">
      <c r="A46" s="4">
        <v>43</v>
      </c>
      <c r="B46" s="89" t="str">
        <f t="shared" si="107"/>
        <v/>
      </c>
      <c r="C46" s="88"/>
      <c r="D46" s="89" t="str">
        <f t="shared" si="108"/>
        <v/>
      </c>
      <c r="E46" s="34" t="str">
        <f t="shared" si="0"/>
        <v/>
      </c>
      <c r="F46" s="34" t="str">
        <f t="shared" si="1"/>
        <v/>
      </c>
      <c r="G46" s="69" t="str">
        <f t="shared" si="109"/>
        <v/>
      </c>
      <c r="H46" s="21"/>
      <c r="I46" s="56"/>
      <c r="J46" s="265"/>
      <c r="K46" s="70" t="str">
        <f>IF(AND(B46&gt;0,C46&gt;0,D46&gt;0),IF(ISBLANK(J46),IF(ISBLANK(H46),"",(D46-B46)*VLOOKUP(H46,VLookups!$A$4:$B$13,2,FALSE)),J46),"")</f>
        <v/>
      </c>
      <c r="L46" s="71" t="str">
        <f t="shared" si="205"/>
        <v/>
      </c>
      <c r="M46" s="88"/>
      <c r="N46" s="258" t="str">
        <f>IF(AND(M46&gt;0,C46&gt;0,NOT(K46="")),ABS(VLOOKUP($M$1,VLookups!$A$48:$B$49,2,FALSE)-_xlfn.NORM.DIST(M46,G46,K46,TRUE)),"")</f>
        <v/>
      </c>
      <c r="O46" s="87" t="str">
        <f>IF(AND($B46&gt;0,$C46&gt;0,$D46&gt;0,NOT(ISBLANK($H46))),_xlfn.NORM.INV(ABS(VLOOKUP($M$1,VLookups!$A$48:$B$49,2,FALSE)-O$3),$G46,$K46),"")</f>
        <v/>
      </c>
      <c r="P46" s="86" t="str">
        <f>IF(AND($B46&gt;0,$C46&gt;0,$D46&gt;0,NOT(ISBLANK($H46))),_xlfn.NORM.INV(ABS(VLOOKUP($M$1,VLookups!$A$48:$B$49,2,FALSE)-P$3),$G46,$K46),"")</f>
        <v/>
      </c>
      <c r="Q46" s="87" t="str">
        <f>IF(AND($B46&gt;0,$C46&gt;0,$D46&gt;0,NOT(ISBLANK($H46))),_xlfn.NORM.INV(ABS(VLOOKUP($M$1,VLookups!$A$48:$B$49,2,FALSE)-Q$3),$G46,$K46),"")</f>
        <v/>
      </c>
      <c r="R46" s="86" t="str">
        <f>IF(AND($B46&gt;0,$C46&gt;0,$D46&gt;0,NOT(ISBLANK($H46))),_xlfn.NORM.INV(ABS(VLOOKUP($M$1,VLookups!$A$48:$B$49,2,FALSE)-R$3),$G46,$K46),"")</f>
        <v/>
      </c>
      <c r="S46" s="87" t="str">
        <f>IF(AND($B46&gt;0,$C46&gt;0,$D46&gt;0,NOT(ISBLANK($H46))),_xlfn.NORM.INV(ABS(VLOOKUP($M$1,VLookups!$A$48:$B$49,2,FALSE)-S$3),$G46,$K46),"")</f>
        <v/>
      </c>
      <c r="T46" s="86" t="str">
        <f>IF(AND($B46&gt;0,$C46&gt;0,$D46&gt;0,NOT(ISBLANK($H46))),_xlfn.NORM.INV(ABS(VLOOKUP($M$1,VLookups!$A$48:$B$49,2,FALSE)-T$3),$G46,$K46),"")</f>
        <v/>
      </c>
      <c r="U46" s="5"/>
      <c r="V46" s="161"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6"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2" t="e">
        <f t="shared" si="209"/>
        <v>#N/A</v>
      </c>
      <c r="DU46" s="162" t="e">
        <f t="shared" si="210"/>
        <v>#N/A</v>
      </c>
      <c r="DV46" s="162" t="e">
        <f t="shared" si="211"/>
        <v>#N/A</v>
      </c>
      <c r="DW46" s="162" t="e">
        <f t="shared" si="212"/>
        <v>#N/A</v>
      </c>
      <c r="DX46" s="162" t="e">
        <f t="shared" si="213"/>
        <v>#N/A</v>
      </c>
      <c r="DY46" s="162" t="e">
        <f t="shared" si="214"/>
        <v>#N/A</v>
      </c>
      <c r="DZ46" s="162" t="e">
        <f t="shared" si="215"/>
        <v>#N/A</v>
      </c>
      <c r="EA46" s="162" t="e">
        <f t="shared" si="216"/>
        <v>#N/A</v>
      </c>
      <c r="EB46" s="162" t="e">
        <f t="shared" si="217"/>
        <v>#N/A</v>
      </c>
      <c r="EC46" s="162" t="e">
        <f t="shared" si="218"/>
        <v>#N/A</v>
      </c>
      <c r="ED46" s="162" t="e">
        <f t="shared" si="219"/>
        <v>#N/A</v>
      </c>
      <c r="EE46" s="162" t="e">
        <f t="shared" si="220"/>
        <v>#N/A</v>
      </c>
      <c r="EF46" s="162" t="e">
        <f t="shared" si="221"/>
        <v>#N/A</v>
      </c>
      <c r="EG46" s="162" t="e">
        <f t="shared" si="222"/>
        <v>#N/A</v>
      </c>
      <c r="EH46" s="162" t="e">
        <f t="shared" si="223"/>
        <v>#N/A</v>
      </c>
      <c r="EI46" s="162" t="e">
        <f t="shared" si="224"/>
        <v>#N/A</v>
      </c>
      <c r="EJ46" s="162" t="e">
        <f t="shared" si="225"/>
        <v>#N/A</v>
      </c>
      <c r="EK46" s="162" t="e">
        <f t="shared" si="226"/>
        <v>#N/A</v>
      </c>
      <c r="EL46" s="162" t="e">
        <f t="shared" si="227"/>
        <v>#N/A</v>
      </c>
      <c r="EM46" s="162" t="e">
        <f t="shared" si="228"/>
        <v>#N/A</v>
      </c>
      <c r="EN46" s="162" t="e">
        <f t="shared" si="229"/>
        <v>#N/A</v>
      </c>
      <c r="EO46" s="162" t="e">
        <f t="shared" si="230"/>
        <v>#N/A</v>
      </c>
      <c r="EP46" s="162" t="e">
        <f t="shared" si="231"/>
        <v>#N/A</v>
      </c>
      <c r="EQ46" s="162" t="e">
        <f t="shared" si="232"/>
        <v>#N/A</v>
      </c>
      <c r="ER46" s="162" t="e">
        <f t="shared" si="233"/>
        <v>#N/A</v>
      </c>
      <c r="ES46" s="162" t="e">
        <f t="shared" si="234"/>
        <v>#N/A</v>
      </c>
      <c r="ET46" s="162" t="e">
        <f t="shared" si="235"/>
        <v>#N/A</v>
      </c>
      <c r="EU46" s="162" t="e">
        <f t="shared" si="236"/>
        <v>#N/A</v>
      </c>
      <c r="EV46" s="162" t="e">
        <f t="shared" si="237"/>
        <v>#N/A</v>
      </c>
      <c r="EW46" s="162" t="e">
        <f t="shared" si="238"/>
        <v>#N/A</v>
      </c>
      <c r="EX46" s="162" t="e">
        <f t="shared" si="239"/>
        <v>#N/A</v>
      </c>
      <c r="EY46" s="162" t="e">
        <f t="shared" si="240"/>
        <v>#N/A</v>
      </c>
      <c r="EZ46" s="162" t="e">
        <f t="shared" si="241"/>
        <v>#N/A</v>
      </c>
      <c r="FA46" s="162" t="e">
        <f t="shared" si="242"/>
        <v>#N/A</v>
      </c>
      <c r="FB46" s="162" t="e">
        <f t="shared" si="243"/>
        <v>#N/A</v>
      </c>
      <c r="FC46" s="162" t="e">
        <f t="shared" si="244"/>
        <v>#N/A</v>
      </c>
      <c r="FD46" s="162" t="e">
        <f t="shared" si="245"/>
        <v>#N/A</v>
      </c>
      <c r="FE46" s="162" t="e">
        <f t="shared" si="246"/>
        <v>#N/A</v>
      </c>
      <c r="FF46" s="162" t="e">
        <f t="shared" si="247"/>
        <v>#N/A</v>
      </c>
      <c r="FG46" s="162" t="e">
        <f t="shared" si="248"/>
        <v>#N/A</v>
      </c>
      <c r="FH46" s="162" t="e">
        <f t="shared" si="249"/>
        <v>#N/A</v>
      </c>
      <c r="FI46" s="162" t="e">
        <f t="shared" si="250"/>
        <v>#N/A</v>
      </c>
      <c r="FJ46" s="162" t="e">
        <f t="shared" si="251"/>
        <v>#N/A</v>
      </c>
      <c r="FK46" s="162" t="e">
        <f t="shared" si="252"/>
        <v>#N/A</v>
      </c>
      <c r="FL46" s="162" t="e">
        <f t="shared" si="253"/>
        <v>#N/A</v>
      </c>
      <c r="FM46" s="162" t="e">
        <f t="shared" si="254"/>
        <v>#N/A</v>
      </c>
      <c r="FN46" s="162" t="e">
        <f t="shared" si="255"/>
        <v>#N/A</v>
      </c>
      <c r="FO46" s="162" t="e">
        <f t="shared" si="256"/>
        <v>#N/A</v>
      </c>
      <c r="FP46" s="162" t="e">
        <f t="shared" si="257"/>
        <v>#N/A</v>
      </c>
      <c r="FQ46" s="162" t="e">
        <f t="shared" si="258"/>
        <v>#N/A</v>
      </c>
      <c r="FR46" s="162" t="e">
        <f t="shared" si="259"/>
        <v>#N/A</v>
      </c>
      <c r="FS46" s="162" t="e">
        <f t="shared" si="260"/>
        <v>#N/A</v>
      </c>
      <c r="FT46" s="162" t="e">
        <f t="shared" si="261"/>
        <v>#N/A</v>
      </c>
      <c r="FU46" s="162" t="e">
        <f t="shared" si="262"/>
        <v>#N/A</v>
      </c>
      <c r="FV46" s="162" t="e">
        <f t="shared" si="263"/>
        <v>#N/A</v>
      </c>
      <c r="FW46" s="162" t="e">
        <f t="shared" si="264"/>
        <v>#N/A</v>
      </c>
      <c r="FX46" s="162" t="e">
        <f t="shared" si="265"/>
        <v>#N/A</v>
      </c>
      <c r="FY46" s="162" t="e">
        <f t="shared" si="266"/>
        <v>#N/A</v>
      </c>
      <c r="FZ46" s="162" t="e">
        <f t="shared" si="267"/>
        <v>#N/A</v>
      </c>
      <c r="GA46" s="162" t="e">
        <f t="shared" si="268"/>
        <v>#N/A</v>
      </c>
      <c r="GB46" s="162" t="e">
        <f t="shared" si="269"/>
        <v>#N/A</v>
      </c>
      <c r="GC46" s="162" t="e">
        <f t="shared" si="270"/>
        <v>#N/A</v>
      </c>
      <c r="GD46" s="162" t="e">
        <f t="shared" si="271"/>
        <v>#N/A</v>
      </c>
      <c r="GE46" s="162" t="e">
        <f t="shared" si="272"/>
        <v>#N/A</v>
      </c>
      <c r="GF46" s="162" t="e">
        <f t="shared" si="273"/>
        <v>#N/A</v>
      </c>
      <c r="GG46" s="162" t="e">
        <f t="shared" si="274"/>
        <v>#N/A</v>
      </c>
      <c r="GH46" s="162" t="e">
        <f t="shared" si="275"/>
        <v>#N/A</v>
      </c>
      <c r="GI46" s="162" t="e">
        <f t="shared" si="276"/>
        <v>#N/A</v>
      </c>
      <c r="GJ46" s="162" t="e">
        <f t="shared" si="277"/>
        <v>#N/A</v>
      </c>
      <c r="GK46" s="162" t="e">
        <f t="shared" si="278"/>
        <v>#N/A</v>
      </c>
      <c r="GL46" s="162" t="e">
        <f t="shared" si="279"/>
        <v>#N/A</v>
      </c>
      <c r="GM46" s="162" t="e">
        <f t="shared" si="280"/>
        <v>#N/A</v>
      </c>
      <c r="GN46" s="162" t="e">
        <f t="shared" si="281"/>
        <v>#N/A</v>
      </c>
      <c r="GO46" s="162" t="e">
        <f t="shared" si="282"/>
        <v>#N/A</v>
      </c>
      <c r="GP46" s="162" t="e">
        <f t="shared" si="283"/>
        <v>#N/A</v>
      </c>
      <c r="GQ46" s="162" t="e">
        <f t="shared" si="284"/>
        <v>#N/A</v>
      </c>
      <c r="GR46" s="162" t="e">
        <f t="shared" si="285"/>
        <v>#N/A</v>
      </c>
      <c r="GS46" s="162" t="e">
        <f t="shared" si="286"/>
        <v>#N/A</v>
      </c>
      <c r="GT46" s="162" t="e">
        <f t="shared" si="287"/>
        <v>#N/A</v>
      </c>
      <c r="GU46" s="162" t="e">
        <f t="shared" si="288"/>
        <v>#N/A</v>
      </c>
      <c r="GV46" s="162" t="e">
        <f t="shared" si="289"/>
        <v>#N/A</v>
      </c>
      <c r="GW46" s="162" t="e">
        <f t="shared" si="290"/>
        <v>#N/A</v>
      </c>
      <c r="GX46" s="162" t="e">
        <f t="shared" si="291"/>
        <v>#N/A</v>
      </c>
      <c r="GY46" s="162" t="e">
        <f t="shared" si="292"/>
        <v>#N/A</v>
      </c>
      <c r="GZ46" s="162" t="e">
        <f t="shared" si="293"/>
        <v>#N/A</v>
      </c>
      <c r="HA46" s="162" t="e">
        <f t="shared" si="294"/>
        <v>#N/A</v>
      </c>
      <c r="HB46" s="162" t="e">
        <f t="shared" si="295"/>
        <v>#N/A</v>
      </c>
      <c r="HC46" s="162" t="e">
        <f t="shared" si="296"/>
        <v>#N/A</v>
      </c>
      <c r="HD46" s="162" t="e">
        <f t="shared" si="297"/>
        <v>#N/A</v>
      </c>
      <c r="HE46" s="162" t="e">
        <f t="shared" si="298"/>
        <v>#N/A</v>
      </c>
      <c r="HF46" s="162" t="e">
        <f t="shared" si="299"/>
        <v>#N/A</v>
      </c>
      <c r="HG46" s="162" t="e">
        <f t="shared" si="300"/>
        <v>#N/A</v>
      </c>
      <c r="HH46" s="162" t="e">
        <f t="shared" si="301"/>
        <v>#N/A</v>
      </c>
      <c r="HI46" s="162" t="e">
        <f t="shared" si="302"/>
        <v>#N/A</v>
      </c>
      <c r="HJ46" s="162" t="e">
        <f t="shared" si="303"/>
        <v>#N/A</v>
      </c>
      <c r="HK46" s="162" t="e">
        <f t="shared" si="304"/>
        <v>#N/A</v>
      </c>
      <c r="HL46" s="162" t="e">
        <f t="shared" si="305"/>
        <v>#N/A</v>
      </c>
      <c r="HM46" s="162" t="e">
        <f t="shared" si="306"/>
        <v>#N/A</v>
      </c>
      <c r="HN46" s="162" t="e">
        <f t="shared" si="307"/>
        <v>#N/A</v>
      </c>
      <c r="HO46" s="162" t="e">
        <f t="shared" si="308"/>
        <v>#N/A</v>
      </c>
      <c r="HP46" s="162" t="e">
        <f t="shared" si="309"/>
        <v>#N/A</v>
      </c>
    </row>
    <row r="47" spans="1:224" hidden="1" x14ac:dyDescent="0.25">
      <c r="A47" s="4">
        <v>44</v>
      </c>
      <c r="B47" s="89" t="str">
        <f t="shared" si="107"/>
        <v/>
      </c>
      <c r="C47" s="88"/>
      <c r="D47" s="89" t="str">
        <f t="shared" si="108"/>
        <v/>
      </c>
      <c r="E47" s="34" t="str">
        <f t="shared" si="0"/>
        <v/>
      </c>
      <c r="F47" s="34" t="str">
        <f t="shared" si="1"/>
        <v/>
      </c>
      <c r="G47" s="69" t="str">
        <f t="shared" si="109"/>
        <v/>
      </c>
      <c r="H47" s="21"/>
      <c r="I47" s="56"/>
      <c r="J47" s="265"/>
      <c r="K47" s="70" t="str">
        <f>IF(AND(B47&gt;0,C47&gt;0,D47&gt;0),IF(ISBLANK(J47),IF(ISBLANK(H47),"",(D47-B47)*VLOOKUP(H47,VLookups!$A$4:$B$13,2,FALSE)),J47),"")</f>
        <v/>
      </c>
      <c r="L47" s="71" t="str">
        <f t="shared" si="205"/>
        <v/>
      </c>
      <c r="M47" s="88"/>
      <c r="N47" s="258" t="str">
        <f>IF(AND(M47&gt;0,C47&gt;0,NOT(K47="")),ABS(VLOOKUP($M$1,VLookups!$A$48:$B$49,2,FALSE)-_xlfn.NORM.DIST(M47,G47,K47,TRUE)),"")</f>
        <v/>
      </c>
      <c r="O47" s="87" t="str">
        <f>IF(AND($B47&gt;0,$C47&gt;0,$D47&gt;0,NOT(ISBLANK($H47))),_xlfn.NORM.INV(ABS(VLOOKUP($M$1,VLookups!$A$48:$B$49,2,FALSE)-O$3),$G47,$K47),"")</f>
        <v/>
      </c>
      <c r="P47" s="86" t="str">
        <f>IF(AND($B47&gt;0,$C47&gt;0,$D47&gt;0,NOT(ISBLANK($H47))),_xlfn.NORM.INV(ABS(VLOOKUP($M$1,VLookups!$A$48:$B$49,2,FALSE)-P$3),$G47,$K47),"")</f>
        <v/>
      </c>
      <c r="Q47" s="87" t="str">
        <f>IF(AND($B47&gt;0,$C47&gt;0,$D47&gt;0,NOT(ISBLANK($H47))),_xlfn.NORM.INV(ABS(VLOOKUP($M$1,VLookups!$A$48:$B$49,2,FALSE)-Q$3),$G47,$K47),"")</f>
        <v/>
      </c>
      <c r="R47" s="86" t="str">
        <f>IF(AND($B47&gt;0,$C47&gt;0,$D47&gt;0,NOT(ISBLANK($H47))),_xlfn.NORM.INV(ABS(VLOOKUP($M$1,VLookups!$A$48:$B$49,2,FALSE)-R$3),$G47,$K47),"")</f>
        <v/>
      </c>
      <c r="S47" s="87" t="str">
        <f>IF(AND($B47&gt;0,$C47&gt;0,$D47&gt;0,NOT(ISBLANK($H47))),_xlfn.NORM.INV(ABS(VLOOKUP($M$1,VLookups!$A$48:$B$49,2,FALSE)-S$3),$G47,$K47),"")</f>
        <v/>
      </c>
      <c r="T47" s="86" t="str">
        <f>IF(AND($B47&gt;0,$C47&gt;0,$D47&gt;0,NOT(ISBLANK($H47))),_xlfn.NORM.INV(ABS(VLOOKUP($M$1,VLookups!$A$48:$B$49,2,FALSE)-T$3),$G47,$K47),"")</f>
        <v/>
      </c>
      <c r="U47" s="5"/>
      <c r="V47" s="161"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6"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2" t="e">
        <f t="shared" si="209"/>
        <v>#N/A</v>
      </c>
      <c r="DU47" s="162" t="e">
        <f t="shared" si="210"/>
        <v>#N/A</v>
      </c>
      <c r="DV47" s="162" t="e">
        <f t="shared" si="211"/>
        <v>#N/A</v>
      </c>
      <c r="DW47" s="162" t="e">
        <f t="shared" si="212"/>
        <v>#N/A</v>
      </c>
      <c r="DX47" s="162" t="e">
        <f t="shared" si="213"/>
        <v>#N/A</v>
      </c>
      <c r="DY47" s="162" t="e">
        <f t="shared" si="214"/>
        <v>#N/A</v>
      </c>
      <c r="DZ47" s="162" t="e">
        <f t="shared" si="215"/>
        <v>#N/A</v>
      </c>
      <c r="EA47" s="162" t="e">
        <f t="shared" si="216"/>
        <v>#N/A</v>
      </c>
      <c r="EB47" s="162" t="e">
        <f t="shared" si="217"/>
        <v>#N/A</v>
      </c>
      <c r="EC47" s="162" t="e">
        <f t="shared" si="218"/>
        <v>#N/A</v>
      </c>
      <c r="ED47" s="162" t="e">
        <f t="shared" si="219"/>
        <v>#N/A</v>
      </c>
      <c r="EE47" s="162" t="e">
        <f t="shared" si="220"/>
        <v>#N/A</v>
      </c>
      <c r="EF47" s="162" t="e">
        <f t="shared" si="221"/>
        <v>#N/A</v>
      </c>
      <c r="EG47" s="162" t="e">
        <f t="shared" si="222"/>
        <v>#N/A</v>
      </c>
      <c r="EH47" s="162" t="e">
        <f t="shared" si="223"/>
        <v>#N/A</v>
      </c>
      <c r="EI47" s="162" t="e">
        <f t="shared" si="224"/>
        <v>#N/A</v>
      </c>
      <c r="EJ47" s="162" t="e">
        <f t="shared" si="225"/>
        <v>#N/A</v>
      </c>
      <c r="EK47" s="162" t="e">
        <f t="shared" si="226"/>
        <v>#N/A</v>
      </c>
      <c r="EL47" s="162" t="e">
        <f t="shared" si="227"/>
        <v>#N/A</v>
      </c>
      <c r="EM47" s="162" t="e">
        <f t="shared" si="228"/>
        <v>#N/A</v>
      </c>
      <c r="EN47" s="162" t="e">
        <f t="shared" si="229"/>
        <v>#N/A</v>
      </c>
      <c r="EO47" s="162" t="e">
        <f t="shared" si="230"/>
        <v>#N/A</v>
      </c>
      <c r="EP47" s="162" t="e">
        <f t="shared" si="231"/>
        <v>#N/A</v>
      </c>
      <c r="EQ47" s="162" t="e">
        <f t="shared" si="232"/>
        <v>#N/A</v>
      </c>
      <c r="ER47" s="162" t="e">
        <f t="shared" si="233"/>
        <v>#N/A</v>
      </c>
      <c r="ES47" s="162" t="e">
        <f t="shared" si="234"/>
        <v>#N/A</v>
      </c>
      <c r="ET47" s="162" t="e">
        <f t="shared" si="235"/>
        <v>#N/A</v>
      </c>
      <c r="EU47" s="162" t="e">
        <f t="shared" si="236"/>
        <v>#N/A</v>
      </c>
      <c r="EV47" s="162" t="e">
        <f t="shared" si="237"/>
        <v>#N/A</v>
      </c>
      <c r="EW47" s="162" t="e">
        <f t="shared" si="238"/>
        <v>#N/A</v>
      </c>
      <c r="EX47" s="162" t="e">
        <f t="shared" si="239"/>
        <v>#N/A</v>
      </c>
      <c r="EY47" s="162" t="e">
        <f t="shared" si="240"/>
        <v>#N/A</v>
      </c>
      <c r="EZ47" s="162" t="e">
        <f t="shared" si="241"/>
        <v>#N/A</v>
      </c>
      <c r="FA47" s="162" t="e">
        <f t="shared" si="242"/>
        <v>#N/A</v>
      </c>
      <c r="FB47" s="162" t="e">
        <f t="shared" si="243"/>
        <v>#N/A</v>
      </c>
      <c r="FC47" s="162" t="e">
        <f t="shared" si="244"/>
        <v>#N/A</v>
      </c>
      <c r="FD47" s="162" t="e">
        <f t="shared" si="245"/>
        <v>#N/A</v>
      </c>
      <c r="FE47" s="162" t="e">
        <f t="shared" si="246"/>
        <v>#N/A</v>
      </c>
      <c r="FF47" s="162" t="e">
        <f t="shared" si="247"/>
        <v>#N/A</v>
      </c>
      <c r="FG47" s="162" t="e">
        <f t="shared" si="248"/>
        <v>#N/A</v>
      </c>
      <c r="FH47" s="162" t="e">
        <f t="shared" si="249"/>
        <v>#N/A</v>
      </c>
      <c r="FI47" s="162" t="e">
        <f t="shared" si="250"/>
        <v>#N/A</v>
      </c>
      <c r="FJ47" s="162" t="e">
        <f t="shared" si="251"/>
        <v>#N/A</v>
      </c>
      <c r="FK47" s="162" t="e">
        <f t="shared" si="252"/>
        <v>#N/A</v>
      </c>
      <c r="FL47" s="162" t="e">
        <f t="shared" si="253"/>
        <v>#N/A</v>
      </c>
      <c r="FM47" s="162" t="e">
        <f t="shared" si="254"/>
        <v>#N/A</v>
      </c>
      <c r="FN47" s="162" t="e">
        <f t="shared" si="255"/>
        <v>#N/A</v>
      </c>
      <c r="FO47" s="162" t="e">
        <f t="shared" si="256"/>
        <v>#N/A</v>
      </c>
      <c r="FP47" s="162" t="e">
        <f t="shared" si="257"/>
        <v>#N/A</v>
      </c>
      <c r="FQ47" s="162" t="e">
        <f t="shared" si="258"/>
        <v>#N/A</v>
      </c>
      <c r="FR47" s="162" t="e">
        <f t="shared" si="259"/>
        <v>#N/A</v>
      </c>
      <c r="FS47" s="162" t="e">
        <f t="shared" si="260"/>
        <v>#N/A</v>
      </c>
      <c r="FT47" s="162" t="e">
        <f t="shared" si="261"/>
        <v>#N/A</v>
      </c>
      <c r="FU47" s="162" t="e">
        <f t="shared" si="262"/>
        <v>#N/A</v>
      </c>
      <c r="FV47" s="162" t="e">
        <f t="shared" si="263"/>
        <v>#N/A</v>
      </c>
      <c r="FW47" s="162" t="e">
        <f t="shared" si="264"/>
        <v>#N/A</v>
      </c>
      <c r="FX47" s="162" t="e">
        <f t="shared" si="265"/>
        <v>#N/A</v>
      </c>
      <c r="FY47" s="162" t="e">
        <f t="shared" si="266"/>
        <v>#N/A</v>
      </c>
      <c r="FZ47" s="162" t="e">
        <f t="shared" si="267"/>
        <v>#N/A</v>
      </c>
      <c r="GA47" s="162" t="e">
        <f t="shared" si="268"/>
        <v>#N/A</v>
      </c>
      <c r="GB47" s="162" t="e">
        <f t="shared" si="269"/>
        <v>#N/A</v>
      </c>
      <c r="GC47" s="162" t="e">
        <f t="shared" si="270"/>
        <v>#N/A</v>
      </c>
      <c r="GD47" s="162" t="e">
        <f t="shared" si="271"/>
        <v>#N/A</v>
      </c>
      <c r="GE47" s="162" t="e">
        <f t="shared" si="272"/>
        <v>#N/A</v>
      </c>
      <c r="GF47" s="162" t="e">
        <f t="shared" si="273"/>
        <v>#N/A</v>
      </c>
      <c r="GG47" s="162" t="e">
        <f t="shared" si="274"/>
        <v>#N/A</v>
      </c>
      <c r="GH47" s="162" t="e">
        <f t="shared" si="275"/>
        <v>#N/A</v>
      </c>
      <c r="GI47" s="162" t="e">
        <f t="shared" si="276"/>
        <v>#N/A</v>
      </c>
      <c r="GJ47" s="162" t="e">
        <f t="shared" si="277"/>
        <v>#N/A</v>
      </c>
      <c r="GK47" s="162" t="e">
        <f t="shared" si="278"/>
        <v>#N/A</v>
      </c>
      <c r="GL47" s="162" t="e">
        <f t="shared" si="279"/>
        <v>#N/A</v>
      </c>
      <c r="GM47" s="162" t="e">
        <f t="shared" si="280"/>
        <v>#N/A</v>
      </c>
      <c r="GN47" s="162" t="e">
        <f t="shared" si="281"/>
        <v>#N/A</v>
      </c>
      <c r="GO47" s="162" t="e">
        <f t="shared" si="282"/>
        <v>#N/A</v>
      </c>
      <c r="GP47" s="162" t="e">
        <f t="shared" si="283"/>
        <v>#N/A</v>
      </c>
      <c r="GQ47" s="162" t="e">
        <f t="shared" si="284"/>
        <v>#N/A</v>
      </c>
      <c r="GR47" s="162" t="e">
        <f t="shared" si="285"/>
        <v>#N/A</v>
      </c>
      <c r="GS47" s="162" t="e">
        <f t="shared" si="286"/>
        <v>#N/A</v>
      </c>
      <c r="GT47" s="162" t="e">
        <f t="shared" si="287"/>
        <v>#N/A</v>
      </c>
      <c r="GU47" s="162" t="e">
        <f t="shared" si="288"/>
        <v>#N/A</v>
      </c>
      <c r="GV47" s="162" t="e">
        <f t="shared" si="289"/>
        <v>#N/A</v>
      </c>
      <c r="GW47" s="162" t="e">
        <f t="shared" si="290"/>
        <v>#N/A</v>
      </c>
      <c r="GX47" s="162" t="e">
        <f t="shared" si="291"/>
        <v>#N/A</v>
      </c>
      <c r="GY47" s="162" t="e">
        <f t="shared" si="292"/>
        <v>#N/A</v>
      </c>
      <c r="GZ47" s="162" t="e">
        <f t="shared" si="293"/>
        <v>#N/A</v>
      </c>
      <c r="HA47" s="162" t="e">
        <f t="shared" si="294"/>
        <v>#N/A</v>
      </c>
      <c r="HB47" s="162" t="e">
        <f t="shared" si="295"/>
        <v>#N/A</v>
      </c>
      <c r="HC47" s="162" t="e">
        <f t="shared" si="296"/>
        <v>#N/A</v>
      </c>
      <c r="HD47" s="162" t="e">
        <f t="shared" si="297"/>
        <v>#N/A</v>
      </c>
      <c r="HE47" s="162" t="e">
        <f t="shared" si="298"/>
        <v>#N/A</v>
      </c>
      <c r="HF47" s="162" t="e">
        <f t="shared" si="299"/>
        <v>#N/A</v>
      </c>
      <c r="HG47" s="162" t="e">
        <f t="shared" si="300"/>
        <v>#N/A</v>
      </c>
      <c r="HH47" s="162" t="e">
        <f t="shared" si="301"/>
        <v>#N/A</v>
      </c>
      <c r="HI47" s="162" t="e">
        <f t="shared" si="302"/>
        <v>#N/A</v>
      </c>
      <c r="HJ47" s="162" t="e">
        <f t="shared" si="303"/>
        <v>#N/A</v>
      </c>
      <c r="HK47" s="162" t="e">
        <f t="shared" si="304"/>
        <v>#N/A</v>
      </c>
      <c r="HL47" s="162" t="e">
        <f t="shared" si="305"/>
        <v>#N/A</v>
      </c>
      <c r="HM47" s="162" t="e">
        <f t="shared" si="306"/>
        <v>#N/A</v>
      </c>
      <c r="HN47" s="162" t="e">
        <f t="shared" si="307"/>
        <v>#N/A</v>
      </c>
      <c r="HO47" s="162" t="e">
        <f t="shared" si="308"/>
        <v>#N/A</v>
      </c>
      <c r="HP47" s="162" t="e">
        <f t="shared" si="309"/>
        <v>#N/A</v>
      </c>
    </row>
    <row r="48" spans="1:224" hidden="1" x14ac:dyDescent="0.25">
      <c r="A48" s="4">
        <v>45</v>
      </c>
      <c r="B48" s="89" t="str">
        <f t="shared" si="107"/>
        <v/>
      </c>
      <c r="C48" s="88"/>
      <c r="D48" s="89" t="str">
        <f t="shared" si="108"/>
        <v/>
      </c>
      <c r="E48" s="34" t="str">
        <f t="shared" si="0"/>
        <v/>
      </c>
      <c r="F48" s="34" t="str">
        <f t="shared" si="1"/>
        <v/>
      </c>
      <c r="G48" s="69" t="str">
        <f t="shared" si="109"/>
        <v/>
      </c>
      <c r="H48" s="21"/>
      <c r="I48" s="56"/>
      <c r="J48" s="265"/>
      <c r="K48" s="70" t="str">
        <f>IF(AND(B48&gt;0,C48&gt;0,D48&gt;0),IF(ISBLANK(J48),IF(ISBLANK(H48),"",(D48-B48)*VLOOKUP(H48,VLookups!$A$4:$B$13,2,FALSE)),J48),"")</f>
        <v/>
      </c>
      <c r="L48" s="71" t="str">
        <f t="shared" si="205"/>
        <v/>
      </c>
      <c r="M48" s="88"/>
      <c r="N48" s="258" t="str">
        <f>IF(AND(M48&gt;0,C48&gt;0,NOT(K48="")),ABS(VLOOKUP($M$1,VLookups!$A$48:$B$49,2,FALSE)-_xlfn.NORM.DIST(M48,G48,K48,TRUE)),"")</f>
        <v/>
      </c>
      <c r="O48" s="87" t="str">
        <f>IF(AND($B48&gt;0,$C48&gt;0,$D48&gt;0,NOT(ISBLANK($H48))),_xlfn.NORM.INV(ABS(VLOOKUP($M$1,VLookups!$A$48:$B$49,2,FALSE)-O$3),$G48,$K48),"")</f>
        <v/>
      </c>
      <c r="P48" s="86" t="str">
        <f>IF(AND($B48&gt;0,$C48&gt;0,$D48&gt;0,NOT(ISBLANK($H48))),_xlfn.NORM.INV(ABS(VLOOKUP($M$1,VLookups!$A$48:$B$49,2,FALSE)-P$3),$G48,$K48),"")</f>
        <v/>
      </c>
      <c r="Q48" s="87" t="str">
        <f>IF(AND($B48&gt;0,$C48&gt;0,$D48&gt;0,NOT(ISBLANK($H48))),_xlfn.NORM.INV(ABS(VLOOKUP($M$1,VLookups!$A$48:$B$49,2,FALSE)-Q$3),$G48,$K48),"")</f>
        <v/>
      </c>
      <c r="R48" s="86" t="str">
        <f>IF(AND($B48&gt;0,$C48&gt;0,$D48&gt;0,NOT(ISBLANK($H48))),_xlfn.NORM.INV(ABS(VLOOKUP($M$1,VLookups!$A$48:$B$49,2,FALSE)-R$3),$G48,$K48),"")</f>
        <v/>
      </c>
      <c r="S48" s="87" t="str">
        <f>IF(AND($B48&gt;0,$C48&gt;0,$D48&gt;0,NOT(ISBLANK($H48))),_xlfn.NORM.INV(ABS(VLOOKUP($M$1,VLookups!$A$48:$B$49,2,FALSE)-S$3),$G48,$K48),"")</f>
        <v/>
      </c>
      <c r="T48" s="86" t="str">
        <f>IF(AND($B48&gt;0,$C48&gt;0,$D48&gt;0,NOT(ISBLANK($H48))),_xlfn.NORM.INV(ABS(VLOOKUP($M$1,VLookups!$A$48:$B$49,2,FALSE)-T$3),$G48,$K48),"")</f>
        <v/>
      </c>
      <c r="U48" s="5"/>
      <c r="V48" s="161"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6"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2" t="e">
        <f t="shared" si="209"/>
        <v>#N/A</v>
      </c>
      <c r="DU48" s="162" t="e">
        <f t="shared" si="210"/>
        <v>#N/A</v>
      </c>
      <c r="DV48" s="162" t="e">
        <f t="shared" si="211"/>
        <v>#N/A</v>
      </c>
      <c r="DW48" s="162" t="e">
        <f t="shared" si="212"/>
        <v>#N/A</v>
      </c>
      <c r="DX48" s="162" t="e">
        <f t="shared" si="213"/>
        <v>#N/A</v>
      </c>
      <c r="DY48" s="162" t="e">
        <f t="shared" si="214"/>
        <v>#N/A</v>
      </c>
      <c r="DZ48" s="162" t="e">
        <f t="shared" si="215"/>
        <v>#N/A</v>
      </c>
      <c r="EA48" s="162" t="e">
        <f t="shared" si="216"/>
        <v>#N/A</v>
      </c>
      <c r="EB48" s="162" t="e">
        <f t="shared" si="217"/>
        <v>#N/A</v>
      </c>
      <c r="EC48" s="162" t="e">
        <f t="shared" si="218"/>
        <v>#N/A</v>
      </c>
      <c r="ED48" s="162" t="e">
        <f t="shared" si="219"/>
        <v>#N/A</v>
      </c>
      <c r="EE48" s="162" t="e">
        <f t="shared" si="220"/>
        <v>#N/A</v>
      </c>
      <c r="EF48" s="162" t="e">
        <f t="shared" si="221"/>
        <v>#N/A</v>
      </c>
      <c r="EG48" s="162" t="e">
        <f t="shared" si="222"/>
        <v>#N/A</v>
      </c>
      <c r="EH48" s="162" t="e">
        <f t="shared" si="223"/>
        <v>#N/A</v>
      </c>
      <c r="EI48" s="162" t="e">
        <f t="shared" si="224"/>
        <v>#N/A</v>
      </c>
      <c r="EJ48" s="162" t="e">
        <f t="shared" si="225"/>
        <v>#N/A</v>
      </c>
      <c r="EK48" s="162" t="e">
        <f t="shared" si="226"/>
        <v>#N/A</v>
      </c>
      <c r="EL48" s="162" t="e">
        <f t="shared" si="227"/>
        <v>#N/A</v>
      </c>
      <c r="EM48" s="162" t="e">
        <f t="shared" si="228"/>
        <v>#N/A</v>
      </c>
      <c r="EN48" s="162" t="e">
        <f t="shared" si="229"/>
        <v>#N/A</v>
      </c>
      <c r="EO48" s="162" t="e">
        <f t="shared" si="230"/>
        <v>#N/A</v>
      </c>
      <c r="EP48" s="162" t="e">
        <f t="shared" si="231"/>
        <v>#N/A</v>
      </c>
      <c r="EQ48" s="162" t="e">
        <f t="shared" si="232"/>
        <v>#N/A</v>
      </c>
      <c r="ER48" s="162" t="e">
        <f t="shared" si="233"/>
        <v>#N/A</v>
      </c>
      <c r="ES48" s="162" t="e">
        <f t="shared" si="234"/>
        <v>#N/A</v>
      </c>
      <c r="ET48" s="162" t="e">
        <f t="shared" si="235"/>
        <v>#N/A</v>
      </c>
      <c r="EU48" s="162" t="e">
        <f t="shared" si="236"/>
        <v>#N/A</v>
      </c>
      <c r="EV48" s="162" t="e">
        <f t="shared" si="237"/>
        <v>#N/A</v>
      </c>
      <c r="EW48" s="162" t="e">
        <f t="shared" si="238"/>
        <v>#N/A</v>
      </c>
      <c r="EX48" s="162" t="e">
        <f t="shared" si="239"/>
        <v>#N/A</v>
      </c>
      <c r="EY48" s="162" t="e">
        <f t="shared" si="240"/>
        <v>#N/A</v>
      </c>
      <c r="EZ48" s="162" t="e">
        <f t="shared" si="241"/>
        <v>#N/A</v>
      </c>
      <c r="FA48" s="162" t="e">
        <f t="shared" si="242"/>
        <v>#N/A</v>
      </c>
      <c r="FB48" s="162" t="e">
        <f t="shared" si="243"/>
        <v>#N/A</v>
      </c>
      <c r="FC48" s="162" t="e">
        <f t="shared" si="244"/>
        <v>#N/A</v>
      </c>
      <c r="FD48" s="162" t="e">
        <f t="shared" si="245"/>
        <v>#N/A</v>
      </c>
      <c r="FE48" s="162" t="e">
        <f t="shared" si="246"/>
        <v>#N/A</v>
      </c>
      <c r="FF48" s="162" t="e">
        <f t="shared" si="247"/>
        <v>#N/A</v>
      </c>
      <c r="FG48" s="162" t="e">
        <f t="shared" si="248"/>
        <v>#N/A</v>
      </c>
      <c r="FH48" s="162" t="e">
        <f t="shared" si="249"/>
        <v>#N/A</v>
      </c>
      <c r="FI48" s="162" t="e">
        <f t="shared" si="250"/>
        <v>#N/A</v>
      </c>
      <c r="FJ48" s="162" t="e">
        <f t="shared" si="251"/>
        <v>#N/A</v>
      </c>
      <c r="FK48" s="162" t="e">
        <f t="shared" si="252"/>
        <v>#N/A</v>
      </c>
      <c r="FL48" s="162" t="e">
        <f t="shared" si="253"/>
        <v>#N/A</v>
      </c>
      <c r="FM48" s="162" t="e">
        <f t="shared" si="254"/>
        <v>#N/A</v>
      </c>
      <c r="FN48" s="162" t="e">
        <f t="shared" si="255"/>
        <v>#N/A</v>
      </c>
      <c r="FO48" s="162" t="e">
        <f t="shared" si="256"/>
        <v>#N/A</v>
      </c>
      <c r="FP48" s="162" t="e">
        <f t="shared" si="257"/>
        <v>#N/A</v>
      </c>
      <c r="FQ48" s="162" t="e">
        <f t="shared" si="258"/>
        <v>#N/A</v>
      </c>
      <c r="FR48" s="162" t="e">
        <f t="shared" si="259"/>
        <v>#N/A</v>
      </c>
      <c r="FS48" s="162" t="e">
        <f t="shared" si="260"/>
        <v>#N/A</v>
      </c>
      <c r="FT48" s="162" t="e">
        <f t="shared" si="261"/>
        <v>#N/A</v>
      </c>
      <c r="FU48" s="162" t="e">
        <f t="shared" si="262"/>
        <v>#N/A</v>
      </c>
      <c r="FV48" s="162" t="e">
        <f t="shared" si="263"/>
        <v>#N/A</v>
      </c>
      <c r="FW48" s="162" t="e">
        <f t="shared" si="264"/>
        <v>#N/A</v>
      </c>
      <c r="FX48" s="162" t="e">
        <f t="shared" si="265"/>
        <v>#N/A</v>
      </c>
      <c r="FY48" s="162" t="e">
        <f t="shared" si="266"/>
        <v>#N/A</v>
      </c>
      <c r="FZ48" s="162" t="e">
        <f t="shared" si="267"/>
        <v>#N/A</v>
      </c>
      <c r="GA48" s="162" t="e">
        <f t="shared" si="268"/>
        <v>#N/A</v>
      </c>
      <c r="GB48" s="162" t="e">
        <f t="shared" si="269"/>
        <v>#N/A</v>
      </c>
      <c r="GC48" s="162" t="e">
        <f t="shared" si="270"/>
        <v>#N/A</v>
      </c>
      <c r="GD48" s="162" t="e">
        <f t="shared" si="271"/>
        <v>#N/A</v>
      </c>
      <c r="GE48" s="162" t="e">
        <f t="shared" si="272"/>
        <v>#N/A</v>
      </c>
      <c r="GF48" s="162" t="e">
        <f t="shared" si="273"/>
        <v>#N/A</v>
      </c>
      <c r="GG48" s="162" t="e">
        <f t="shared" si="274"/>
        <v>#N/A</v>
      </c>
      <c r="GH48" s="162" t="e">
        <f t="shared" si="275"/>
        <v>#N/A</v>
      </c>
      <c r="GI48" s="162" t="e">
        <f t="shared" si="276"/>
        <v>#N/A</v>
      </c>
      <c r="GJ48" s="162" t="e">
        <f t="shared" si="277"/>
        <v>#N/A</v>
      </c>
      <c r="GK48" s="162" t="e">
        <f t="shared" si="278"/>
        <v>#N/A</v>
      </c>
      <c r="GL48" s="162" t="e">
        <f t="shared" si="279"/>
        <v>#N/A</v>
      </c>
      <c r="GM48" s="162" t="e">
        <f t="shared" si="280"/>
        <v>#N/A</v>
      </c>
      <c r="GN48" s="162" t="e">
        <f t="shared" si="281"/>
        <v>#N/A</v>
      </c>
      <c r="GO48" s="162" t="e">
        <f t="shared" si="282"/>
        <v>#N/A</v>
      </c>
      <c r="GP48" s="162" t="e">
        <f t="shared" si="283"/>
        <v>#N/A</v>
      </c>
      <c r="GQ48" s="162" t="e">
        <f t="shared" si="284"/>
        <v>#N/A</v>
      </c>
      <c r="GR48" s="162" t="e">
        <f t="shared" si="285"/>
        <v>#N/A</v>
      </c>
      <c r="GS48" s="162" t="e">
        <f t="shared" si="286"/>
        <v>#N/A</v>
      </c>
      <c r="GT48" s="162" t="e">
        <f t="shared" si="287"/>
        <v>#N/A</v>
      </c>
      <c r="GU48" s="162" t="e">
        <f t="shared" si="288"/>
        <v>#N/A</v>
      </c>
      <c r="GV48" s="162" t="e">
        <f t="shared" si="289"/>
        <v>#N/A</v>
      </c>
      <c r="GW48" s="162" t="e">
        <f t="shared" si="290"/>
        <v>#N/A</v>
      </c>
      <c r="GX48" s="162" t="e">
        <f t="shared" si="291"/>
        <v>#N/A</v>
      </c>
      <c r="GY48" s="162" t="e">
        <f t="shared" si="292"/>
        <v>#N/A</v>
      </c>
      <c r="GZ48" s="162" t="e">
        <f t="shared" si="293"/>
        <v>#N/A</v>
      </c>
      <c r="HA48" s="162" t="e">
        <f t="shared" si="294"/>
        <v>#N/A</v>
      </c>
      <c r="HB48" s="162" t="e">
        <f t="shared" si="295"/>
        <v>#N/A</v>
      </c>
      <c r="HC48" s="162" t="e">
        <f t="shared" si="296"/>
        <v>#N/A</v>
      </c>
      <c r="HD48" s="162" t="e">
        <f t="shared" si="297"/>
        <v>#N/A</v>
      </c>
      <c r="HE48" s="162" t="e">
        <f t="shared" si="298"/>
        <v>#N/A</v>
      </c>
      <c r="HF48" s="162" t="e">
        <f t="shared" si="299"/>
        <v>#N/A</v>
      </c>
      <c r="HG48" s="162" t="e">
        <f t="shared" si="300"/>
        <v>#N/A</v>
      </c>
      <c r="HH48" s="162" t="e">
        <f t="shared" si="301"/>
        <v>#N/A</v>
      </c>
      <c r="HI48" s="162" t="e">
        <f t="shared" si="302"/>
        <v>#N/A</v>
      </c>
      <c r="HJ48" s="162" t="e">
        <f t="shared" si="303"/>
        <v>#N/A</v>
      </c>
      <c r="HK48" s="162" t="e">
        <f t="shared" si="304"/>
        <v>#N/A</v>
      </c>
      <c r="HL48" s="162" t="e">
        <f t="shared" si="305"/>
        <v>#N/A</v>
      </c>
      <c r="HM48" s="162" t="e">
        <f t="shared" si="306"/>
        <v>#N/A</v>
      </c>
      <c r="HN48" s="162" t="e">
        <f t="shared" si="307"/>
        <v>#N/A</v>
      </c>
      <c r="HO48" s="162" t="e">
        <f t="shared" si="308"/>
        <v>#N/A</v>
      </c>
      <c r="HP48" s="162" t="e">
        <f t="shared" si="309"/>
        <v>#N/A</v>
      </c>
    </row>
    <row r="49" spans="1:224" hidden="1" x14ac:dyDescent="0.25">
      <c r="A49" s="4">
        <v>46</v>
      </c>
      <c r="B49" s="89" t="str">
        <f t="shared" si="107"/>
        <v/>
      </c>
      <c r="C49" s="88"/>
      <c r="D49" s="89" t="str">
        <f t="shared" si="108"/>
        <v/>
      </c>
      <c r="E49" s="34" t="str">
        <f t="shared" si="0"/>
        <v/>
      </c>
      <c r="F49" s="34" t="str">
        <f t="shared" si="1"/>
        <v/>
      </c>
      <c r="G49" s="69" t="str">
        <f t="shared" si="109"/>
        <v/>
      </c>
      <c r="H49" s="21"/>
      <c r="I49" s="56"/>
      <c r="J49" s="265"/>
      <c r="K49" s="70" t="str">
        <f>IF(AND(B49&gt;0,C49&gt;0,D49&gt;0),IF(ISBLANK(J49),IF(ISBLANK(H49),"",(D49-B49)*VLOOKUP(H49,VLookups!$A$4:$B$13,2,FALSE)),J49),"")</f>
        <v/>
      </c>
      <c r="L49" s="71" t="str">
        <f t="shared" si="205"/>
        <v/>
      </c>
      <c r="M49" s="88"/>
      <c r="N49" s="258" t="str">
        <f>IF(AND(M49&gt;0,C49&gt;0,NOT(K49="")),ABS(VLOOKUP($M$1,VLookups!$A$48:$B$49,2,FALSE)-_xlfn.NORM.DIST(M49,G49,K49,TRUE)),"")</f>
        <v/>
      </c>
      <c r="O49" s="87" t="str">
        <f>IF(AND($B49&gt;0,$C49&gt;0,$D49&gt;0,NOT(ISBLANK($H49))),_xlfn.NORM.INV(ABS(VLOOKUP($M$1,VLookups!$A$48:$B$49,2,FALSE)-O$3),$G49,$K49),"")</f>
        <v/>
      </c>
      <c r="P49" s="86" t="str">
        <f>IF(AND($B49&gt;0,$C49&gt;0,$D49&gt;0,NOT(ISBLANK($H49))),_xlfn.NORM.INV(ABS(VLOOKUP($M$1,VLookups!$A$48:$B$49,2,FALSE)-P$3),$G49,$K49),"")</f>
        <v/>
      </c>
      <c r="Q49" s="87" t="str">
        <f>IF(AND($B49&gt;0,$C49&gt;0,$D49&gt;0,NOT(ISBLANK($H49))),_xlfn.NORM.INV(ABS(VLOOKUP($M$1,VLookups!$A$48:$B$49,2,FALSE)-Q$3),$G49,$K49),"")</f>
        <v/>
      </c>
      <c r="R49" s="86" t="str">
        <f>IF(AND($B49&gt;0,$C49&gt;0,$D49&gt;0,NOT(ISBLANK($H49))),_xlfn.NORM.INV(ABS(VLOOKUP($M$1,VLookups!$A$48:$B$49,2,FALSE)-R$3),$G49,$K49),"")</f>
        <v/>
      </c>
      <c r="S49" s="87" t="str">
        <f>IF(AND($B49&gt;0,$C49&gt;0,$D49&gt;0,NOT(ISBLANK($H49))),_xlfn.NORM.INV(ABS(VLOOKUP($M$1,VLookups!$A$48:$B$49,2,FALSE)-S$3),$G49,$K49),"")</f>
        <v/>
      </c>
      <c r="T49" s="86" t="str">
        <f>IF(AND($B49&gt;0,$C49&gt;0,$D49&gt;0,NOT(ISBLANK($H49))),_xlfn.NORM.INV(ABS(VLOOKUP($M$1,VLookups!$A$48:$B$49,2,FALSE)-T$3),$G49,$K49),"")</f>
        <v/>
      </c>
      <c r="U49" s="5"/>
      <c r="V49" s="161"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6"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2" t="e">
        <f t="shared" si="209"/>
        <v>#N/A</v>
      </c>
      <c r="DU49" s="162" t="e">
        <f t="shared" si="210"/>
        <v>#N/A</v>
      </c>
      <c r="DV49" s="162" t="e">
        <f t="shared" si="211"/>
        <v>#N/A</v>
      </c>
      <c r="DW49" s="162" t="e">
        <f t="shared" si="212"/>
        <v>#N/A</v>
      </c>
      <c r="DX49" s="162" t="e">
        <f t="shared" si="213"/>
        <v>#N/A</v>
      </c>
      <c r="DY49" s="162" t="e">
        <f t="shared" si="214"/>
        <v>#N/A</v>
      </c>
      <c r="DZ49" s="162" t="e">
        <f t="shared" si="215"/>
        <v>#N/A</v>
      </c>
      <c r="EA49" s="162" t="e">
        <f t="shared" si="216"/>
        <v>#N/A</v>
      </c>
      <c r="EB49" s="162" t="e">
        <f t="shared" si="217"/>
        <v>#N/A</v>
      </c>
      <c r="EC49" s="162" t="e">
        <f t="shared" si="218"/>
        <v>#N/A</v>
      </c>
      <c r="ED49" s="162" t="e">
        <f t="shared" si="219"/>
        <v>#N/A</v>
      </c>
      <c r="EE49" s="162" t="e">
        <f t="shared" si="220"/>
        <v>#N/A</v>
      </c>
      <c r="EF49" s="162" t="e">
        <f t="shared" si="221"/>
        <v>#N/A</v>
      </c>
      <c r="EG49" s="162" t="e">
        <f t="shared" si="222"/>
        <v>#N/A</v>
      </c>
      <c r="EH49" s="162" t="e">
        <f t="shared" si="223"/>
        <v>#N/A</v>
      </c>
      <c r="EI49" s="162" t="e">
        <f t="shared" si="224"/>
        <v>#N/A</v>
      </c>
      <c r="EJ49" s="162" t="e">
        <f t="shared" si="225"/>
        <v>#N/A</v>
      </c>
      <c r="EK49" s="162" t="e">
        <f t="shared" si="226"/>
        <v>#N/A</v>
      </c>
      <c r="EL49" s="162" t="e">
        <f t="shared" si="227"/>
        <v>#N/A</v>
      </c>
      <c r="EM49" s="162" t="e">
        <f t="shared" si="228"/>
        <v>#N/A</v>
      </c>
      <c r="EN49" s="162" t="e">
        <f t="shared" si="229"/>
        <v>#N/A</v>
      </c>
      <c r="EO49" s="162" t="e">
        <f t="shared" si="230"/>
        <v>#N/A</v>
      </c>
      <c r="EP49" s="162" t="e">
        <f t="shared" si="231"/>
        <v>#N/A</v>
      </c>
      <c r="EQ49" s="162" t="e">
        <f t="shared" si="232"/>
        <v>#N/A</v>
      </c>
      <c r="ER49" s="162" t="e">
        <f t="shared" si="233"/>
        <v>#N/A</v>
      </c>
      <c r="ES49" s="162" t="e">
        <f t="shared" si="234"/>
        <v>#N/A</v>
      </c>
      <c r="ET49" s="162" t="e">
        <f t="shared" si="235"/>
        <v>#N/A</v>
      </c>
      <c r="EU49" s="162" t="e">
        <f t="shared" si="236"/>
        <v>#N/A</v>
      </c>
      <c r="EV49" s="162" t="e">
        <f t="shared" si="237"/>
        <v>#N/A</v>
      </c>
      <c r="EW49" s="162" t="e">
        <f t="shared" si="238"/>
        <v>#N/A</v>
      </c>
      <c r="EX49" s="162" t="e">
        <f t="shared" si="239"/>
        <v>#N/A</v>
      </c>
      <c r="EY49" s="162" t="e">
        <f t="shared" si="240"/>
        <v>#N/A</v>
      </c>
      <c r="EZ49" s="162" t="e">
        <f t="shared" si="241"/>
        <v>#N/A</v>
      </c>
      <c r="FA49" s="162" t="e">
        <f t="shared" si="242"/>
        <v>#N/A</v>
      </c>
      <c r="FB49" s="162" t="e">
        <f t="shared" si="243"/>
        <v>#N/A</v>
      </c>
      <c r="FC49" s="162" t="e">
        <f t="shared" si="244"/>
        <v>#N/A</v>
      </c>
      <c r="FD49" s="162" t="e">
        <f t="shared" si="245"/>
        <v>#N/A</v>
      </c>
      <c r="FE49" s="162" t="e">
        <f t="shared" si="246"/>
        <v>#N/A</v>
      </c>
      <c r="FF49" s="162" t="e">
        <f t="shared" si="247"/>
        <v>#N/A</v>
      </c>
      <c r="FG49" s="162" t="e">
        <f t="shared" si="248"/>
        <v>#N/A</v>
      </c>
      <c r="FH49" s="162" t="e">
        <f t="shared" si="249"/>
        <v>#N/A</v>
      </c>
      <c r="FI49" s="162" t="e">
        <f t="shared" si="250"/>
        <v>#N/A</v>
      </c>
      <c r="FJ49" s="162" t="e">
        <f t="shared" si="251"/>
        <v>#N/A</v>
      </c>
      <c r="FK49" s="162" t="e">
        <f t="shared" si="252"/>
        <v>#N/A</v>
      </c>
      <c r="FL49" s="162" t="e">
        <f t="shared" si="253"/>
        <v>#N/A</v>
      </c>
      <c r="FM49" s="162" t="e">
        <f t="shared" si="254"/>
        <v>#N/A</v>
      </c>
      <c r="FN49" s="162" t="e">
        <f t="shared" si="255"/>
        <v>#N/A</v>
      </c>
      <c r="FO49" s="162" t="e">
        <f t="shared" si="256"/>
        <v>#N/A</v>
      </c>
      <c r="FP49" s="162" t="e">
        <f t="shared" si="257"/>
        <v>#N/A</v>
      </c>
      <c r="FQ49" s="162" t="e">
        <f t="shared" si="258"/>
        <v>#N/A</v>
      </c>
      <c r="FR49" s="162" t="e">
        <f t="shared" si="259"/>
        <v>#N/A</v>
      </c>
      <c r="FS49" s="162" t="e">
        <f t="shared" si="260"/>
        <v>#N/A</v>
      </c>
      <c r="FT49" s="162" t="e">
        <f t="shared" si="261"/>
        <v>#N/A</v>
      </c>
      <c r="FU49" s="162" t="e">
        <f t="shared" si="262"/>
        <v>#N/A</v>
      </c>
      <c r="FV49" s="162" t="e">
        <f t="shared" si="263"/>
        <v>#N/A</v>
      </c>
      <c r="FW49" s="162" t="e">
        <f t="shared" si="264"/>
        <v>#N/A</v>
      </c>
      <c r="FX49" s="162" t="e">
        <f t="shared" si="265"/>
        <v>#N/A</v>
      </c>
      <c r="FY49" s="162" t="e">
        <f t="shared" si="266"/>
        <v>#N/A</v>
      </c>
      <c r="FZ49" s="162" t="e">
        <f t="shared" si="267"/>
        <v>#N/A</v>
      </c>
      <c r="GA49" s="162" t="e">
        <f t="shared" si="268"/>
        <v>#N/A</v>
      </c>
      <c r="GB49" s="162" t="e">
        <f t="shared" si="269"/>
        <v>#N/A</v>
      </c>
      <c r="GC49" s="162" t="e">
        <f t="shared" si="270"/>
        <v>#N/A</v>
      </c>
      <c r="GD49" s="162" t="e">
        <f t="shared" si="271"/>
        <v>#N/A</v>
      </c>
      <c r="GE49" s="162" t="e">
        <f t="shared" si="272"/>
        <v>#N/A</v>
      </c>
      <c r="GF49" s="162" t="e">
        <f t="shared" si="273"/>
        <v>#N/A</v>
      </c>
      <c r="GG49" s="162" t="e">
        <f t="shared" si="274"/>
        <v>#N/A</v>
      </c>
      <c r="GH49" s="162" t="e">
        <f t="shared" si="275"/>
        <v>#N/A</v>
      </c>
      <c r="GI49" s="162" t="e">
        <f t="shared" si="276"/>
        <v>#N/A</v>
      </c>
      <c r="GJ49" s="162" t="e">
        <f t="shared" si="277"/>
        <v>#N/A</v>
      </c>
      <c r="GK49" s="162" t="e">
        <f t="shared" si="278"/>
        <v>#N/A</v>
      </c>
      <c r="GL49" s="162" t="e">
        <f t="shared" si="279"/>
        <v>#N/A</v>
      </c>
      <c r="GM49" s="162" t="e">
        <f t="shared" si="280"/>
        <v>#N/A</v>
      </c>
      <c r="GN49" s="162" t="e">
        <f t="shared" si="281"/>
        <v>#N/A</v>
      </c>
      <c r="GO49" s="162" t="e">
        <f t="shared" si="282"/>
        <v>#N/A</v>
      </c>
      <c r="GP49" s="162" t="e">
        <f t="shared" si="283"/>
        <v>#N/A</v>
      </c>
      <c r="GQ49" s="162" t="e">
        <f t="shared" si="284"/>
        <v>#N/A</v>
      </c>
      <c r="GR49" s="162" t="e">
        <f t="shared" si="285"/>
        <v>#N/A</v>
      </c>
      <c r="GS49" s="162" t="e">
        <f t="shared" si="286"/>
        <v>#N/A</v>
      </c>
      <c r="GT49" s="162" t="e">
        <f t="shared" si="287"/>
        <v>#N/A</v>
      </c>
      <c r="GU49" s="162" t="e">
        <f t="shared" si="288"/>
        <v>#N/A</v>
      </c>
      <c r="GV49" s="162" t="e">
        <f t="shared" si="289"/>
        <v>#N/A</v>
      </c>
      <c r="GW49" s="162" t="e">
        <f t="shared" si="290"/>
        <v>#N/A</v>
      </c>
      <c r="GX49" s="162" t="e">
        <f t="shared" si="291"/>
        <v>#N/A</v>
      </c>
      <c r="GY49" s="162" t="e">
        <f t="shared" si="292"/>
        <v>#N/A</v>
      </c>
      <c r="GZ49" s="162" t="e">
        <f t="shared" si="293"/>
        <v>#N/A</v>
      </c>
      <c r="HA49" s="162" t="e">
        <f t="shared" si="294"/>
        <v>#N/A</v>
      </c>
      <c r="HB49" s="162" t="e">
        <f t="shared" si="295"/>
        <v>#N/A</v>
      </c>
      <c r="HC49" s="162" t="e">
        <f t="shared" si="296"/>
        <v>#N/A</v>
      </c>
      <c r="HD49" s="162" t="e">
        <f t="shared" si="297"/>
        <v>#N/A</v>
      </c>
      <c r="HE49" s="162" t="e">
        <f t="shared" si="298"/>
        <v>#N/A</v>
      </c>
      <c r="HF49" s="162" t="e">
        <f t="shared" si="299"/>
        <v>#N/A</v>
      </c>
      <c r="HG49" s="162" t="e">
        <f t="shared" si="300"/>
        <v>#N/A</v>
      </c>
      <c r="HH49" s="162" t="e">
        <f t="shared" si="301"/>
        <v>#N/A</v>
      </c>
      <c r="HI49" s="162" t="e">
        <f t="shared" si="302"/>
        <v>#N/A</v>
      </c>
      <c r="HJ49" s="162" t="e">
        <f t="shared" si="303"/>
        <v>#N/A</v>
      </c>
      <c r="HK49" s="162" t="e">
        <f t="shared" si="304"/>
        <v>#N/A</v>
      </c>
      <c r="HL49" s="162" t="e">
        <f t="shared" si="305"/>
        <v>#N/A</v>
      </c>
      <c r="HM49" s="162" t="e">
        <f t="shared" si="306"/>
        <v>#N/A</v>
      </c>
      <c r="HN49" s="162" t="e">
        <f t="shared" si="307"/>
        <v>#N/A</v>
      </c>
      <c r="HO49" s="162" t="e">
        <f t="shared" si="308"/>
        <v>#N/A</v>
      </c>
      <c r="HP49" s="162" t="e">
        <f t="shared" si="309"/>
        <v>#N/A</v>
      </c>
    </row>
    <row r="50" spans="1:224" hidden="1" x14ac:dyDescent="0.25">
      <c r="A50" s="4">
        <v>47</v>
      </c>
      <c r="B50" s="89" t="str">
        <f t="shared" si="107"/>
        <v/>
      </c>
      <c r="C50" s="88"/>
      <c r="D50" s="89" t="str">
        <f t="shared" si="108"/>
        <v/>
      </c>
      <c r="E50" s="34" t="str">
        <f t="shared" si="0"/>
        <v/>
      </c>
      <c r="F50" s="34" t="str">
        <f t="shared" si="1"/>
        <v/>
      </c>
      <c r="G50" s="69" t="str">
        <f t="shared" si="109"/>
        <v/>
      </c>
      <c r="H50" s="21"/>
      <c r="I50" s="56"/>
      <c r="J50" s="265"/>
      <c r="K50" s="70" t="str">
        <f>IF(AND(B50&gt;0,C50&gt;0,D50&gt;0),IF(ISBLANK(J50),IF(ISBLANK(H50),"",(D50-B50)*VLOOKUP(H50,VLookups!$A$4:$B$13,2,FALSE)),J50),"")</f>
        <v/>
      </c>
      <c r="L50" s="71" t="str">
        <f t="shared" si="205"/>
        <v/>
      </c>
      <c r="M50" s="88"/>
      <c r="N50" s="258" t="str">
        <f>IF(AND(M50&gt;0,C50&gt;0,NOT(K50="")),ABS(VLOOKUP($M$1,VLookups!$A$48:$B$49,2,FALSE)-_xlfn.NORM.DIST(M50,G50,K50,TRUE)),"")</f>
        <v/>
      </c>
      <c r="O50" s="87" t="str">
        <f>IF(AND($B50&gt;0,$C50&gt;0,$D50&gt;0,NOT(ISBLANK($H50))),_xlfn.NORM.INV(ABS(VLOOKUP($M$1,VLookups!$A$48:$B$49,2,FALSE)-O$3),$G50,$K50),"")</f>
        <v/>
      </c>
      <c r="P50" s="86" t="str">
        <f>IF(AND($B50&gt;0,$C50&gt;0,$D50&gt;0,NOT(ISBLANK($H50))),_xlfn.NORM.INV(ABS(VLOOKUP($M$1,VLookups!$A$48:$B$49,2,FALSE)-P$3),$G50,$K50),"")</f>
        <v/>
      </c>
      <c r="Q50" s="87" t="str">
        <f>IF(AND($B50&gt;0,$C50&gt;0,$D50&gt;0,NOT(ISBLANK($H50))),_xlfn.NORM.INV(ABS(VLOOKUP($M$1,VLookups!$A$48:$B$49,2,FALSE)-Q$3),$G50,$K50),"")</f>
        <v/>
      </c>
      <c r="R50" s="86" t="str">
        <f>IF(AND($B50&gt;0,$C50&gt;0,$D50&gt;0,NOT(ISBLANK($H50))),_xlfn.NORM.INV(ABS(VLOOKUP($M$1,VLookups!$A$48:$B$49,2,FALSE)-R$3),$G50,$K50),"")</f>
        <v/>
      </c>
      <c r="S50" s="87" t="str">
        <f>IF(AND($B50&gt;0,$C50&gt;0,$D50&gt;0,NOT(ISBLANK($H50))),_xlfn.NORM.INV(ABS(VLOOKUP($M$1,VLookups!$A$48:$B$49,2,FALSE)-S$3),$G50,$K50),"")</f>
        <v/>
      </c>
      <c r="T50" s="86" t="str">
        <f>IF(AND($B50&gt;0,$C50&gt;0,$D50&gt;0,NOT(ISBLANK($H50))),_xlfn.NORM.INV(ABS(VLOOKUP($M$1,VLookups!$A$48:$B$49,2,FALSE)-T$3),$G50,$K50),"")</f>
        <v/>
      </c>
      <c r="U50" s="5"/>
      <c r="V50" s="161"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6"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2" t="e">
        <f t="shared" si="209"/>
        <v>#N/A</v>
      </c>
      <c r="DU50" s="162" t="e">
        <f t="shared" si="210"/>
        <v>#N/A</v>
      </c>
      <c r="DV50" s="162" t="e">
        <f t="shared" si="211"/>
        <v>#N/A</v>
      </c>
      <c r="DW50" s="162" t="e">
        <f t="shared" si="212"/>
        <v>#N/A</v>
      </c>
      <c r="DX50" s="162" t="e">
        <f t="shared" si="213"/>
        <v>#N/A</v>
      </c>
      <c r="DY50" s="162" t="e">
        <f t="shared" si="214"/>
        <v>#N/A</v>
      </c>
      <c r="DZ50" s="162" t="e">
        <f t="shared" si="215"/>
        <v>#N/A</v>
      </c>
      <c r="EA50" s="162" t="e">
        <f t="shared" si="216"/>
        <v>#N/A</v>
      </c>
      <c r="EB50" s="162" t="e">
        <f t="shared" si="217"/>
        <v>#N/A</v>
      </c>
      <c r="EC50" s="162" t="e">
        <f t="shared" si="218"/>
        <v>#N/A</v>
      </c>
      <c r="ED50" s="162" t="e">
        <f t="shared" si="219"/>
        <v>#N/A</v>
      </c>
      <c r="EE50" s="162" t="e">
        <f t="shared" si="220"/>
        <v>#N/A</v>
      </c>
      <c r="EF50" s="162" t="e">
        <f t="shared" si="221"/>
        <v>#N/A</v>
      </c>
      <c r="EG50" s="162" t="e">
        <f t="shared" si="222"/>
        <v>#N/A</v>
      </c>
      <c r="EH50" s="162" t="e">
        <f t="shared" si="223"/>
        <v>#N/A</v>
      </c>
      <c r="EI50" s="162" t="e">
        <f t="shared" si="224"/>
        <v>#N/A</v>
      </c>
      <c r="EJ50" s="162" t="e">
        <f t="shared" si="225"/>
        <v>#N/A</v>
      </c>
      <c r="EK50" s="162" t="e">
        <f t="shared" si="226"/>
        <v>#N/A</v>
      </c>
      <c r="EL50" s="162" t="e">
        <f t="shared" si="227"/>
        <v>#N/A</v>
      </c>
      <c r="EM50" s="162" t="e">
        <f t="shared" si="228"/>
        <v>#N/A</v>
      </c>
      <c r="EN50" s="162" t="e">
        <f t="shared" si="229"/>
        <v>#N/A</v>
      </c>
      <c r="EO50" s="162" t="e">
        <f t="shared" si="230"/>
        <v>#N/A</v>
      </c>
      <c r="EP50" s="162" t="e">
        <f t="shared" si="231"/>
        <v>#N/A</v>
      </c>
      <c r="EQ50" s="162" t="e">
        <f t="shared" si="232"/>
        <v>#N/A</v>
      </c>
      <c r="ER50" s="162" t="e">
        <f t="shared" si="233"/>
        <v>#N/A</v>
      </c>
      <c r="ES50" s="162" t="e">
        <f t="shared" si="234"/>
        <v>#N/A</v>
      </c>
      <c r="ET50" s="162" t="e">
        <f t="shared" si="235"/>
        <v>#N/A</v>
      </c>
      <c r="EU50" s="162" t="e">
        <f t="shared" si="236"/>
        <v>#N/A</v>
      </c>
      <c r="EV50" s="162" t="e">
        <f t="shared" si="237"/>
        <v>#N/A</v>
      </c>
      <c r="EW50" s="162" t="e">
        <f t="shared" si="238"/>
        <v>#N/A</v>
      </c>
      <c r="EX50" s="162" t="e">
        <f t="shared" si="239"/>
        <v>#N/A</v>
      </c>
      <c r="EY50" s="162" t="e">
        <f t="shared" si="240"/>
        <v>#N/A</v>
      </c>
      <c r="EZ50" s="162" t="e">
        <f t="shared" si="241"/>
        <v>#N/A</v>
      </c>
      <c r="FA50" s="162" t="e">
        <f t="shared" si="242"/>
        <v>#N/A</v>
      </c>
      <c r="FB50" s="162" t="e">
        <f t="shared" si="243"/>
        <v>#N/A</v>
      </c>
      <c r="FC50" s="162" t="e">
        <f t="shared" si="244"/>
        <v>#N/A</v>
      </c>
      <c r="FD50" s="162" t="e">
        <f t="shared" si="245"/>
        <v>#N/A</v>
      </c>
      <c r="FE50" s="162" t="e">
        <f t="shared" si="246"/>
        <v>#N/A</v>
      </c>
      <c r="FF50" s="162" t="e">
        <f t="shared" si="247"/>
        <v>#N/A</v>
      </c>
      <c r="FG50" s="162" t="e">
        <f t="shared" si="248"/>
        <v>#N/A</v>
      </c>
      <c r="FH50" s="162" t="e">
        <f t="shared" si="249"/>
        <v>#N/A</v>
      </c>
      <c r="FI50" s="162" t="e">
        <f t="shared" si="250"/>
        <v>#N/A</v>
      </c>
      <c r="FJ50" s="162" t="e">
        <f t="shared" si="251"/>
        <v>#N/A</v>
      </c>
      <c r="FK50" s="162" t="e">
        <f t="shared" si="252"/>
        <v>#N/A</v>
      </c>
      <c r="FL50" s="162" t="e">
        <f t="shared" si="253"/>
        <v>#N/A</v>
      </c>
      <c r="FM50" s="162" t="e">
        <f t="shared" si="254"/>
        <v>#N/A</v>
      </c>
      <c r="FN50" s="162" t="e">
        <f t="shared" si="255"/>
        <v>#N/A</v>
      </c>
      <c r="FO50" s="162" t="e">
        <f t="shared" si="256"/>
        <v>#N/A</v>
      </c>
      <c r="FP50" s="162" t="e">
        <f t="shared" si="257"/>
        <v>#N/A</v>
      </c>
      <c r="FQ50" s="162" t="e">
        <f t="shared" si="258"/>
        <v>#N/A</v>
      </c>
      <c r="FR50" s="162" t="e">
        <f t="shared" si="259"/>
        <v>#N/A</v>
      </c>
      <c r="FS50" s="162" t="e">
        <f t="shared" si="260"/>
        <v>#N/A</v>
      </c>
      <c r="FT50" s="162" t="e">
        <f t="shared" si="261"/>
        <v>#N/A</v>
      </c>
      <c r="FU50" s="162" t="e">
        <f t="shared" si="262"/>
        <v>#N/A</v>
      </c>
      <c r="FV50" s="162" t="e">
        <f t="shared" si="263"/>
        <v>#N/A</v>
      </c>
      <c r="FW50" s="162" t="e">
        <f t="shared" si="264"/>
        <v>#N/A</v>
      </c>
      <c r="FX50" s="162" t="e">
        <f t="shared" si="265"/>
        <v>#N/A</v>
      </c>
      <c r="FY50" s="162" t="e">
        <f t="shared" si="266"/>
        <v>#N/A</v>
      </c>
      <c r="FZ50" s="162" t="e">
        <f t="shared" si="267"/>
        <v>#N/A</v>
      </c>
      <c r="GA50" s="162" t="e">
        <f t="shared" si="268"/>
        <v>#N/A</v>
      </c>
      <c r="GB50" s="162" t="e">
        <f t="shared" si="269"/>
        <v>#N/A</v>
      </c>
      <c r="GC50" s="162" t="e">
        <f t="shared" si="270"/>
        <v>#N/A</v>
      </c>
      <c r="GD50" s="162" t="e">
        <f t="shared" si="271"/>
        <v>#N/A</v>
      </c>
      <c r="GE50" s="162" t="e">
        <f t="shared" si="272"/>
        <v>#N/A</v>
      </c>
      <c r="GF50" s="162" t="e">
        <f t="shared" si="273"/>
        <v>#N/A</v>
      </c>
      <c r="GG50" s="162" t="e">
        <f t="shared" si="274"/>
        <v>#N/A</v>
      </c>
      <c r="GH50" s="162" t="e">
        <f t="shared" si="275"/>
        <v>#N/A</v>
      </c>
      <c r="GI50" s="162" t="e">
        <f t="shared" si="276"/>
        <v>#N/A</v>
      </c>
      <c r="GJ50" s="162" t="e">
        <f t="shared" si="277"/>
        <v>#N/A</v>
      </c>
      <c r="GK50" s="162" t="e">
        <f t="shared" si="278"/>
        <v>#N/A</v>
      </c>
      <c r="GL50" s="162" t="e">
        <f t="shared" si="279"/>
        <v>#N/A</v>
      </c>
      <c r="GM50" s="162" t="e">
        <f t="shared" si="280"/>
        <v>#N/A</v>
      </c>
      <c r="GN50" s="162" t="e">
        <f t="shared" si="281"/>
        <v>#N/A</v>
      </c>
      <c r="GO50" s="162" t="e">
        <f t="shared" si="282"/>
        <v>#N/A</v>
      </c>
      <c r="GP50" s="162" t="e">
        <f t="shared" si="283"/>
        <v>#N/A</v>
      </c>
      <c r="GQ50" s="162" t="e">
        <f t="shared" si="284"/>
        <v>#N/A</v>
      </c>
      <c r="GR50" s="162" t="e">
        <f t="shared" si="285"/>
        <v>#N/A</v>
      </c>
      <c r="GS50" s="162" t="e">
        <f t="shared" si="286"/>
        <v>#N/A</v>
      </c>
      <c r="GT50" s="162" t="e">
        <f t="shared" si="287"/>
        <v>#N/A</v>
      </c>
      <c r="GU50" s="162" t="e">
        <f t="shared" si="288"/>
        <v>#N/A</v>
      </c>
      <c r="GV50" s="162" t="e">
        <f t="shared" si="289"/>
        <v>#N/A</v>
      </c>
      <c r="GW50" s="162" t="e">
        <f t="shared" si="290"/>
        <v>#N/A</v>
      </c>
      <c r="GX50" s="162" t="e">
        <f t="shared" si="291"/>
        <v>#N/A</v>
      </c>
      <c r="GY50" s="162" t="e">
        <f t="shared" si="292"/>
        <v>#N/A</v>
      </c>
      <c r="GZ50" s="162" t="e">
        <f t="shared" si="293"/>
        <v>#N/A</v>
      </c>
      <c r="HA50" s="162" t="e">
        <f t="shared" si="294"/>
        <v>#N/A</v>
      </c>
      <c r="HB50" s="162" t="e">
        <f t="shared" si="295"/>
        <v>#N/A</v>
      </c>
      <c r="HC50" s="162" t="e">
        <f t="shared" si="296"/>
        <v>#N/A</v>
      </c>
      <c r="HD50" s="162" t="e">
        <f t="shared" si="297"/>
        <v>#N/A</v>
      </c>
      <c r="HE50" s="162" t="e">
        <f t="shared" si="298"/>
        <v>#N/A</v>
      </c>
      <c r="HF50" s="162" t="e">
        <f t="shared" si="299"/>
        <v>#N/A</v>
      </c>
      <c r="HG50" s="162" t="e">
        <f t="shared" si="300"/>
        <v>#N/A</v>
      </c>
      <c r="HH50" s="162" t="e">
        <f t="shared" si="301"/>
        <v>#N/A</v>
      </c>
      <c r="HI50" s="162" t="e">
        <f t="shared" si="302"/>
        <v>#N/A</v>
      </c>
      <c r="HJ50" s="162" t="e">
        <f t="shared" si="303"/>
        <v>#N/A</v>
      </c>
      <c r="HK50" s="162" t="e">
        <f t="shared" si="304"/>
        <v>#N/A</v>
      </c>
      <c r="HL50" s="162" t="e">
        <f t="shared" si="305"/>
        <v>#N/A</v>
      </c>
      <c r="HM50" s="162" t="e">
        <f t="shared" si="306"/>
        <v>#N/A</v>
      </c>
      <c r="HN50" s="162" t="e">
        <f t="shared" si="307"/>
        <v>#N/A</v>
      </c>
      <c r="HO50" s="162" t="e">
        <f t="shared" si="308"/>
        <v>#N/A</v>
      </c>
      <c r="HP50" s="162" t="e">
        <f t="shared" si="309"/>
        <v>#N/A</v>
      </c>
    </row>
    <row r="51" spans="1:224" hidden="1" x14ac:dyDescent="0.25">
      <c r="A51" s="4">
        <v>48</v>
      </c>
      <c r="B51" s="89" t="str">
        <f t="shared" si="107"/>
        <v/>
      </c>
      <c r="C51" s="88"/>
      <c r="D51" s="89" t="str">
        <f t="shared" si="108"/>
        <v/>
      </c>
      <c r="E51" s="34" t="str">
        <f t="shared" si="0"/>
        <v/>
      </c>
      <c r="F51" s="34" t="str">
        <f t="shared" si="1"/>
        <v/>
      </c>
      <c r="G51" s="69" t="str">
        <f t="shared" si="109"/>
        <v/>
      </c>
      <c r="H51" s="21"/>
      <c r="I51" s="56"/>
      <c r="J51" s="265"/>
      <c r="K51" s="70" t="str">
        <f>IF(AND(B51&gt;0,C51&gt;0,D51&gt;0),IF(ISBLANK(J51),IF(ISBLANK(H51),"",(D51-B51)*VLOOKUP(H51,VLookups!$A$4:$B$13,2,FALSE)),J51),"")</f>
        <v/>
      </c>
      <c r="L51" s="71" t="str">
        <f t="shared" si="205"/>
        <v/>
      </c>
      <c r="M51" s="88"/>
      <c r="N51" s="258" t="str">
        <f>IF(AND(M51&gt;0,C51&gt;0,NOT(K51="")),ABS(VLOOKUP($M$1,VLookups!$A$48:$B$49,2,FALSE)-_xlfn.NORM.DIST(M51,G51,K51,TRUE)),"")</f>
        <v/>
      </c>
      <c r="O51" s="87" t="str">
        <f>IF(AND($B51&gt;0,$C51&gt;0,$D51&gt;0,NOT(ISBLANK($H51))),_xlfn.NORM.INV(ABS(VLOOKUP($M$1,VLookups!$A$48:$B$49,2,FALSE)-O$3),$G51,$K51),"")</f>
        <v/>
      </c>
      <c r="P51" s="86" t="str">
        <f>IF(AND($B51&gt;0,$C51&gt;0,$D51&gt;0,NOT(ISBLANK($H51))),_xlfn.NORM.INV(ABS(VLOOKUP($M$1,VLookups!$A$48:$B$49,2,FALSE)-P$3),$G51,$K51),"")</f>
        <v/>
      </c>
      <c r="Q51" s="87" t="str">
        <f>IF(AND($B51&gt;0,$C51&gt;0,$D51&gt;0,NOT(ISBLANK($H51))),_xlfn.NORM.INV(ABS(VLOOKUP($M$1,VLookups!$A$48:$B$49,2,FALSE)-Q$3),$G51,$K51),"")</f>
        <v/>
      </c>
      <c r="R51" s="86" t="str">
        <f>IF(AND($B51&gt;0,$C51&gt;0,$D51&gt;0,NOT(ISBLANK($H51))),_xlfn.NORM.INV(ABS(VLOOKUP($M$1,VLookups!$A$48:$B$49,2,FALSE)-R$3),$G51,$K51),"")</f>
        <v/>
      </c>
      <c r="S51" s="87" t="str">
        <f>IF(AND($B51&gt;0,$C51&gt;0,$D51&gt;0,NOT(ISBLANK($H51))),_xlfn.NORM.INV(ABS(VLOOKUP($M$1,VLookups!$A$48:$B$49,2,FALSE)-S$3),$G51,$K51),"")</f>
        <v/>
      </c>
      <c r="T51" s="86" t="str">
        <f>IF(AND($B51&gt;0,$C51&gt;0,$D51&gt;0,NOT(ISBLANK($H51))),_xlfn.NORM.INV(ABS(VLOOKUP($M$1,VLookups!$A$48:$B$49,2,FALSE)-T$3),$G51,$K51),"")</f>
        <v/>
      </c>
      <c r="U51" s="5"/>
      <c r="V51" s="161"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6"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2" t="e">
        <f t="shared" si="209"/>
        <v>#N/A</v>
      </c>
      <c r="DU51" s="162" t="e">
        <f t="shared" si="210"/>
        <v>#N/A</v>
      </c>
      <c r="DV51" s="162" t="e">
        <f t="shared" si="211"/>
        <v>#N/A</v>
      </c>
      <c r="DW51" s="162" t="e">
        <f t="shared" si="212"/>
        <v>#N/A</v>
      </c>
      <c r="DX51" s="162" t="e">
        <f t="shared" si="213"/>
        <v>#N/A</v>
      </c>
      <c r="DY51" s="162" t="e">
        <f t="shared" si="214"/>
        <v>#N/A</v>
      </c>
      <c r="DZ51" s="162" t="e">
        <f t="shared" si="215"/>
        <v>#N/A</v>
      </c>
      <c r="EA51" s="162" t="e">
        <f t="shared" si="216"/>
        <v>#N/A</v>
      </c>
      <c r="EB51" s="162" t="e">
        <f t="shared" si="217"/>
        <v>#N/A</v>
      </c>
      <c r="EC51" s="162" t="e">
        <f t="shared" si="218"/>
        <v>#N/A</v>
      </c>
      <c r="ED51" s="162" t="e">
        <f t="shared" si="219"/>
        <v>#N/A</v>
      </c>
      <c r="EE51" s="162" t="e">
        <f t="shared" si="220"/>
        <v>#N/A</v>
      </c>
      <c r="EF51" s="162" t="e">
        <f t="shared" si="221"/>
        <v>#N/A</v>
      </c>
      <c r="EG51" s="162" t="e">
        <f t="shared" si="222"/>
        <v>#N/A</v>
      </c>
      <c r="EH51" s="162" t="e">
        <f t="shared" si="223"/>
        <v>#N/A</v>
      </c>
      <c r="EI51" s="162" t="e">
        <f t="shared" si="224"/>
        <v>#N/A</v>
      </c>
      <c r="EJ51" s="162" t="e">
        <f t="shared" si="225"/>
        <v>#N/A</v>
      </c>
      <c r="EK51" s="162" t="e">
        <f t="shared" si="226"/>
        <v>#N/A</v>
      </c>
      <c r="EL51" s="162" t="e">
        <f t="shared" si="227"/>
        <v>#N/A</v>
      </c>
      <c r="EM51" s="162" t="e">
        <f t="shared" si="228"/>
        <v>#N/A</v>
      </c>
      <c r="EN51" s="162" t="e">
        <f t="shared" si="229"/>
        <v>#N/A</v>
      </c>
      <c r="EO51" s="162" t="e">
        <f t="shared" si="230"/>
        <v>#N/A</v>
      </c>
      <c r="EP51" s="162" t="e">
        <f t="shared" si="231"/>
        <v>#N/A</v>
      </c>
      <c r="EQ51" s="162" t="e">
        <f t="shared" si="232"/>
        <v>#N/A</v>
      </c>
      <c r="ER51" s="162" t="e">
        <f t="shared" si="233"/>
        <v>#N/A</v>
      </c>
      <c r="ES51" s="162" t="e">
        <f t="shared" si="234"/>
        <v>#N/A</v>
      </c>
      <c r="ET51" s="162" t="e">
        <f t="shared" si="235"/>
        <v>#N/A</v>
      </c>
      <c r="EU51" s="162" t="e">
        <f t="shared" si="236"/>
        <v>#N/A</v>
      </c>
      <c r="EV51" s="162" t="e">
        <f t="shared" si="237"/>
        <v>#N/A</v>
      </c>
      <c r="EW51" s="162" t="e">
        <f t="shared" si="238"/>
        <v>#N/A</v>
      </c>
      <c r="EX51" s="162" t="e">
        <f t="shared" si="239"/>
        <v>#N/A</v>
      </c>
      <c r="EY51" s="162" t="e">
        <f t="shared" si="240"/>
        <v>#N/A</v>
      </c>
      <c r="EZ51" s="162" t="e">
        <f t="shared" si="241"/>
        <v>#N/A</v>
      </c>
      <c r="FA51" s="162" t="e">
        <f t="shared" si="242"/>
        <v>#N/A</v>
      </c>
      <c r="FB51" s="162" t="e">
        <f t="shared" si="243"/>
        <v>#N/A</v>
      </c>
      <c r="FC51" s="162" t="e">
        <f t="shared" si="244"/>
        <v>#N/A</v>
      </c>
      <c r="FD51" s="162" t="e">
        <f t="shared" si="245"/>
        <v>#N/A</v>
      </c>
      <c r="FE51" s="162" t="e">
        <f t="shared" si="246"/>
        <v>#N/A</v>
      </c>
      <c r="FF51" s="162" t="e">
        <f t="shared" si="247"/>
        <v>#N/A</v>
      </c>
      <c r="FG51" s="162" t="e">
        <f t="shared" si="248"/>
        <v>#N/A</v>
      </c>
      <c r="FH51" s="162" t="e">
        <f t="shared" si="249"/>
        <v>#N/A</v>
      </c>
      <c r="FI51" s="162" t="e">
        <f t="shared" si="250"/>
        <v>#N/A</v>
      </c>
      <c r="FJ51" s="162" t="e">
        <f t="shared" si="251"/>
        <v>#N/A</v>
      </c>
      <c r="FK51" s="162" t="e">
        <f t="shared" si="252"/>
        <v>#N/A</v>
      </c>
      <c r="FL51" s="162" t="e">
        <f t="shared" si="253"/>
        <v>#N/A</v>
      </c>
      <c r="FM51" s="162" t="e">
        <f t="shared" si="254"/>
        <v>#N/A</v>
      </c>
      <c r="FN51" s="162" t="e">
        <f t="shared" si="255"/>
        <v>#N/A</v>
      </c>
      <c r="FO51" s="162" t="e">
        <f t="shared" si="256"/>
        <v>#N/A</v>
      </c>
      <c r="FP51" s="162" t="e">
        <f t="shared" si="257"/>
        <v>#N/A</v>
      </c>
      <c r="FQ51" s="162" t="e">
        <f t="shared" si="258"/>
        <v>#N/A</v>
      </c>
      <c r="FR51" s="162" t="e">
        <f t="shared" si="259"/>
        <v>#N/A</v>
      </c>
      <c r="FS51" s="162" t="e">
        <f t="shared" si="260"/>
        <v>#N/A</v>
      </c>
      <c r="FT51" s="162" t="e">
        <f t="shared" si="261"/>
        <v>#N/A</v>
      </c>
      <c r="FU51" s="162" t="e">
        <f t="shared" si="262"/>
        <v>#N/A</v>
      </c>
      <c r="FV51" s="162" t="e">
        <f t="shared" si="263"/>
        <v>#N/A</v>
      </c>
      <c r="FW51" s="162" t="e">
        <f t="shared" si="264"/>
        <v>#N/A</v>
      </c>
      <c r="FX51" s="162" t="e">
        <f t="shared" si="265"/>
        <v>#N/A</v>
      </c>
      <c r="FY51" s="162" t="e">
        <f t="shared" si="266"/>
        <v>#N/A</v>
      </c>
      <c r="FZ51" s="162" t="e">
        <f t="shared" si="267"/>
        <v>#N/A</v>
      </c>
      <c r="GA51" s="162" t="e">
        <f t="shared" si="268"/>
        <v>#N/A</v>
      </c>
      <c r="GB51" s="162" t="e">
        <f t="shared" si="269"/>
        <v>#N/A</v>
      </c>
      <c r="GC51" s="162" t="e">
        <f t="shared" si="270"/>
        <v>#N/A</v>
      </c>
      <c r="GD51" s="162" t="e">
        <f t="shared" si="271"/>
        <v>#N/A</v>
      </c>
      <c r="GE51" s="162" t="e">
        <f t="shared" si="272"/>
        <v>#N/A</v>
      </c>
      <c r="GF51" s="162" t="e">
        <f t="shared" si="273"/>
        <v>#N/A</v>
      </c>
      <c r="GG51" s="162" t="e">
        <f t="shared" si="274"/>
        <v>#N/A</v>
      </c>
      <c r="GH51" s="162" t="e">
        <f t="shared" si="275"/>
        <v>#N/A</v>
      </c>
      <c r="GI51" s="162" t="e">
        <f t="shared" si="276"/>
        <v>#N/A</v>
      </c>
      <c r="GJ51" s="162" t="e">
        <f t="shared" si="277"/>
        <v>#N/A</v>
      </c>
      <c r="GK51" s="162" t="e">
        <f t="shared" si="278"/>
        <v>#N/A</v>
      </c>
      <c r="GL51" s="162" t="e">
        <f t="shared" si="279"/>
        <v>#N/A</v>
      </c>
      <c r="GM51" s="162" t="e">
        <f t="shared" si="280"/>
        <v>#N/A</v>
      </c>
      <c r="GN51" s="162" t="e">
        <f t="shared" si="281"/>
        <v>#N/A</v>
      </c>
      <c r="GO51" s="162" t="e">
        <f t="shared" si="282"/>
        <v>#N/A</v>
      </c>
      <c r="GP51" s="162" t="e">
        <f t="shared" si="283"/>
        <v>#N/A</v>
      </c>
      <c r="GQ51" s="162" t="e">
        <f t="shared" si="284"/>
        <v>#N/A</v>
      </c>
      <c r="GR51" s="162" t="e">
        <f t="shared" si="285"/>
        <v>#N/A</v>
      </c>
      <c r="GS51" s="162" t="e">
        <f t="shared" si="286"/>
        <v>#N/A</v>
      </c>
      <c r="GT51" s="162" t="e">
        <f t="shared" si="287"/>
        <v>#N/A</v>
      </c>
      <c r="GU51" s="162" t="e">
        <f t="shared" si="288"/>
        <v>#N/A</v>
      </c>
      <c r="GV51" s="162" t="e">
        <f t="shared" si="289"/>
        <v>#N/A</v>
      </c>
      <c r="GW51" s="162" t="e">
        <f t="shared" si="290"/>
        <v>#N/A</v>
      </c>
      <c r="GX51" s="162" t="e">
        <f t="shared" si="291"/>
        <v>#N/A</v>
      </c>
      <c r="GY51" s="162" t="e">
        <f t="shared" si="292"/>
        <v>#N/A</v>
      </c>
      <c r="GZ51" s="162" t="e">
        <f t="shared" si="293"/>
        <v>#N/A</v>
      </c>
      <c r="HA51" s="162" t="e">
        <f t="shared" si="294"/>
        <v>#N/A</v>
      </c>
      <c r="HB51" s="162" t="e">
        <f t="shared" si="295"/>
        <v>#N/A</v>
      </c>
      <c r="HC51" s="162" t="e">
        <f t="shared" si="296"/>
        <v>#N/A</v>
      </c>
      <c r="HD51" s="162" t="e">
        <f t="shared" si="297"/>
        <v>#N/A</v>
      </c>
      <c r="HE51" s="162" t="e">
        <f t="shared" si="298"/>
        <v>#N/A</v>
      </c>
      <c r="HF51" s="162" t="e">
        <f t="shared" si="299"/>
        <v>#N/A</v>
      </c>
      <c r="HG51" s="162" t="e">
        <f t="shared" si="300"/>
        <v>#N/A</v>
      </c>
      <c r="HH51" s="162" t="e">
        <f t="shared" si="301"/>
        <v>#N/A</v>
      </c>
      <c r="HI51" s="162" t="e">
        <f t="shared" si="302"/>
        <v>#N/A</v>
      </c>
      <c r="HJ51" s="162" t="e">
        <f t="shared" si="303"/>
        <v>#N/A</v>
      </c>
      <c r="HK51" s="162" t="e">
        <f t="shared" si="304"/>
        <v>#N/A</v>
      </c>
      <c r="HL51" s="162" t="e">
        <f t="shared" si="305"/>
        <v>#N/A</v>
      </c>
      <c r="HM51" s="162" t="e">
        <f t="shared" si="306"/>
        <v>#N/A</v>
      </c>
      <c r="HN51" s="162" t="e">
        <f t="shared" si="307"/>
        <v>#N/A</v>
      </c>
      <c r="HO51" s="162" t="e">
        <f t="shared" si="308"/>
        <v>#N/A</v>
      </c>
      <c r="HP51" s="162" t="e">
        <f t="shared" si="309"/>
        <v>#N/A</v>
      </c>
    </row>
    <row r="52" spans="1:224" hidden="1" x14ac:dyDescent="0.25">
      <c r="A52" s="4">
        <v>49</v>
      </c>
      <c r="B52" s="89" t="str">
        <f t="shared" si="107"/>
        <v/>
      </c>
      <c r="C52" s="88"/>
      <c r="D52" s="89" t="str">
        <f t="shared" si="108"/>
        <v/>
      </c>
      <c r="E52" s="34" t="str">
        <f t="shared" si="0"/>
        <v/>
      </c>
      <c r="F52" s="34" t="str">
        <f t="shared" si="1"/>
        <v/>
      </c>
      <c r="G52" s="69" t="str">
        <f t="shared" si="109"/>
        <v/>
      </c>
      <c r="H52" s="21"/>
      <c r="I52" s="56"/>
      <c r="J52" s="265"/>
      <c r="K52" s="70" t="str">
        <f>IF(AND(B52&gt;0,C52&gt;0,D52&gt;0),IF(ISBLANK(J52),IF(ISBLANK(H52),"",(D52-B52)*VLOOKUP(H52,VLookups!$A$4:$B$13,2,FALSE)),J52),"")</f>
        <v/>
      </c>
      <c r="L52" s="71" t="str">
        <f t="shared" si="205"/>
        <v/>
      </c>
      <c r="M52" s="88"/>
      <c r="N52" s="258" t="str">
        <f>IF(AND(M52&gt;0,C52&gt;0,NOT(K52="")),ABS(VLOOKUP($M$1,VLookups!$A$48:$B$49,2,FALSE)-_xlfn.NORM.DIST(M52,G52,K52,TRUE)),"")</f>
        <v/>
      </c>
      <c r="O52" s="87" t="str">
        <f>IF(AND($B52&gt;0,$C52&gt;0,$D52&gt;0,NOT(ISBLANK($H52))),_xlfn.NORM.INV(ABS(VLOOKUP($M$1,VLookups!$A$48:$B$49,2,FALSE)-O$3),$G52,$K52),"")</f>
        <v/>
      </c>
      <c r="P52" s="86" t="str">
        <f>IF(AND($B52&gt;0,$C52&gt;0,$D52&gt;0,NOT(ISBLANK($H52))),_xlfn.NORM.INV(ABS(VLOOKUP($M$1,VLookups!$A$48:$B$49,2,FALSE)-P$3),$G52,$K52),"")</f>
        <v/>
      </c>
      <c r="Q52" s="87" t="str">
        <f>IF(AND($B52&gt;0,$C52&gt;0,$D52&gt;0,NOT(ISBLANK($H52))),_xlfn.NORM.INV(ABS(VLOOKUP($M$1,VLookups!$A$48:$B$49,2,FALSE)-Q$3),$G52,$K52),"")</f>
        <v/>
      </c>
      <c r="R52" s="86" t="str">
        <f>IF(AND($B52&gt;0,$C52&gt;0,$D52&gt;0,NOT(ISBLANK($H52))),_xlfn.NORM.INV(ABS(VLOOKUP($M$1,VLookups!$A$48:$B$49,2,FALSE)-R$3),$G52,$K52),"")</f>
        <v/>
      </c>
      <c r="S52" s="87" t="str">
        <f>IF(AND($B52&gt;0,$C52&gt;0,$D52&gt;0,NOT(ISBLANK($H52))),_xlfn.NORM.INV(ABS(VLOOKUP($M$1,VLookups!$A$48:$B$49,2,FALSE)-S$3),$G52,$K52),"")</f>
        <v/>
      </c>
      <c r="T52" s="86" t="str">
        <f>IF(AND($B52&gt;0,$C52&gt;0,$D52&gt;0,NOT(ISBLANK($H52))),_xlfn.NORM.INV(ABS(VLOOKUP($M$1,VLookups!$A$48:$B$49,2,FALSE)-T$3),$G52,$K52),"")</f>
        <v/>
      </c>
      <c r="U52" s="5"/>
      <c r="V52" s="161"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6"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2" t="e">
        <f t="shared" si="209"/>
        <v>#N/A</v>
      </c>
      <c r="DU52" s="162" t="e">
        <f t="shared" si="210"/>
        <v>#N/A</v>
      </c>
      <c r="DV52" s="162" t="e">
        <f t="shared" si="211"/>
        <v>#N/A</v>
      </c>
      <c r="DW52" s="162" t="e">
        <f t="shared" si="212"/>
        <v>#N/A</v>
      </c>
      <c r="DX52" s="162" t="e">
        <f t="shared" si="213"/>
        <v>#N/A</v>
      </c>
      <c r="DY52" s="162" t="e">
        <f t="shared" si="214"/>
        <v>#N/A</v>
      </c>
      <c r="DZ52" s="162" t="e">
        <f t="shared" si="215"/>
        <v>#N/A</v>
      </c>
      <c r="EA52" s="162" t="e">
        <f t="shared" si="216"/>
        <v>#N/A</v>
      </c>
      <c r="EB52" s="162" t="e">
        <f t="shared" si="217"/>
        <v>#N/A</v>
      </c>
      <c r="EC52" s="162" t="e">
        <f t="shared" si="218"/>
        <v>#N/A</v>
      </c>
      <c r="ED52" s="162" t="e">
        <f t="shared" si="219"/>
        <v>#N/A</v>
      </c>
      <c r="EE52" s="162" t="e">
        <f t="shared" si="220"/>
        <v>#N/A</v>
      </c>
      <c r="EF52" s="162" t="e">
        <f t="shared" si="221"/>
        <v>#N/A</v>
      </c>
      <c r="EG52" s="162" t="e">
        <f t="shared" si="222"/>
        <v>#N/A</v>
      </c>
      <c r="EH52" s="162" t="e">
        <f t="shared" si="223"/>
        <v>#N/A</v>
      </c>
      <c r="EI52" s="162" t="e">
        <f t="shared" si="224"/>
        <v>#N/A</v>
      </c>
      <c r="EJ52" s="162" t="e">
        <f t="shared" si="225"/>
        <v>#N/A</v>
      </c>
      <c r="EK52" s="162" t="e">
        <f t="shared" si="226"/>
        <v>#N/A</v>
      </c>
      <c r="EL52" s="162" t="e">
        <f t="shared" si="227"/>
        <v>#N/A</v>
      </c>
      <c r="EM52" s="162" t="e">
        <f t="shared" si="228"/>
        <v>#N/A</v>
      </c>
      <c r="EN52" s="162" t="e">
        <f t="shared" si="229"/>
        <v>#N/A</v>
      </c>
      <c r="EO52" s="162" t="e">
        <f t="shared" si="230"/>
        <v>#N/A</v>
      </c>
      <c r="EP52" s="162" t="e">
        <f t="shared" si="231"/>
        <v>#N/A</v>
      </c>
      <c r="EQ52" s="162" t="e">
        <f t="shared" si="232"/>
        <v>#N/A</v>
      </c>
      <c r="ER52" s="162" t="e">
        <f t="shared" si="233"/>
        <v>#N/A</v>
      </c>
      <c r="ES52" s="162" t="e">
        <f t="shared" si="234"/>
        <v>#N/A</v>
      </c>
      <c r="ET52" s="162" t="e">
        <f t="shared" si="235"/>
        <v>#N/A</v>
      </c>
      <c r="EU52" s="162" t="e">
        <f t="shared" si="236"/>
        <v>#N/A</v>
      </c>
      <c r="EV52" s="162" t="e">
        <f t="shared" si="237"/>
        <v>#N/A</v>
      </c>
      <c r="EW52" s="162" t="e">
        <f t="shared" si="238"/>
        <v>#N/A</v>
      </c>
      <c r="EX52" s="162" t="e">
        <f t="shared" si="239"/>
        <v>#N/A</v>
      </c>
      <c r="EY52" s="162" t="e">
        <f t="shared" si="240"/>
        <v>#N/A</v>
      </c>
      <c r="EZ52" s="162" t="e">
        <f t="shared" si="241"/>
        <v>#N/A</v>
      </c>
      <c r="FA52" s="162" t="e">
        <f t="shared" si="242"/>
        <v>#N/A</v>
      </c>
      <c r="FB52" s="162" t="e">
        <f t="shared" si="243"/>
        <v>#N/A</v>
      </c>
      <c r="FC52" s="162" t="e">
        <f t="shared" si="244"/>
        <v>#N/A</v>
      </c>
      <c r="FD52" s="162" t="e">
        <f t="shared" si="245"/>
        <v>#N/A</v>
      </c>
      <c r="FE52" s="162" t="e">
        <f t="shared" si="246"/>
        <v>#N/A</v>
      </c>
      <c r="FF52" s="162" t="e">
        <f t="shared" si="247"/>
        <v>#N/A</v>
      </c>
      <c r="FG52" s="162" t="e">
        <f t="shared" si="248"/>
        <v>#N/A</v>
      </c>
      <c r="FH52" s="162" t="e">
        <f t="shared" si="249"/>
        <v>#N/A</v>
      </c>
      <c r="FI52" s="162" t="e">
        <f t="shared" si="250"/>
        <v>#N/A</v>
      </c>
      <c r="FJ52" s="162" t="e">
        <f t="shared" si="251"/>
        <v>#N/A</v>
      </c>
      <c r="FK52" s="162" t="e">
        <f t="shared" si="252"/>
        <v>#N/A</v>
      </c>
      <c r="FL52" s="162" t="e">
        <f t="shared" si="253"/>
        <v>#N/A</v>
      </c>
      <c r="FM52" s="162" t="e">
        <f t="shared" si="254"/>
        <v>#N/A</v>
      </c>
      <c r="FN52" s="162" t="e">
        <f t="shared" si="255"/>
        <v>#N/A</v>
      </c>
      <c r="FO52" s="162" t="e">
        <f t="shared" si="256"/>
        <v>#N/A</v>
      </c>
      <c r="FP52" s="162" t="e">
        <f t="shared" si="257"/>
        <v>#N/A</v>
      </c>
      <c r="FQ52" s="162" t="e">
        <f t="shared" si="258"/>
        <v>#N/A</v>
      </c>
      <c r="FR52" s="162" t="e">
        <f t="shared" si="259"/>
        <v>#N/A</v>
      </c>
      <c r="FS52" s="162" t="e">
        <f t="shared" si="260"/>
        <v>#N/A</v>
      </c>
      <c r="FT52" s="162" t="e">
        <f t="shared" si="261"/>
        <v>#N/A</v>
      </c>
      <c r="FU52" s="162" t="e">
        <f t="shared" si="262"/>
        <v>#N/A</v>
      </c>
      <c r="FV52" s="162" t="e">
        <f t="shared" si="263"/>
        <v>#N/A</v>
      </c>
      <c r="FW52" s="162" t="e">
        <f t="shared" si="264"/>
        <v>#N/A</v>
      </c>
      <c r="FX52" s="162" t="e">
        <f t="shared" si="265"/>
        <v>#N/A</v>
      </c>
      <c r="FY52" s="162" t="e">
        <f t="shared" si="266"/>
        <v>#N/A</v>
      </c>
      <c r="FZ52" s="162" t="e">
        <f t="shared" si="267"/>
        <v>#N/A</v>
      </c>
      <c r="GA52" s="162" t="e">
        <f t="shared" si="268"/>
        <v>#N/A</v>
      </c>
      <c r="GB52" s="162" t="e">
        <f t="shared" si="269"/>
        <v>#N/A</v>
      </c>
      <c r="GC52" s="162" t="e">
        <f t="shared" si="270"/>
        <v>#N/A</v>
      </c>
      <c r="GD52" s="162" t="e">
        <f t="shared" si="271"/>
        <v>#N/A</v>
      </c>
      <c r="GE52" s="162" t="e">
        <f t="shared" si="272"/>
        <v>#N/A</v>
      </c>
      <c r="GF52" s="162" t="e">
        <f t="shared" si="273"/>
        <v>#N/A</v>
      </c>
      <c r="GG52" s="162" t="e">
        <f t="shared" si="274"/>
        <v>#N/A</v>
      </c>
      <c r="GH52" s="162" t="e">
        <f t="shared" si="275"/>
        <v>#N/A</v>
      </c>
      <c r="GI52" s="162" t="e">
        <f t="shared" si="276"/>
        <v>#N/A</v>
      </c>
      <c r="GJ52" s="162" t="e">
        <f t="shared" si="277"/>
        <v>#N/A</v>
      </c>
      <c r="GK52" s="162" t="e">
        <f t="shared" si="278"/>
        <v>#N/A</v>
      </c>
      <c r="GL52" s="162" t="e">
        <f t="shared" si="279"/>
        <v>#N/A</v>
      </c>
      <c r="GM52" s="162" t="e">
        <f t="shared" si="280"/>
        <v>#N/A</v>
      </c>
      <c r="GN52" s="162" t="e">
        <f t="shared" si="281"/>
        <v>#N/A</v>
      </c>
      <c r="GO52" s="162" t="e">
        <f t="shared" si="282"/>
        <v>#N/A</v>
      </c>
      <c r="GP52" s="162" t="e">
        <f t="shared" si="283"/>
        <v>#N/A</v>
      </c>
      <c r="GQ52" s="162" t="e">
        <f t="shared" si="284"/>
        <v>#N/A</v>
      </c>
      <c r="GR52" s="162" t="e">
        <f t="shared" si="285"/>
        <v>#N/A</v>
      </c>
      <c r="GS52" s="162" t="e">
        <f t="shared" si="286"/>
        <v>#N/A</v>
      </c>
      <c r="GT52" s="162" t="e">
        <f t="shared" si="287"/>
        <v>#N/A</v>
      </c>
      <c r="GU52" s="162" t="e">
        <f t="shared" si="288"/>
        <v>#N/A</v>
      </c>
      <c r="GV52" s="162" t="e">
        <f t="shared" si="289"/>
        <v>#N/A</v>
      </c>
      <c r="GW52" s="162" t="e">
        <f t="shared" si="290"/>
        <v>#N/A</v>
      </c>
      <c r="GX52" s="162" t="e">
        <f t="shared" si="291"/>
        <v>#N/A</v>
      </c>
      <c r="GY52" s="162" t="e">
        <f t="shared" si="292"/>
        <v>#N/A</v>
      </c>
      <c r="GZ52" s="162" t="e">
        <f t="shared" si="293"/>
        <v>#N/A</v>
      </c>
      <c r="HA52" s="162" t="e">
        <f t="shared" si="294"/>
        <v>#N/A</v>
      </c>
      <c r="HB52" s="162" t="e">
        <f t="shared" si="295"/>
        <v>#N/A</v>
      </c>
      <c r="HC52" s="162" t="e">
        <f t="shared" si="296"/>
        <v>#N/A</v>
      </c>
      <c r="HD52" s="162" t="e">
        <f t="shared" si="297"/>
        <v>#N/A</v>
      </c>
      <c r="HE52" s="162" t="e">
        <f t="shared" si="298"/>
        <v>#N/A</v>
      </c>
      <c r="HF52" s="162" t="e">
        <f t="shared" si="299"/>
        <v>#N/A</v>
      </c>
      <c r="HG52" s="162" t="e">
        <f t="shared" si="300"/>
        <v>#N/A</v>
      </c>
      <c r="HH52" s="162" t="e">
        <f t="shared" si="301"/>
        <v>#N/A</v>
      </c>
      <c r="HI52" s="162" t="e">
        <f t="shared" si="302"/>
        <v>#N/A</v>
      </c>
      <c r="HJ52" s="162" t="e">
        <f t="shared" si="303"/>
        <v>#N/A</v>
      </c>
      <c r="HK52" s="162" t="e">
        <f t="shared" si="304"/>
        <v>#N/A</v>
      </c>
      <c r="HL52" s="162" t="e">
        <f t="shared" si="305"/>
        <v>#N/A</v>
      </c>
      <c r="HM52" s="162" t="e">
        <f t="shared" si="306"/>
        <v>#N/A</v>
      </c>
      <c r="HN52" s="162" t="e">
        <f t="shared" si="307"/>
        <v>#N/A</v>
      </c>
      <c r="HO52" s="162" t="e">
        <f t="shared" si="308"/>
        <v>#N/A</v>
      </c>
      <c r="HP52" s="162" t="e">
        <f t="shared" si="309"/>
        <v>#N/A</v>
      </c>
    </row>
    <row r="53" spans="1:224" hidden="1" x14ac:dyDescent="0.25">
      <c r="A53" s="4">
        <v>50</v>
      </c>
      <c r="B53" s="89" t="str">
        <f t="shared" si="107"/>
        <v/>
      </c>
      <c r="C53" s="88"/>
      <c r="D53" s="89" t="str">
        <f t="shared" si="108"/>
        <v/>
      </c>
      <c r="E53" s="34" t="str">
        <f t="shared" si="0"/>
        <v/>
      </c>
      <c r="F53" s="34" t="str">
        <f t="shared" si="1"/>
        <v/>
      </c>
      <c r="G53" s="69" t="str">
        <f t="shared" si="109"/>
        <v/>
      </c>
      <c r="H53" s="21"/>
      <c r="I53" s="56"/>
      <c r="J53" s="265"/>
      <c r="K53" s="70" t="str">
        <f>IF(AND(B53&gt;0,C53&gt;0,D53&gt;0),IF(ISBLANK(J53),IF(ISBLANK(H53),"",(D53-B53)*VLOOKUP(H53,VLookups!$A$4:$B$13,2,FALSE)),J53),"")</f>
        <v/>
      </c>
      <c r="L53" s="71" t="str">
        <f t="shared" si="205"/>
        <v/>
      </c>
      <c r="M53" s="88"/>
      <c r="N53" s="258" t="str">
        <f>IF(AND(M53&gt;0,C53&gt;0,NOT(K53="")),ABS(VLOOKUP($M$1,VLookups!$A$48:$B$49,2,FALSE)-_xlfn.NORM.DIST(M53,G53,K53,TRUE)),"")</f>
        <v/>
      </c>
      <c r="O53" s="87" t="str">
        <f>IF(AND($B53&gt;0,$C53&gt;0,$D53&gt;0,NOT(ISBLANK($H53))),_xlfn.NORM.INV(ABS(VLOOKUP($M$1,VLookups!$A$48:$B$49,2,FALSE)-O$3),$G53,$K53),"")</f>
        <v/>
      </c>
      <c r="P53" s="86" t="str">
        <f>IF(AND($B53&gt;0,$C53&gt;0,$D53&gt;0,NOT(ISBLANK($H53))),_xlfn.NORM.INV(ABS(VLOOKUP($M$1,VLookups!$A$48:$B$49,2,FALSE)-P$3),$G53,$K53),"")</f>
        <v/>
      </c>
      <c r="Q53" s="87" t="str">
        <f>IF(AND($B53&gt;0,$C53&gt;0,$D53&gt;0,NOT(ISBLANK($H53))),_xlfn.NORM.INV(ABS(VLOOKUP($M$1,VLookups!$A$48:$B$49,2,FALSE)-Q$3),$G53,$K53),"")</f>
        <v/>
      </c>
      <c r="R53" s="86" t="str">
        <f>IF(AND($B53&gt;0,$C53&gt;0,$D53&gt;0,NOT(ISBLANK($H53))),_xlfn.NORM.INV(ABS(VLOOKUP($M$1,VLookups!$A$48:$B$49,2,FALSE)-R$3),$G53,$K53),"")</f>
        <v/>
      </c>
      <c r="S53" s="87" t="str">
        <f>IF(AND($B53&gt;0,$C53&gt;0,$D53&gt;0,NOT(ISBLANK($H53))),_xlfn.NORM.INV(ABS(VLOOKUP($M$1,VLookups!$A$48:$B$49,2,FALSE)-S$3),$G53,$K53),"")</f>
        <v/>
      </c>
      <c r="T53" s="86" t="str">
        <f>IF(AND($B53&gt;0,$C53&gt;0,$D53&gt;0,NOT(ISBLANK($H53))),_xlfn.NORM.INV(ABS(VLOOKUP($M$1,VLookups!$A$48:$B$49,2,FALSE)-T$3),$G53,$K53),"")</f>
        <v/>
      </c>
      <c r="U53" s="5"/>
      <c r="V53" s="161"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6"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2" t="e">
        <f t="shared" si="209"/>
        <v>#N/A</v>
      </c>
      <c r="DU53" s="162" t="e">
        <f t="shared" si="210"/>
        <v>#N/A</v>
      </c>
      <c r="DV53" s="162" t="e">
        <f t="shared" si="211"/>
        <v>#N/A</v>
      </c>
      <c r="DW53" s="162" t="e">
        <f t="shared" si="212"/>
        <v>#N/A</v>
      </c>
      <c r="DX53" s="162" t="e">
        <f t="shared" si="213"/>
        <v>#N/A</v>
      </c>
      <c r="DY53" s="162" t="e">
        <f t="shared" si="214"/>
        <v>#N/A</v>
      </c>
      <c r="DZ53" s="162" t="e">
        <f t="shared" si="215"/>
        <v>#N/A</v>
      </c>
      <c r="EA53" s="162" t="e">
        <f t="shared" si="216"/>
        <v>#N/A</v>
      </c>
      <c r="EB53" s="162" t="e">
        <f t="shared" si="217"/>
        <v>#N/A</v>
      </c>
      <c r="EC53" s="162" t="e">
        <f t="shared" si="218"/>
        <v>#N/A</v>
      </c>
      <c r="ED53" s="162" t="e">
        <f t="shared" si="219"/>
        <v>#N/A</v>
      </c>
      <c r="EE53" s="162" t="e">
        <f t="shared" si="220"/>
        <v>#N/A</v>
      </c>
      <c r="EF53" s="162" t="e">
        <f t="shared" si="221"/>
        <v>#N/A</v>
      </c>
      <c r="EG53" s="162" t="e">
        <f t="shared" si="222"/>
        <v>#N/A</v>
      </c>
      <c r="EH53" s="162" t="e">
        <f t="shared" si="223"/>
        <v>#N/A</v>
      </c>
      <c r="EI53" s="162" t="e">
        <f t="shared" si="224"/>
        <v>#N/A</v>
      </c>
      <c r="EJ53" s="162" t="e">
        <f t="shared" si="225"/>
        <v>#N/A</v>
      </c>
      <c r="EK53" s="162" t="e">
        <f t="shared" si="226"/>
        <v>#N/A</v>
      </c>
      <c r="EL53" s="162" t="e">
        <f t="shared" si="227"/>
        <v>#N/A</v>
      </c>
      <c r="EM53" s="162" t="e">
        <f t="shared" si="228"/>
        <v>#N/A</v>
      </c>
      <c r="EN53" s="162" t="e">
        <f t="shared" si="229"/>
        <v>#N/A</v>
      </c>
      <c r="EO53" s="162" t="e">
        <f t="shared" si="230"/>
        <v>#N/A</v>
      </c>
      <c r="EP53" s="162" t="e">
        <f t="shared" si="231"/>
        <v>#N/A</v>
      </c>
      <c r="EQ53" s="162" t="e">
        <f t="shared" si="232"/>
        <v>#N/A</v>
      </c>
      <c r="ER53" s="162" t="e">
        <f t="shared" si="233"/>
        <v>#N/A</v>
      </c>
      <c r="ES53" s="162" t="e">
        <f t="shared" si="234"/>
        <v>#N/A</v>
      </c>
      <c r="ET53" s="162" t="e">
        <f t="shared" si="235"/>
        <v>#N/A</v>
      </c>
      <c r="EU53" s="162" t="e">
        <f t="shared" si="236"/>
        <v>#N/A</v>
      </c>
      <c r="EV53" s="162" t="e">
        <f t="shared" si="237"/>
        <v>#N/A</v>
      </c>
      <c r="EW53" s="162" t="e">
        <f t="shared" si="238"/>
        <v>#N/A</v>
      </c>
      <c r="EX53" s="162" t="e">
        <f t="shared" si="239"/>
        <v>#N/A</v>
      </c>
      <c r="EY53" s="162" t="e">
        <f t="shared" si="240"/>
        <v>#N/A</v>
      </c>
      <c r="EZ53" s="162" t="e">
        <f t="shared" si="241"/>
        <v>#N/A</v>
      </c>
      <c r="FA53" s="162" t="e">
        <f t="shared" si="242"/>
        <v>#N/A</v>
      </c>
      <c r="FB53" s="162" t="e">
        <f t="shared" si="243"/>
        <v>#N/A</v>
      </c>
      <c r="FC53" s="162" t="e">
        <f t="shared" si="244"/>
        <v>#N/A</v>
      </c>
      <c r="FD53" s="162" t="e">
        <f t="shared" si="245"/>
        <v>#N/A</v>
      </c>
      <c r="FE53" s="162" t="e">
        <f t="shared" si="246"/>
        <v>#N/A</v>
      </c>
      <c r="FF53" s="162" t="e">
        <f t="shared" si="247"/>
        <v>#N/A</v>
      </c>
      <c r="FG53" s="162" t="e">
        <f t="shared" si="248"/>
        <v>#N/A</v>
      </c>
      <c r="FH53" s="162" t="e">
        <f t="shared" si="249"/>
        <v>#N/A</v>
      </c>
      <c r="FI53" s="162" t="e">
        <f t="shared" si="250"/>
        <v>#N/A</v>
      </c>
      <c r="FJ53" s="162" t="e">
        <f t="shared" si="251"/>
        <v>#N/A</v>
      </c>
      <c r="FK53" s="162" t="e">
        <f t="shared" si="252"/>
        <v>#N/A</v>
      </c>
      <c r="FL53" s="162" t="e">
        <f t="shared" si="253"/>
        <v>#N/A</v>
      </c>
      <c r="FM53" s="162" t="e">
        <f t="shared" si="254"/>
        <v>#N/A</v>
      </c>
      <c r="FN53" s="162" t="e">
        <f t="shared" si="255"/>
        <v>#N/A</v>
      </c>
      <c r="FO53" s="162" t="e">
        <f t="shared" si="256"/>
        <v>#N/A</v>
      </c>
      <c r="FP53" s="162" t="e">
        <f t="shared" si="257"/>
        <v>#N/A</v>
      </c>
      <c r="FQ53" s="162" t="e">
        <f t="shared" si="258"/>
        <v>#N/A</v>
      </c>
      <c r="FR53" s="162" t="e">
        <f t="shared" si="259"/>
        <v>#N/A</v>
      </c>
      <c r="FS53" s="162" t="e">
        <f t="shared" si="260"/>
        <v>#N/A</v>
      </c>
      <c r="FT53" s="162" t="e">
        <f t="shared" si="261"/>
        <v>#N/A</v>
      </c>
      <c r="FU53" s="162" t="e">
        <f t="shared" si="262"/>
        <v>#N/A</v>
      </c>
      <c r="FV53" s="162" t="e">
        <f t="shared" si="263"/>
        <v>#N/A</v>
      </c>
      <c r="FW53" s="162" t="e">
        <f t="shared" si="264"/>
        <v>#N/A</v>
      </c>
      <c r="FX53" s="162" t="e">
        <f t="shared" si="265"/>
        <v>#N/A</v>
      </c>
      <c r="FY53" s="162" t="e">
        <f t="shared" si="266"/>
        <v>#N/A</v>
      </c>
      <c r="FZ53" s="162" t="e">
        <f t="shared" si="267"/>
        <v>#N/A</v>
      </c>
      <c r="GA53" s="162" t="e">
        <f t="shared" si="268"/>
        <v>#N/A</v>
      </c>
      <c r="GB53" s="162" t="e">
        <f t="shared" si="269"/>
        <v>#N/A</v>
      </c>
      <c r="GC53" s="162" t="e">
        <f t="shared" si="270"/>
        <v>#N/A</v>
      </c>
      <c r="GD53" s="162" t="e">
        <f t="shared" si="271"/>
        <v>#N/A</v>
      </c>
      <c r="GE53" s="162" t="e">
        <f t="shared" si="272"/>
        <v>#N/A</v>
      </c>
      <c r="GF53" s="162" t="e">
        <f t="shared" si="273"/>
        <v>#N/A</v>
      </c>
      <c r="GG53" s="162" t="e">
        <f t="shared" si="274"/>
        <v>#N/A</v>
      </c>
      <c r="GH53" s="162" t="e">
        <f t="shared" si="275"/>
        <v>#N/A</v>
      </c>
      <c r="GI53" s="162" t="e">
        <f t="shared" si="276"/>
        <v>#N/A</v>
      </c>
      <c r="GJ53" s="162" t="e">
        <f t="shared" si="277"/>
        <v>#N/A</v>
      </c>
      <c r="GK53" s="162" t="e">
        <f t="shared" si="278"/>
        <v>#N/A</v>
      </c>
      <c r="GL53" s="162" t="e">
        <f t="shared" si="279"/>
        <v>#N/A</v>
      </c>
      <c r="GM53" s="162" t="e">
        <f t="shared" si="280"/>
        <v>#N/A</v>
      </c>
      <c r="GN53" s="162" t="e">
        <f t="shared" si="281"/>
        <v>#N/A</v>
      </c>
      <c r="GO53" s="162" t="e">
        <f t="shared" si="282"/>
        <v>#N/A</v>
      </c>
      <c r="GP53" s="162" t="e">
        <f t="shared" si="283"/>
        <v>#N/A</v>
      </c>
      <c r="GQ53" s="162" t="e">
        <f t="shared" si="284"/>
        <v>#N/A</v>
      </c>
      <c r="GR53" s="162" t="e">
        <f t="shared" si="285"/>
        <v>#N/A</v>
      </c>
      <c r="GS53" s="162" t="e">
        <f t="shared" si="286"/>
        <v>#N/A</v>
      </c>
      <c r="GT53" s="162" t="e">
        <f t="shared" si="287"/>
        <v>#N/A</v>
      </c>
      <c r="GU53" s="162" t="e">
        <f t="shared" si="288"/>
        <v>#N/A</v>
      </c>
      <c r="GV53" s="162" t="e">
        <f t="shared" si="289"/>
        <v>#N/A</v>
      </c>
      <c r="GW53" s="162" t="e">
        <f t="shared" si="290"/>
        <v>#N/A</v>
      </c>
      <c r="GX53" s="162" t="e">
        <f t="shared" si="291"/>
        <v>#N/A</v>
      </c>
      <c r="GY53" s="162" t="e">
        <f t="shared" si="292"/>
        <v>#N/A</v>
      </c>
      <c r="GZ53" s="162" t="e">
        <f t="shared" si="293"/>
        <v>#N/A</v>
      </c>
      <c r="HA53" s="162" t="e">
        <f t="shared" si="294"/>
        <v>#N/A</v>
      </c>
      <c r="HB53" s="162" t="e">
        <f t="shared" si="295"/>
        <v>#N/A</v>
      </c>
      <c r="HC53" s="162" t="e">
        <f t="shared" si="296"/>
        <v>#N/A</v>
      </c>
      <c r="HD53" s="162" t="e">
        <f t="shared" si="297"/>
        <v>#N/A</v>
      </c>
      <c r="HE53" s="162" t="e">
        <f t="shared" si="298"/>
        <v>#N/A</v>
      </c>
      <c r="HF53" s="162" t="e">
        <f t="shared" si="299"/>
        <v>#N/A</v>
      </c>
      <c r="HG53" s="162" t="e">
        <f t="shared" si="300"/>
        <v>#N/A</v>
      </c>
      <c r="HH53" s="162" t="e">
        <f t="shared" si="301"/>
        <v>#N/A</v>
      </c>
      <c r="HI53" s="162" t="e">
        <f t="shared" si="302"/>
        <v>#N/A</v>
      </c>
      <c r="HJ53" s="162" t="e">
        <f t="shared" si="303"/>
        <v>#N/A</v>
      </c>
      <c r="HK53" s="162" t="e">
        <f t="shared" si="304"/>
        <v>#N/A</v>
      </c>
      <c r="HL53" s="162" t="e">
        <f t="shared" si="305"/>
        <v>#N/A</v>
      </c>
      <c r="HM53" s="162" t="e">
        <f t="shared" si="306"/>
        <v>#N/A</v>
      </c>
      <c r="HN53" s="162" t="e">
        <f t="shared" si="307"/>
        <v>#N/A</v>
      </c>
      <c r="HO53" s="162" t="e">
        <f t="shared" si="308"/>
        <v>#N/A</v>
      </c>
      <c r="HP53" s="162" t="e">
        <f t="shared" si="309"/>
        <v>#N/A</v>
      </c>
    </row>
    <row r="54" spans="1:224" hidden="1" x14ac:dyDescent="0.25">
      <c r="A54" s="4">
        <v>51</v>
      </c>
      <c r="B54" s="89" t="str">
        <f t="shared" si="107"/>
        <v/>
      </c>
      <c r="C54" s="88"/>
      <c r="D54" s="89" t="str">
        <f t="shared" si="108"/>
        <v/>
      </c>
      <c r="E54" s="34" t="str">
        <f t="shared" si="0"/>
        <v/>
      </c>
      <c r="F54" s="34" t="str">
        <f t="shared" si="1"/>
        <v/>
      </c>
      <c r="G54" s="69" t="str">
        <f t="shared" si="109"/>
        <v/>
      </c>
      <c r="H54" s="21"/>
      <c r="I54" s="56"/>
      <c r="J54" s="265"/>
      <c r="K54" s="70" t="str">
        <f>IF(AND(B54&gt;0,C54&gt;0,D54&gt;0),IF(ISBLANK(J54),IF(ISBLANK(H54),"",(D54-B54)*VLOOKUP(H54,VLookups!$A$4:$B$13,2,FALSE)),J54),"")</f>
        <v/>
      </c>
      <c r="L54" s="71" t="str">
        <f t="shared" si="205"/>
        <v/>
      </c>
      <c r="M54" s="88"/>
      <c r="N54" s="258" t="str">
        <f>IF(AND(M54&gt;0,C54&gt;0,NOT(K54="")),ABS(VLOOKUP($M$1,VLookups!$A$48:$B$49,2,FALSE)-_xlfn.NORM.DIST(M54,G54,K54,TRUE)),"")</f>
        <v/>
      </c>
      <c r="O54" s="87" t="str">
        <f>IF(AND($B54&gt;0,$C54&gt;0,$D54&gt;0,NOT(ISBLANK($H54))),_xlfn.NORM.INV(ABS(VLOOKUP($M$1,VLookups!$A$48:$B$49,2,FALSE)-O$3),$G54,$K54),"")</f>
        <v/>
      </c>
      <c r="P54" s="86" t="str">
        <f>IF(AND($B54&gt;0,$C54&gt;0,$D54&gt;0,NOT(ISBLANK($H54))),_xlfn.NORM.INV(ABS(VLOOKUP($M$1,VLookups!$A$48:$B$49,2,FALSE)-P$3),$G54,$K54),"")</f>
        <v/>
      </c>
      <c r="Q54" s="87" t="str">
        <f>IF(AND($B54&gt;0,$C54&gt;0,$D54&gt;0,NOT(ISBLANK($H54))),_xlfn.NORM.INV(ABS(VLOOKUP($M$1,VLookups!$A$48:$B$49,2,FALSE)-Q$3),$G54,$K54),"")</f>
        <v/>
      </c>
      <c r="R54" s="86" t="str">
        <f>IF(AND($B54&gt;0,$C54&gt;0,$D54&gt;0,NOT(ISBLANK($H54))),_xlfn.NORM.INV(ABS(VLOOKUP($M$1,VLookups!$A$48:$B$49,2,FALSE)-R$3),$G54,$K54),"")</f>
        <v/>
      </c>
      <c r="S54" s="87" t="str">
        <f>IF(AND($B54&gt;0,$C54&gt;0,$D54&gt;0,NOT(ISBLANK($H54))),_xlfn.NORM.INV(ABS(VLOOKUP($M$1,VLookups!$A$48:$B$49,2,FALSE)-S$3),$G54,$K54),"")</f>
        <v/>
      </c>
      <c r="T54" s="86" t="str">
        <f>IF(AND($B54&gt;0,$C54&gt;0,$D54&gt;0,NOT(ISBLANK($H54))),_xlfn.NORM.INV(ABS(VLOOKUP($M$1,VLookups!$A$48:$B$49,2,FALSE)-T$3),$G54,$K54),"")</f>
        <v/>
      </c>
      <c r="U54" s="5"/>
      <c r="V54" s="161"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6"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2" t="e">
        <f t="shared" si="209"/>
        <v>#N/A</v>
      </c>
      <c r="DU54" s="162" t="e">
        <f t="shared" si="210"/>
        <v>#N/A</v>
      </c>
      <c r="DV54" s="162" t="e">
        <f t="shared" si="211"/>
        <v>#N/A</v>
      </c>
      <c r="DW54" s="162" t="e">
        <f t="shared" si="212"/>
        <v>#N/A</v>
      </c>
      <c r="DX54" s="162" t="e">
        <f t="shared" si="213"/>
        <v>#N/A</v>
      </c>
      <c r="DY54" s="162" t="e">
        <f t="shared" si="214"/>
        <v>#N/A</v>
      </c>
      <c r="DZ54" s="162" t="e">
        <f t="shared" si="215"/>
        <v>#N/A</v>
      </c>
      <c r="EA54" s="162" t="e">
        <f t="shared" si="216"/>
        <v>#N/A</v>
      </c>
      <c r="EB54" s="162" t="e">
        <f t="shared" si="217"/>
        <v>#N/A</v>
      </c>
      <c r="EC54" s="162" t="e">
        <f t="shared" si="218"/>
        <v>#N/A</v>
      </c>
      <c r="ED54" s="162" t="e">
        <f t="shared" si="219"/>
        <v>#N/A</v>
      </c>
      <c r="EE54" s="162" t="e">
        <f t="shared" si="220"/>
        <v>#N/A</v>
      </c>
      <c r="EF54" s="162" t="e">
        <f t="shared" si="221"/>
        <v>#N/A</v>
      </c>
      <c r="EG54" s="162" t="e">
        <f t="shared" si="222"/>
        <v>#N/A</v>
      </c>
      <c r="EH54" s="162" t="e">
        <f t="shared" si="223"/>
        <v>#N/A</v>
      </c>
      <c r="EI54" s="162" t="e">
        <f t="shared" si="224"/>
        <v>#N/A</v>
      </c>
      <c r="EJ54" s="162" t="e">
        <f t="shared" si="225"/>
        <v>#N/A</v>
      </c>
      <c r="EK54" s="162" t="e">
        <f t="shared" si="226"/>
        <v>#N/A</v>
      </c>
      <c r="EL54" s="162" t="e">
        <f t="shared" si="227"/>
        <v>#N/A</v>
      </c>
      <c r="EM54" s="162" t="e">
        <f t="shared" si="228"/>
        <v>#N/A</v>
      </c>
      <c r="EN54" s="162" t="e">
        <f t="shared" si="229"/>
        <v>#N/A</v>
      </c>
      <c r="EO54" s="162" t="e">
        <f t="shared" si="230"/>
        <v>#N/A</v>
      </c>
      <c r="EP54" s="162" t="e">
        <f t="shared" si="231"/>
        <v>#N/A</v>
      </c>
      <c r="EQ54" s="162" t="e">
        <f t="shared" si="232"/>
        <v>#N/A</v>
      </c>
      <c r="ER54" s="162" t="e">
        <f t="shared" si="233"/>
        <v>#N/A</v>
      </c>
      <c r="ES54" s="162" t="e">
        <f t="shared" si="234"/>
        <v>#N/A</v>
      </c>
      <c r="ET54" s="162" t="e">
        <f t="shared" si="235"/>
        <v>#N/A</v>
      </c>
      <c r="EU54" s="162" t="e">
        <f t="shared" si="236"/>
        <v>#N/A</v>
      </c>
      <c r="EV54" s="162" t="e">
        <f t="shared" si="237"/>
        <v>#N/A</v>
      </c>
      <c r="EW54" s="162" t="e">
        <f t="shared" si="238"/>
        <v>#N/A</v>
      </c>
      <c r="EX54" s="162" t="e">
        <f t="shared" si="239"/>
        <v>#N/A</v>
      </c>
      <c r="EY54" s="162" t="e">
        <f t="shared" si="240"/>
        <v>#N/A</v>
      </c>
      <c r="EZ54" s="162" t="e">
        <f t="shared" si="241"/>
        <v>#N/A</v>
      </c>
      <c r="FA54" s="162" t="e">
        <f t="shared" si="242"/>
        <v>#N/A</v>
      </c>
      <c r="FB54" s="162" t="e">
        <f t="shared" si="243"/>
        <v>#N/A</v>
      </c>
      <c r="FC54" s="162" t="e">
        <f t="shared" si="244"/>
        <v>#N/A</v>
      </c>
      <c r="FD54" s="162" t="e">
        <f t="shared" si="245"/>
        <v>#N/A</v>
      </c>
      <c r="FE54" s="162" t="e">
        <f t="shared" si="246"/>
        <v>#N/A</v>
      </c>
      <c r="FF54" s="162" t="e">
        <f t="shared" si="247"/>
        <v>#N/A</v>
      </c>
      <c r="FG54" s="162" t="e">
        <f t="shared" si="248"/>
        <v>#N/A</v>
      </c>
      <c r="FH54" s="162" t="e">
        <f t="shared" si="249"/>
        <v>#N/A</v>
      </c>
      <c r="FI54" s="162" t="e">
        <f t="shared" si="250"/>
        <v>#N/A</v>
      </c>
      <c r="FJ54" s="162" t="e">
        <f t="shared" si="251"/>
        <v>#N/A</v>
      </c>
      <c r="FK54" s="162" t="e">
        <f t="shared" si="252"/>
        <v>#N/A</v>
      </c>
      <c r="FL54" s="162" t="e">
        <f t="shared" si="253"/>
        <v>#N/A</v>
      </c>
      <c r="FM54" s="162" t="e">
        <f t="shared" si="254"/>
        <v>#N/A</v>
      </c>
      <c r="FN54" s="162" t="e">
        <f t="shared" si="255"/>
        <v>#N/A</v>
      </c>
      <c r="FO54" s="162" t="e">
        <f t="shared" si="256"/>
        <v>#N/A</v>
      </c>
      <c r="FP54" s="162" t="e">
        <f t="shared" si="257"/>
        <v>#N/A</v>
      </c>
      <c r="FQ54" s="162" t="e">
        <f t="shared" si="258"/>
        <v>#N/A</v>
      </c>
      <c r="FR54" s="162" t="e">
        <f t="shared" si="259"/>
        <v>#N/A</v>
      </c>
      <c r="FS54" s="162" t="e">
        <f t="shared" si="260"/>
        <v>#N/A</v>
      </c>
      <c r="FT54" s="162" t="e">
        <f t="shared" si="261"/>
        <v>#N/A</v>
      </c>
      <c r="FU54" s="162" t="e">
        <f t="shared" si="262"/>
        <v>#N/A</v>
      </c>
      <c r="FV54" s="162" t="e">
        <f t="shared" si="263"/>
        <v>#N/A</v>
      </c>
      <c r="FW54" s="162" t="e">
        <f t="shared" si="264"/>
        <v>#N/A</v>
      </c>
      <c r="FX54" s="162" t="e">
        <f t="shared" si="265"/>
        <v>#N/A</v>
      </c>
      <c r="FY54" s="162" t="e">
        <f t="shared" si="266"/>
        <v>#N/A</v>
      </c>
      <c r="FZ54" s="162" t="e">
        <f t="shared" si="267"/>
        <v>#N/A</v>
      </c>
      <c r="GA54" s="162" t="e">
        <f t="shared" si="268"/>
        <v>#N/A</v>
      </c>
      <c r="GB54" s="162" t="e">
        <f t="shared" si="269"/>
        <v>#N/A</v>
      </c>
      <c r="GC54" s="162" t="e">
        <f t="shared" si="270"/>
        <v>#N/A</v>
      </c>
      <c r="GD54" s="162" t="e">
        <f t="shared" si="271"/>
        <v>#N/A</v>
      </c>
      <c r="GE54" s="162" t="e">
        <f t="shared" si="272"/>
        <v>#N/A</v>
      </c>
      <c r="GF54" s="162" t="e">
        <f t="shared" si="273"/>
        <v>#N/A</v>
      </c>
      <c r="GG54" s="162" t="e">
        <f t="shared" si="274"/>
        <v>#N/A</v>
      </c>
      <c r="GH54" s="162" t="e">
        <f t="shared" si="275"/>
        <v>#N/A</v>
      </c>
      <c r="GI54" s="162" t="e">
        <f t="shared" si="276"/>
        <v>#N/A</v>
      </c>
      <c r="GJ54" s="162" t="e">
        <f t="shared" si="277"/>
        <v>#N/A</v>
      </c>
      <c r="GK54" s="162" t="e">
        <f t="shared" si="278"/>
        <v>#N/A</v>
      </c>
      <c r="GL54" s="162" t="e">
        <f t="shared" si="279"/>
        <v>#N/A</v>
      </c>
      <c r="GM54" s="162" t="e">
        <f t="shared" si="280"/>
        <v>#N/A</v>
      </c>
      <c r="GN54" s="162" t="e">
        <f t="shared" si="281"/>
        <v>#N/A</v>
      </c>
      <c r="GO54" s="162" t="e">
        <f t="shared" si="282"/>
        <v>#N/A</v>
      </c>
      <c r="GP54" s="162" t="e">
        <f t="shared" si="283"/>
        <v>#N/A</v>
      </c>
      <c r="GQ54" s="162" t="e">
        <f t="shared" si="284"/>
        <v>#N/A</v>
      </c>
      <c r="GR54" s="162" t="e">
        <f t="shared" si="285"/>
        <v>#N/A</v>
      </c>
      <c r="GS54" s="162" t="e">
        <f t="shared" si="286"/>
        <v>#N/A</v>
      </c>
      <c r="GT54" s="162" t="e">
        <f t="shared" si="287"/>
        <v>#N/A</v>
      </c>
      <c r="GU54" s="162" t="e">
        <f t="shared" si="288"/>
        <v>#N/A</v>
      </c>
      <c r="GV54" s="162" t="e">
        <f t="shared" si="289"/>
        <v>#N/A</v>
      </c>
      <c r="GW54" s="162" t="e">
        <f t="shared" si="290"/>
        <v>#N/A</v>
      </c>
      <c r="GX54" s="162" t="e">
        <f t="shared" si="291"/>
        <v>#N/A</v>
      </c>
      <c r="GY54" s="162" t="e">
        <f t="shared" si="292"/>
        <v>#N/A</v>
      </c>
      <c r="GZ54" s="162" t="e">
        <f t="shared" si="293"/>
        <v>#N/A</v>
      </c>
      <c r="HA54" s="162" t="e">
        <f t="shared" si="294"/>
        <v>#N/A</v>
      </c>
      <c r="HB54" s="162" t="e">
        <f t="shared" si="295"/>
        <v>#N/A</v>
      </c>
      <c r="HC54" s="162" t="e">
        <f t="shared" si="296"/>
        <v>#N/A</v>
      </c>
      <c r="HD54" s="162" t="e">
        <f t="shared" si="297"/>
        <v>#N/A</v>
      </c>
      <c r="HE54" s="162" t="e">
        <f t="shared" si="298"/>
        <v>#N/A</v>
      </c>
      <c r="HF54" s="162" t="e">
        <f t="shared" si="299"/>
        <v>#N/A</v>
      </c>
      <c r="HG54" s="162" t="e">
        <f t="shared" si="300"/>
        <v>#N/A</v>
      </c>
      <c r="HH54" s="162" t="e">
        <f t="shared" si="301"/>
        <v>#N/A</v>
      </c>
      <c r="HI54" s="162" t="e">
        <f t="shared" si="302"/>
        <v>#N/A</v>
      </c>
      <c r="HJ54" s="162" t="e">
        <f t="shared" si="303"/>
        <v>#N/A</v>
      </c>
      <c r="HK54" s="162" t="e">
        <f t="shared" si="304"/>
        <v>#N/A</v>
      </c>
      <c r="HL54" s="162" t="e">
        <f t="shared" si="305"/>
        <v>#N/A</v>
      </c>
      <c r="HM54" s="162" t="e">
        <f t="shared" si="306"/>
        <v>#N/A</v>
      </c>
      <c r="HN54" s="162" t="e">
        <f t="shared" si="307"/>
        <v>#N/A</v>
      </c>
      <c r="HO54" s="162" t="e">
        <f t="shared" si="308"/>
        <v>#N/A</v>
      </c>
      <c r="HP54" s="162" t="e">
        <f t="shared" si="309"/>
        <v>#N/A</v>
      </c>
    </row>
    <row r="55" spans="1:224" hidden="1" x14ac:dyDescent="0.25">
      <c r="A55" s="4">
        <v>52</v>
      </c>
      <c r="B55" s="89" t="str">
        <f t="shared" si="107"/>
        <v/>
      </c>
      <c r="C55" s="88"/>
      <c r="D55" s="89" t="str">
        <f t="shared" si="108"/>
        <v/>
      </c>
      <c r="E55" s="34" t="str">
        <f t="shared" si="0"/>
        <v/>
      </c>
      <c r="F55" s="34" t="str">
        <f t="shared" si="1"/>
        <v/>
      </c>
      <c r="G55" s="69" t="str">
        <f t="shared" si="109"/>
        <v/>
      </c>
      <c r="H55" s="21"/>
      <c r="I55" s="56"/>
      <c r="J55" s="265"/>
      <c r="K55" s="70" t="str">
        <f>IF(AND(B55&gt;0,C55&gt;0,D55&gt;0),IF(ISBLANK(J55),IF(ISBLANK(H55),"",(D55-B55)*VLOOKUP(H55,VLookups!$A$4:$B$13,2,FALSE)),J55),"")</f>
        <v/>
      </c>
      <c r="L55" s="71" t="str">
        <f t="shared" si="205"/>
        <v/>
      </c>
      <c r="M55" s="88"/>
      <c r="N55" s="258" t="str">
        <f>IF(AND(M55&gt;0,C55&gt;0,NOT(K55="")),ABS(VLOOKUP($M$1,VLookups!$A$48:$B$49,2,FALSE)-_xlfn.NORM.DIST(M55,G55,K55,TRUE)),"")</f>
        <v/>
      </c>
      <c r="O55" s="87" t="str">
        <f>IF(AND($B55&gt;0,$C55&gt;0,$D55&gt;0,NOT(ISBLANK($H55))),_xlfn.NORM.INV(ABS(VLOOKUP($M$1,VLookups!$A$48:$B$49,2,FALSE)-O$3),$G55,$K55),"")</f>
        <v/>
      </c>
      <c r="P55" s="86" t="str">
        <f>IF(AND($B55&gt;0,$C55&gt;0,$D55&gt;0,NOT(ISBLANK($H55))),_xlfn.NORM.INV(ABS(VLOOKUP($M$1,VLookups!$A$48:$B$49,2,FALSE)-P$3),$G55,$K55),"")</f>
        <v/>
      </c>
      <c r="Q55" s="87" t="str">
        <f>IF(AND($B55&gt;0,$C55&gt;0,$D55&gt;0,NOT(ISBLANK($H55))),_xlfn.NORM.INV(ABS(VLOOKUP($M$1,VLookups!$A$48:$B$49,2,FALSE)-Q$3),$G55,$K55),"")</f>
        <v/>
      </c>
      <c r="R55" s="86" t="str">
        <f>IF(AND($B55&gt;0,$C55&gt;0,$D55&gt;0,NOT(ISBLANK($H55))),_xlfn.NORM.INV(ABS(VLOOKUP($M$1,VLookups!$A$48:$B$49,2,FALSE)-R$3),$G55,$K55),"")</f>
        <v/>
      </c>
      <c r="S55" s="87" t="str">
        <f>IF(AND($B55&gt;0,$C55&gt;0,$D55&gt;0,NOT(ISBLANK($H55))),_xlfn.NORM.INV(ABS(VLOOKUP($M$1,VLookups!$A$48:$B$49,2,FALSE)-S$3),$G55,$K55),"")</f>
        <v/>
      </c>
      <c r="T55" s="86" t="str">
        <f>IF(AND($B55&gt;0,$C55&gt;0,$D55&gt;0,NOT(ISBLANK($H55))),_xlfn.NORM.INV(ABS(VLOOKUP($M$1,VLookups!$A$48:$B$49,2,FALSE)-T$3),$G55,$K55),"")</f>
        <v/>
      </c>
      <c r="U55" s="5"/>
      <c r="V55" s="161"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6"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2" t="e">
        <f t="shared" si="209"/>
        <v>#N/A</v>
      </c>
      <c r="DU55" s="162" t="e">
        <f t="shared" si="210"/>
        <v>#N/A</v>
      </c>
      <c r="DV55" s="162" t="e">
        <f t="shared" si="211"/>
        <v>#N/A</v>
      </c>
      <c r="DW55" s="162" t="e">
        <f t="shared" si="212"/>
        <v>#N/A</v>
      </c>
      <c r="DX55" s="162" t="e">
        <f t="shared" si="213"/>
        <v>#N/A</v>
      </c>
      <c r="DY55" s="162" t="e">
        <f t="shared" si="214"/>
        <v>#N/A</v>
      </c>
      <c r="DZ55" s="162" t="e">
        <f t="shared" si="215"/>
        <v>#N/A</v>
      </c>
      <c r="EA55" s="162" t="e">
        <f t="shared" si="216"/>
        <v>#N/A</v>
      </c>
      <c r="EB55" s="162" t="e">
        <f t="shared" si="217"/>
        <v>#N/A</v>
      </c>
      <c r="EC55" s="162" t="e">
        <f t="shared" si="218"/>
        <v>#N/A</v>
      </c>
      <c r="ED55" s="162" t="e">
        <f t="shared" si="219"/>
        <v>#N/A</v>
      </c>
      <c r="EE55" s="162" t="e">
        <f t="shared" si="220"/>
        <v>#N/A</v>
      </c>
      <c r="EF55" s="162" t="e">
        <f t="shared" si="221"/>
        <v>#N/A</v>
      </c>
      <c r="EG55" s="162" t="e">
        <f t="shared" si="222"/>
        <v>#N/A</v>
      </c>
      <c r="EH55" s="162" t="e">
        <f t="shared" si="223"/>
        <v>#N/A</v>
      </c>
      <c r="EI55" s="162" t="e">
        <f t="shared" si="224"/>
        <v>#N/A</v>
      </c>
      <c r="EJ55" s="162" t="e">
        <f t="shared" si="225"/>
        <v>#N/A</v>
      </c>
      <c r="EK55" s="162" t="e">
        <f t="shared" si="226"/>
        <v>#N/A</v>
      </c>
      <c r="EL55" s="162" t="e">
        <f t="shared" si="227"/>
        <v>#N/A</v>
      </c>
      <c r="EM55" s="162" t="e">
        <f t="shared" si="228"/>
        <v>#N/A</v>
      </c>
      <c r="EN55" s="162" t="e">
        <f t="shared" si="229"/>
        <v>#N/A</v>
      </c>
      <c r="EO55" s="162" t="e">
        <f t="shared" si="230"/>
        <v>#N/A</v>
      </c>
      <c r="EP55" s="162" t="e">
        <f t="shared" si="231"/>
        <v>#N/A</v>
      </c>
      <c r="EQ55" s="162" t="e">
        <f t="shared" si="232"/>
        <v>#N/A</v>
      </c>
      <c r="ER55" s="162" t="e">
        <f t="shared" si="233"/>
        <v>#N/A</v>
      </c>
      <c r="ES55" s="162" t="e">
        <f t="shared" si="234"/>
        <v>#N/A</v>
      </c>
      <c r="ET55" s="162" t="e">
        <f t="shared" si="235"/>
        <v>#N/A</v>
      </c>
      <c r="EU55" s="162" t="e">
        <f t="shared" si="236"/>
        <v>#N/A</v>
      </c>
      <c r="EV55" s="162" t="e">
        <f t="shared" si="237"/>
        <v>#N/A</v>
      </c>
      <c r="EW55" s="162" t="e">
        <f t="shared" si="238"/>
        <v>#N/A</v>
      </c>
      <c r="EX55" s="162" t="e">
        <f t="shared" si="239"/>
        <v>#N/A</v>
      </c>
      <c r="EY55" s="162" t="e">
        <f t="shared" si="240"/>
        <v>#N/A</v>
      </c>
      <c r="EZ55" s="162" t="e">
        <f t="shared" si="241"/>
        <v>#N/A</v>
      </c>
      <c r="FA55" s="162" t="e">
        <f t="shared" si="242"/>
        <v>#N/A</v>
      </c>
      <c r="FB55" s="162" t="e">
        <f t="shared" si="243"/>
        <v>#N/A</v>
      </c>
      <c r="FC55" s="162" t="e">
        <f t="shared" si="244"/>
        <v>#N/A</v>
      </c>
      <c r="FD55" s="162" t="e">
        <f t="shared" si="245"/>
        <v>#N/A</v>
      </c>
      <c r="FE55" s="162" t="e">
        <f t="shared" si="246"/>
        <v>#N/A</v>
      </c>
      <c r="FF55" s="162" t="e">
        <f t="shared" si="247"/>
        <v>#N/A</v>
      </c>
      <c r="FG55" s="162" t="e">
        <f t="shared" si="248"/>
        <v>#N/A</v>
      </c>
      <c r="FH55" s="162" t="e">
        <f t="shared" si="249"/>
        <v>#N/A</v>
      </c>
      <c r="FI55" s="162" t="e">
        <f t="shared" si="250"/>
        <v>#N/A</v>
      </c>
      <c r="FJ55" s="162" t="e">
        <f t="shared" si="251"/>
        <v>#N/A</v>
      </c>
      <c r="FK55" s="162" t="e">
        <f t="shared" si="252"/>
        <v>#N/A</v>
      </c>
      <c r="FL55" s="162" t="e">
        <f t="shared" si="253"/>
        <v>#N/A</v>
      </c>
      <c r="FM55" s="162" t="e">
        <f t="shared" si="254"/>
        <v>#N/A</v>
      </c>
      <c r="FN55" s="162" t="e">
        <f t="shared" si="255"/>
        <v>#N/A</v>
      </c>
      <c r="FO55" s="162" t="e">
        <f t="shared" si="256"/>
        <v>#N/A</v>
      </c>
      <c r="FP55" s="162" t="e">
        <f t="shared" si="257"/>
        <v>#N/A</v>
      </c>
      <c r="FQ55" s="162" t="e">
        <f t="shared" si="258"/>
        <v>#N/A</v>
      </c>
      <c r="FR55" s="162" t="e">
        <f t="shared" si="259"/>
        <v>#N/A</v>
      </c>
      <c r="FS55" s="162" t="e">
        <f t="shared" si="260"/>
        <v>#N/A</v>
      </c>
      <c r="FT55" s="162" t="e">
        <f t="shared" si="261"/>
        <v>#N/A</v>
      </c>
      <c r="FU55" s="162" t="e">
        <f t="shared" si="262"/>
        <v>#N/A</v>
      </c>
      <c r="FV55" s="162" t="e">
        <f t="shared" si="263"/>
        <v>#N/A</v>
      </c>
      <c r="FW55" s="162" t="e">
        <f t="shared" si="264"/>
        <v>#N/A</v>
      </c>
      <c r="FX55" s="162" t="e">
        <f t="shared" si="265"/>
        <v>#N/A</v>
      </c>
      <c r="FY55" s="162" t="e">
        <f t="shared" si="266"/>
        <v>#N/A</v>
      </c>
      <c r="FZ55" s="162" t="e">
        <f t="shared" si="267"/>
        <v>#N/A</v>
      </c>
      <c r="GA55" s="162" t="e">
        <f t="shared" si="268"/>
        <v>#N/A</v>
      </c>
      <c r="GB55" s="162" t="e">
        <f t="shared" si="269"/>
        <v>#N/A</v>
      </c>
      <c r="GC55" s="162" t="e">
        <f t="shared" si="270"/>
        <v>#N/A</v>
      </c>
      <c r="GD55" s="162" t="e">
        <f t="shared" si="271"/>
        <v>#N/A</v>
      </c>
      <c r="GE55" s="162" t="e">
        <f t="shared" si="272"/>
        <v>#N/A</v>
      </c>
      <c r="GF55" s="162" t="e">
        <f t="shared" si="273"/>
        <v>#N/A</v>
      </c>
      <c r="GG55" s="162" t="e">
        <f t="shared" si="274"/>
        <v>#N/A</v>
      </c>
      <c r="GH55" s="162" t="e">
        <f t="shared" si="275"/>
        <v>#N/A</v>
      </c>
      <c r="GI55" s="162" t="e">
        <f t="shared" si="276"/>
        <v>#N/A</v>
      </c>
      <c r="GJ55" s="162" t="e">
        <f t="shared" si="277"/>
        <v>#N/A</v>
      </c>
      <c r="GK55" s="162" t="e">
        <f t="shared" si="278"/>
        <v>#N/A</v>
      </c>
      <c r="GL55" s="162" t="e">
        <f t="shared" si="279"/>
        <v>#N/A</v>
      </c>
      <c r="GM55" s="162" t="e">
        <f t="shared" si="280"/>
        <v>#N/A</v>
      </c>
      <c r="GN55" s="162" t="e">
        <f t="shared" si="281"/>
        <v>#N/A</v>
      </c>
      <c r="GO55" s="162" t="e">
        <f t="shared" si="282"/>
        <v>#N/A</v>
      </c>
      <c r="GP55" s="162" t="e">
        <f t="shared" si="283"/>
        <v>#N/A</v>
      </c>
      <c r="GQ55" s="162" t="e">
        <f t="shared" si="284"/>
        <v>#N/A</v>
      </c>
      <c r="GR55" s="162" t="e">
        <f t="shared" si="285"/>
        <v>#N/A</v>
      </c>
      <c r="GS55" s="162" t="e">
        <f t="shared" si="286"/>
        <v>#N/A</v>
      </c>
      <c r="GT55" s="162" t="e">
        <f t="shared" si="287"/>
        <v>#N/A</v>
      </c>
      <c r="GU55" s="162" t="e">
        <f t="shared" si="288"/>
        <v>#N/A</v>
      </c>
      <c r="GV55" s="162" t="e">
        <f t="shared" si="289"/>
        <v>#N/A</v>
      </c>
      <c r="GW55" s="162" t="e">
        <f t="shared" si="290"/>
        <v>#N/A</v>
      </c>
      <c r="GX55" s="162" t="e">
        <f t="shared" si="291"/>
        <v>#N/A</v>
      </c>
      <c r="GY55" s="162" t="e">
        <f t="shared" si="292"/>
        <v>#N/A</v>
      </c>
      <c r="GZ55" s="162" t="e">
        <f t="shared" si="293"/>
        <v>#N/A</v>
      </c>
      <c r="HA55" s="162" t="e">
        <f t="shared" si="294"/>
        <v>#N/A</v>
      </c>
      <c r="HB55" s="162" t="e">
        <f t="shared" si="295"/>
        <v>#N/A</v>
      </c>
      <c r="HC55" s="162" t="e">
        <f t="shared" si="296"/>
        <v>#N/A</v>
      </c>
      <c r="HD55" s="162" t="e">
        <f t="shared" si="297"/>
        <v>#N/A</v>
      </c>
      <c r="HE55" s="162" t="e">
        <f t="shared" si="298"/>
        <v>#N/A</v>
      </c>
      <c r="HF55" s="162" t="e">
        <f t="shared" si="299"/>
        <v>#N/A</v>
      </c>
      <c r="HG55" s="162" t="e">
        <f t="shared" si="300"/>
        <v>#N/A</v>
      </c>
      <c r="HH55" s="162" t="e">
        <f t="shared" si="301"/>
        <v>#N/A</v>
      </c>
      <c r="HI55" s="162" t="e">
        <f t="shared" si="302"/>
        <v>#N/A</v>
      </c>
      <c r="HJ55" s="162" t="e">
        <f t="shared" si="303"/>
        <v>#N/A</v>
      </c>
      <c r="HK55" s="162" t="e">
        <f t="shared" si="304"/>
        <v>#N/A</v>
      </c>
      <c r="HL55" s="162" t="e">
        <f t="shared" si="305"/>
        <v>#N/A</v>
      </c>
      <c r="HM55" s="162" t="e">
        <f t="shared" si="306"/>
        <v>#N/A</v>
      </c>
      <c r="HN55" s="162" t="e">
        <f t="shared" si="307"/>
        <v>#N/A</v>
      </c>
      <c r="HO55" s="162" t="e">
        <f t="shared" si="308"/>
        <v>#N/A</v>
      </c>
      <c r="HP55" s="162" t="e">
        <f t="shared" si="309"/>
        <v>#N/A</v>
      </c>
    </row>
    <row r="56" spans="1:224" hidden="1" x14ac:dyDescent="0.25">
      <c r="A56" s="4">
        <v>53</v>
      </c>
      <c r="B56" s="89" t="str">
        <f t="shared" si="107"/>
        <v/>
      </c>
      <c r="C56" s="88"/>
      <c r="D56" s="89" t="str">
        <f t="shared" si="108"/>
        <v/>
      </c>
      <c r="E56" s="34" t="str">
        <f t="shared" si="0"/>
        <v/>
      </c>
      <c r="F56" s="34" t="str">
        <f t="shared" si="1"/>
        <v/>
      </c>
      <c r="G56" s="69" t="str">
        <f t="shared" si="109"/>
        <v/>
      </c>
      <c r="H56" s="21"/>
      <c r="I56" s="56"/>
      <c r="J56" s="265"/>
      <c r="K56" s="70" t="str">
        <f>IF(AND(B56&gt;0,C56&gt;0,D56&gt;0),IF(ISBLANK(J56),IF(ISBLANK(H56),"",(D56-B56)*VLOOKUP(H56,VLookups!$A$4:$B$13,2,FALSE)),J56),"")</f>
        <v/>
      </c>
      <c r="L56" s="71" t="str">
        <f t="shared" si="205"/>
        <v/>
      </c>
      <c r="M56" s="88"/>
      <c r="N56" s="258" t="str">
        <f>IF(AND(M56&gt;0,C56&gt;0,NOT(K56="")),ABS(VLOOKUP($M$1,VLookups!$A$48:$B$49,2,FALSE)-_xlfn.NORM.DIST(M56,G56,K56,TRUE)),"")</f>
        <v/>
      </c>
      <c r="O56" s="87" t="str">
        <f>IF(AND($B56&gt;0,$C56&gt;0,$D56&gt;0,NOT(ISBLANK($H56))),_xlfn.NORM.INV(ABS(VLOOKUP($M$1,VLookups!$A$48:$B$49,2,FALSE)-O$3),$G56,$K56),"")</f>
        <v/>
      </c>
      <c r="P56" s="86" t="str">
        <f>IF(AND($B56&gt;0,$C56&gt;0,$D56&gt;0,NOT(ISBLANK($H56))),_xlfn.NORM.INV(ABS(VLOOKUP($M$1,VLookups!$A$48:$B$49,2,FALSE)-P$3),$G56,$K56),"")</f>
        <v/>
      </c>
      <c r="Q56" s="87" t="str">
        <f>IF(AND($B56&gt;0,$C56&gt;0,$D56&gt;0,NOT(ISBLANK($H56))),_xlfn.NORM.INV(ABS(VLOOKUP($M$1,VLookups!$A$48:$B$49,2,FALSE)-Q$3),$G56,$K56),"")</f>
        <v/>
      </c>
      <c r="R56" s="86" t="str">
        <f>IF(AND($B56&gt;0,$C56&gt;0,$D56&gt;0,NOT(ISBLANK($H56))),_xlfn.NORM.INV(ABS(VLOOKUP($M$1,VLookups!$A$48:$B$49,2,FALSE)-R$3),$G56,$K56),"")</f>
        <v/>
      </c>
      <c r="S56" s="87" t="str">
        <f>IF(AND($B56&gt;0,$C56&gt;0,$D56&gt;0,NOT(ISBLANK($H56))),_xlfn.NORM.INV(ABS(VLOOKUP($M$1,VLookups!$A$48:$B$49,2,FALSE)-S$3),$G56,$K56),"")</f>
        <v/>
      </c>
      <c r="T56" s="86" t="str">
        <f>IF(AND($B56&gt;0,$C56&gt;0,$D56&gt;0,NOT(ISBLANK($H56))),_xlfn.NORM.INV(ABS(VLOOKUP($M$1,VLookups!$A$48:$B$49,2,FALSE)-T$3),$G56,$K56),"")</f>
        <v/>
      </c>
      <c r="U56" s="5"/>
      <c r="V56" s="161"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6"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2" t="e">
        <f t="shared" si="209"/>
        <v>#N/A</v>
      </c>
      <c r="DU56" s="162" t="e">
        <f t="shared" si="210"/>
        <v>#N/A</v>
      </c>
      <c r="DV56" s="162" t="e">
        <f t="shared" si="211"/>
        <v>#N/A</v>
      </c>
      <c r="DW56" s="162" t="e">
        <f t="shared" si="212"/>
        <v>#N/A</v>
      </c>
      <c r="DX56" s="162" t="e">
        <f t="shared" si="213"/>
        <v>#N/A</v>
      </c>
      <c r="DY56" s="162" t="e">
        <f t="shared" si="214"/>
        <v>#N/A</v>
      </c>
      <c r="DZ56" s="162" t="e">
        <f t="shared" si="215"/>
        <v>#N/A</v>
      </c>
      <c r="EA56" s="162" t="e">
        <f t="shared" si="216"/>
        <v>#N/A</v>
      </c>
      <c r="EB56" s="162" t="e">
        <f t="shared" si="217"/>
        <v>#N/A</v>
      </c>
      <c r="EC56" s="162" t="e">
        <f t="shared" si="218"/>
        <v>#N/A</v>
      </c>
      <c r="ED56" s="162" t="e">
        <f t="shared" si="219"/>
        <v>#N/A</v>
      </c>
      <c r="EE56" s="162" t="e">
        <f t="shared" si="220"/>
        <v>#N/A</v>
      </c>
      <c r="EF56" s="162" t="e">
        <f t="shared" si="221"/>
        <v>#N/A</v>
      </c>
      <c r="EG56" s="162" t="e">
        <f t="shared" si="222"/>
        <v>#N/A</v>
      </c>
      <c r="EH56" s="162" t="e">
        <f t="shared" si="223"/>
        <v>#N/A</v>
      </c>
      <c r="EI56" s="162" t="e">
        <f t="shared" si="224"/>
        <v>#N/A</v>
      </c>
      <c r="EJ56" s="162" t="e">
        <f t="shared" si="225"/>
        <v>#N/A</v>
      </c>
      <c r="EK56" s="162" t="e">
        <f t="shared" si="226"/>
        <v>#N/A</v>
      </c>
      <c r="EL56" s="162" t="e">
        <f t="shared" si="227"/>
        <v>#N/A</v>
      </c>
      <c r="EM56" s="162" t="e">
        <f t="shared" si="228"/>
        <v>#N/A</v>
      </c>
      <c r="EN56" s="162" t="e">
        <f t="shared" si="229"/>
        <v>#N/A</v>
      </c>
      <c r="EO56" s="162" t="e">
        <f t="shared" si="230"/>
        <v>#N/A</v>
      </c>
      <c r="EP56" s="162" t="e">
        <f t="shared" si="231"/>
        <v>#N/A</v>
      </c>
      <c r="EQ56" s="162" t="e">
        <f t="shared" si="232"/>
        <v>#N/A</v>
      </c>
      <c r="ER56" s="162" t="e">
        <f t="shared" si="233"/>
        <v>#N/A</v>
      </c>
      <c r="ES56" s="162" t="e">
        <f t="shared" si="234"/>
        <v>#N/A</v>
      </c>
      <c r="ET56" s="162" t="e">
        <f t="shared" si="235"/>
        <v>#N/A</v>
      </c>
      <c r="EU56" s="162" t="e">
        <f t="shared" si="236"/>
        <v>#N/A</v>
      </c>
      <c r="EV56" s="162" t="e">
        <f t="shared" si="237"/>
        <v>#N/A</v>
      </c>
      <c r="EW56" s="162" t="e">
        <f t="shared" si="238"/>
        <v>#N/A</v>
      </c>
      <c r="EX56" s="162" t="e">
        <f t="shared" si="239"/>
        <v>#N/A</v>
      </c>
      <c r="EY56" s="162" t="e">
        <f t="shared" si="240"/>
        <v>#N/A</v>
      </c>
      <c r="EZ56" s="162" t="e">
        <f t="shared" si="241"/>
        <v>#N/A</v>
      </c>
      <c r="FA56" s="162" t="e">
        <f t="shared" si="242"/>
        <v>#N/A</v>
      </c>
      <c r="FB56" s="162" t="e">
        <f t="shared" si="243"/>
        <v>#N/A</v>
      </c>
      <c r="FC56" s="162" t="e">
        <f t="shared" si="244"/>
        <v>#N/A</v>
      </c>
      <c r="FD56" s="162" t="e">
        <f t="shared" si="245"/>
        <v>#N/A</v>
      </c>
      <c r="FE56" s="162" t="e">
        <f t="shared" si="246"/>
        <v>#N/A</v>
      </c>
      <c r="FF56" s="162" t="e">
        <f t="shared" si="247"/>
        <v>#N/A</v>
      </c>
      <c r="FG56" s="162" t="e">
        <f t="shared" si="248"/>
        <v>#N/A</v>
      </c>
      <c r="FH56" s="162" t="e">
        <f t="shared" si="249"/>
        <v>#N/A</v>
      </c>
      <c r="FI56" s="162" t="e">
        <f t="shared" si="250"/>
        <v>#N/A</v>
      </c>
      <c r="FJ56" s="162" t="e">
        <f t="shared" si="251"/>
        <v>#N/A</v>
      </c>
      <c r="FK56" s="162" t="e">
        <f t="shared" si="252"/>
        <v>#N/A</v>
      </c>
      <c r="FL56" s="162" t="e">
        <f t="shared" si="253"/>
        <v>#N/A</v>
      </c>
      <c r="FM56" s="162" t="e">
        <f t="shared" si="254"/>
        <v>#N/A</v>
      </c>
      <c r="FN56" s="162" t="e">
        <f t="shared" si="255"/>
        <v>#N/A</v>
      </c>
      <c r="FO56" s="162" t="e">
        <f t="shared" si="256"/>
        <v>#N/A</v>
      </c>
      <c r="FP56" s="162" t="e">
        <f t="shared" si="257"/>
        <v>#N/A</v>
      </c>
      <c r="FQ56" s="162" t="e">
        <f t="shared" si="258"/>
        <v>#N/A</v>
      </c>
      <c r="FR56" s="162" t="e">
        <f t="shared" si="259"/>
        <v>#N/A</v>
      </c>
      <c r="FS56" s="162" t="e">
        <f t="shared" si="260"/>
        <v>#N/A</v>
      </c>
      <c r="FT56" s="162" t="e">
        <f t="shared" si="261"/>
        <v>#N/A</v>
      </c>
      <c r="FU56" s="162" t="e">
        <f t="shared" si="262"/>
        <v>#N/A</v>
      </c>
      <c r="FV56" s="162" t="e">
        <f t="shared" si="263"/>
        <v>#N/A</v>
      </c>
      <c r="FW56" s="162" t="e">
        <f t="shared" si="264"/>
        <v>#N/A</v>
      </c>
      <c r="FX56" s="162" t="e">
        <f t="shared" si="265"/>
        <v>#N/A</v>
      </c>
      <c r="FY56" s="162" t="e">
        <f t="shared" si="266"/>
        <v>#N/A</v>
      </c>
      <c r="FZ56" s="162" t="e">
        <f t="shared" si="267"/>
        <v>#N/A</v>
      </c>
      <c r="GA56" s="162" t="e">
        <f t="shared" si="268"/>
        <v>#N/A</v>
      </c>
      <c r="GB56" s="162" t="e">
        <f t="shared" si="269"/>
        <v>#N/A</v>
      </c>
      <c r="GC56" s="162" t="e">
        <f t="shared" si="270"/>
        <v>#N/A</v>
      </c>
      <c r="GD56" s="162" t="e">
        <f t="shared" si="271"/>
        <v>#N/A</v>
      </c>
      <c r="GE56" s="162" t="e">
        <f t="shared" si="272"/>
        <v>#N/A</v>
      </c>
      <c r="GF56" s="162" t="e">
        <f t="shared" si="273"/>
        <v>#N/A</v>
      </c>
      <c r="GG56" s="162" t="e">
        <f t="shared" si="274"/>
        <v>#N/A</v>
      </c>
      <c r="GH56" s="162" t="e">
        <f t="shared" si="275"/>
        <v>#N/A</v>
      </c>
      <c r="GI56" s="162" t="e">
        <f t="shared" si="276"/>
        <v>#N/A</v>
      </c>
      <c r="GJ56" s="162" t="e">
        <f t="shared" si="277"/>
        <v>#N/A</v>
      </c>
      <c r="GK56" s="162" t="e">
        <f t="shared" si="278"/>
        <v>#N/A</v>
      </c>
      <c r="GL56" s="162" t="e">
        <f t="shared" si="279"/>
        <v>#N/A</v>
      </c>
      <c r="GM56" s="162" t="e">
        <f t="shared" si="280"/>
        <v>#N/A</v>
      </c>
      <c r="GN56" s="162" t="e">
        <f t="shared" si="281"/>
        <v>#N/A</v>
      </c>
      <c r="GO56" s="162" t="e">
        <f t="shared" si="282"/>
        <v>#N/A</v>
      </c>
      <c r="GP56" s="162" t="e">
        <f t="shared" si="283"/>
        <v>#N/A</v>
      </c>
      <c r="GQ56" s="162" t="e">
        <f t="shared" si="284"/>
        <v>#N/A</v>
      </c>
      <c r="GR56" s="162" t="e">
        <f t="shared" si="285"/>
        <v>#N/A</v>
      </c>
      <c r="GS56" s="162" t="e">
        <f t="shared" si="286"/>
        <v>#N/A</v>
      </c>
      <c r="GT56" s="162" t="e">
        <f t="shared" si="287"/>
        <v>#N/A</v>
      </c>
      <c r="GU56" s="162" t="e">
        <f t="shared" si="288"/>
        <v>#N/A</v>
      </c>
      <c r="GV56" s="162" t="e">
        <f t="shared" si="289"/>
        <v>#N/A</v>
      </c>
      <c r="GW56" s="162" t="e">
        <f t="shared" si="290"/>
        <v>#N/A</v>
      </c>
      <c r="GX56" s="162" t="e">
        <f t="shared" si="291"/>
        <v>#N/A</v>
      </c>
      <c r="GY56" s="162" t="e">
        <f t="shared" si="292"/>
        <v>#N/A</v>
      </c>
      <c r="GZ56" s="162" t="e">
        <f t="shared" si="293"/>
        <v>#N/A</v>
      </c>
      <c r="HA56" s="162" t="e">
        <f t="shared" si="294"/>
        <v>#N/A</v>
      </c>
      <c r="HB56" s="162" t="e">
        <f t="shared" si="295"/>
        <v>#N/A</v>
      </c>
      <c r="HC56" s="162" t="e">
        <f t="shared" si="296"/>
        <v>#N/A</v>
      </c>
      <c r="HD56" s="162" t="e">
        <f t="shared" si="297"/>
        <v>#N/A</v>
      </c>
      <c r="HE56" s="162" t="e">
        <f t="shared" si="298"/>
        <v>#N/A</v>
      </c>
      <c r="HF56" s="162" t="e">
        <f t="shared" si="299"/>
        <v>#N/A</v>
      </c>
      <c r="HG56" s="162" t="e">
        <f t="shared" si="300"/>
        <v>#N/A</v>
      </c>
      <c r="HH56" s="162" t="e">
        <f t="shared" si="301"/>
        <v>#N/A</v>
      </c>
      <c r="HI56" s="162" t="e">
        <f t="shared" si="302"/>
        <v>#N/A</v>
      </c>
      <c r="HJ56" s="162" t="e">
        <f t="shared" si="303"/>
        <v>#N/A</v>
      </c>
      <c r="HK56" s="162" t="e">
        <f t="shared" si="304"/>
        <v>#N/A</v>
      </c>
      <c r="HL56" s="162" t="e">
        <f t="shared" si="305"/>
        <v>#N/A</v>
      </c>
      <c r="HM56" s="162" t="e">
        <f t="shared" si="306"/>
        <v>#N/A</v>
      </c>
      <c r="HN56" s="162" t="e">
        <f t="shared" si="307"/>
        <v>#N/A</v>
      </c>
      <c r="HO56" s="162" t="e">
        <f t="shared" si="308"/>
        <v>#N/A</v>
      </c>
      <c r="HP56" s="162" t="e">
        <f t="shared" si="309"/>
        <v>#N/A</v>
      </c>
    </row>
    <row r="57" spans="1:224" hidden="1" x14ac:dyDescent="0.25">
      <c r="A57" s="4">
        <v>54</v>
      </c>
      <c r="B57" s="89" t="str">
        <f t="shared" si="107"/>
        <v/>
      </c>
      <c r="C57" s="88"/>
      <c r="D57" s="89" t="str">
        <f t="shared" si="108"/>
        <v/>
      </c>
      <c r="E57" s="34" t="str">
        <f t="shared" si="0"/>
        <v/>
      </c>
      <c r="F57" s="34" t="str">
        <f t="shared" si="1"/>
        <v/>
      </c>
      <c r="G57" s="69" t="str">
        <f t="shared" si="109"/>
        <v/>
      </c>
      <c r="H57" s="21"/>
      <c r="I57" s="56"/>
      <c r="J57" s="265"/>
      <c r="K57" s="70" t="str">
        <f>IF(AND(B57&gt;0,C57&gt;0,D57&gt;0),IF(ISBLANK(J57),IF(ISBLANK(H57),"",(D57-B57)*VLOOKUP(H57,VLookups!$A$4:$B$13,2,FALSE)),J57),"")</f>
        <v/>
      </c>
      <c r="L57" s="71" t="str">
        <f t="shared" si="205"/>
        <v/>
      </c>
      <c r="M57" s="88"/>
      <c r="N57" s="258" t="str">
        <f>IF(AND(M57&gt;0,C57&gt;0,NOT(K57="")),ABS(VLOOKUP($M$1,VLookups!$A$48:$B$49,2,FALSE)-_xlfn.NORM.DIST(M57,G57,K57,TRUE)),"")</f>
        <v/>
      </c>
      <c r="O57" s="87" t="str">
        <f>IF(AND($B57&gt;0,$C57&gt;0,$D57&gt;0,NOT(ISBLANK($H57))),_xlfn.NORM.INV(ABS(VLOOKUP($M$1,VLookups!$A$48:$B$49,2,FALSE)-O$3),$G57,$K57),"")</f>
        <v/>
      </c>
      <c r="P57" s="86" t="str">
        <f>IF(AND($B57&gt;0,$C57&gt;0,$D57&gt;0,NOT(ISBLANK($H57))),_xlfn.NORM.INV(ABS(VLOOKUP($M$1,VLookups!$A$48:$B$49,2,FALSE)-P$3),$G57,$K57),"")</f>
        <v/>
      </c>
      <c r="Q57" s="87" t="str">
        <f>IF(AND($B57&gt;0,$C57&gt;0,$D57&gt;0,NOT(ISBLANK($H57))),_xlfn.NORM.INV(ABS(VLOOKUP($M$1,VLookups!$A$48:$B$49,2,FALSE)-Q$3),$G57,$K57),"")</f>
        <v/>
      </c>
      <c r="R57" s="86" t="str">
        <f>IF(AND($B57&gt;0,$C57&gt;0,$D57&gt;0,NOT(ISBLANK($H57))),_xlfn.NORM.INV(ABS(VLOOKUP($M$1,VLookups!$A$48:$B$49,2,FALSE)-R$3),$G57,$K57),"")</f>
        <v/>
      </c>
      <c r="S57" s="87" t="str">
        <f>IF(AND($B57&gt;0,$C57&gt;0,$D57&gt;0,NOT(ISBLANK($H57))),_xlfn.NORM.INV(ABS(VLOOKUP($M$1,VLookups!$A$48:$B$49,2,FALSE)-S$3),$G57,$K57),"")</f>
        <v/>
      </c>
      <c r="T57" s="86" t="str">
        <f>IF(AND($B57&gt;0,$C57&gt;0,$D57&gt;0,NOT(ISBLANK($H57))),_xlfn.NORM.INV(ABS(VLOOKUP($M$1,VLookups!$A$48:$B$49,2,FALSE)-T$3),$G57,$K57),"")</f>
        <v/>
      </c>
      <c r="U57" s="5"/>
      <c r="V57" s="161"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6"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2" t="e">
        <f t="shared" si="209"/>
        <v>#N/A</v>
      </c>
      <c r="DU57" s="162" t="e">
        <f t="shared" si="210"/>
        <v>#N/A</v>
      </c>
      <c r="DV57" s="162" t="e">
        <f t="shared" si="211"/>
        <v>#N/A</v>
      </c>
      <c r="DW57" s="162" t="e">
        <f t="shared" si="212"/>
        <v>#N/A</v>
      </c>
      <c r="DX57" s="162" t="e">
        <f t="shared" si="213"/>
        <v>#N/A</v>
      </c>
      <c r="DY57" s="162" t="e">
        <f t="shared" si="214"/>
        <v>#N/A</v>
      </c>
      <c r="DZ57" s="162" t="e">
        <f t="shared" si="215"/>
        <v>#N/A</v>
      </c>
      <c r="EA57" s="162" t="e">
        <f t="shared" si="216"/>
        <v>#N/A</v>
      </c>
      <c r="EB57" s="162" t="e">
        <f t="shared" si="217"/>
        <v>#N/A</v>
      </c>
      <c r="EC57" s="162" t="e">
        <f t="shared" si="218"/>
        <v>#N/A</v>
      </c>
      <c r="ED57" s="162" t="e">
        <f t="shared" si="219"/>
        <v>#N/A</v>
      </c>
      <c r="EE57" s="162" t="e">
        <f t="shared" si="220"/>
        <v>#N/A</v>
      </c>
      <c r="EF57" s="162" t="e">
        <f t="shared" si="221"/>
        <v>#N/A</v>
      </c>
      <c r="EG57" s="162" t="e">
        <f t="shared" si="222"/>
        <v>#N/A</v>
      </c>
      <c r="EH57" s="162" t="e">
        <f t="shared" si="223"/>
        <v>#N/A</v>
      </c>
      <c r="EI57" s="162" t="e">
        <f t="shared" si="224"/>
        <v>#N/A</v>
      </c>
      <c r="EJ57" s="162" t="e">
        <f t="shared" si="225"/>
        <v>#N/A</v>
      </c>
      <c r="EK57" s="162" t="e">
        <f t="shared" si="226"/>
        <v>#N/A</v>
      </c>
      <c r="EL57" s="162" t="e">
        <f t="shared" si="227"/>
        <v>#N/A</v>
      </c>
      <c r="EM57" s="162" t="e">
        <f t="shared" si="228"/>
        <v>#N/A</v>
      </c>
      <c r="EN57" s="162" t="e">
        <f t="shared" si="229"/>
        <v>#N/A</v>
      </c>
      <c r="EO57" s="162" t="e">
        <f t="shared" si="230"/>
        <v>#N/A</v>
      </c>
      <c r="EP57" s="162" t="e">
        <f t="shared" si="231"/>
        <v>#N/A</v>
      </c>
      <c r="EQ57" s="162" t="e">
        <f t="shared" si="232"/>
        <v>#N/A</v>
      </c>
      <c r="ER57" s="162" t="e">
        <f t="shared" si="233"/>
        <v>#N/A</v>
      </c>
      <c r="ES57" s="162" t="e">
        <f t="shared" si="234"/>
        <v>#N/A</v>
      </c>
      <c r="ET57" s="162" t="e">
        <f t="shared" si="235"/>
        <v>#N/A</v>
      </c>
      <c r="EU57" s="162" t="e">
        <f t="shared" si="236"/>
        <v>#N/A</v>
      </c>
      <c r="EV57" s="162" t="e">
        <f t="shared" si="237"/>
        <v>#N/A</v>
      </c>
      <c r="EW57" s="162" t="e">
        <f t="shared" si="238"/>
        <v>#N/A</v>
      </c>
      <c r="EX57" s="162" t="e">
        <f t="shared" si="239"/>
        <v>#N/A</v>
      </c>
      <c r="EY57" s="162" t="e">
        <f t="shared" si="240"/>
        <v>#N/A</v>
      </c>
      <c r="EZ57" s="162" t="e">
        <f t="shared" si="241"/>
        <v>#N/A</v>
      </c>
      <c r="FA57" s="162" t="e">
        <f t="shared" si="242"/>
        <v>#N/A</v>
      </c>
      <c r="FB57" s="162" t="e">
        <f t="shared" si="243"/>
        <v>#N/A</v>
      </c>
      <c r="FC57" s="162" t="e">
        <f t="shared" si="244"/>
        <v>#N/A</v>
      </c>
      <c r="FD57" s="162" t="e">
        <f t="shared" si="245"/>
        <v>#N/A</v>
      </c>
      <c r="FE57" s="162" t="e">
        <f t="shared" si="246"/>
        <v>#N/A</v>
      </c>
      <c r="FF57" s="162" t="e">
        <f t="shared" si="247"/>
        <v>#N/A</v>
      </c>
      <c r="FG57" s="162" t="e">
        <f t="shared" si="248"/>
        <v>#N/A</v>
      </c>
      <c r="FH57" s="162" t="e">
        <f t="shared" si="249"/>
        <v>#N/A</v>
      </c>
      <c r="FI57" s="162" t="e">
        <f t="shared" si="250"/>
        <v>#N/A</v>
      </c>
      <c r="FJ57" s="162" t="e">
        <f t="shared" si="251"/>
        <v>#N/A</v>
      </c>
      <c r="FK57" s="162" t="e">
        <f t="shared" si="252"/>
        <v>#N/A</v>
      </c>
      <c r="FL57" s="162" t="e">
        <f t="shared" si="253"/>
        <v>#N/A</v>
      </c>
      <c r="FM57" s="162" t="e">
        <f t="shared" si="254"/>
        <v>#N/A</v>
      </c>
      <c r="FN57" s="162" t="e">
        <f t="shared" si="255"/>
        <v>#N/A</v>
      </c>
      <c r="FO57" s="162" t="e">
        <f t="shared" si="256"/>
        <v>#N/A</v>
      </c>
      <c r="FP57" s="162" t="e">
        <f t="shared" si="257"/>
        <v>#N/A</v>
      </c>
      <c r="FQ57" s="162" t="e">
        <f t="shared" si="258"/>
        <v>#N/A</v>
      </c>
      <c r="FR57" s="162" t="e">
        <f t="shared" si="259"/>
        <v>#N/A</v>
      </c>
      <c r="FS57" s="162" t="e">
        <f t="shared" si="260"/>
        <v>#N/A</v>
      </c>
      <c r="FT57" s="162" t="e">
        <f t="shared" si="261"/>
        <v>#N/A</v>
      </c>
      <c r="FU57" s="162" t="e">
        <f t="shared" si="262"/>
        <v>#N/A</v>
      </c>
      <c r="FV57" s="162" t="e">
        <f t="shared" si="263"/>
        <v>#N/A</v>
      </c>
      <c r="FW57" s="162" t="e">
        <f t="shared" si="264"/>
        <v>#N/A</v>
      </c>
      <c r="FX57" s="162" t="e">
        <f t="shared" si="265"/>
        <v>#N/A</v>
      </c>
      <c r="FY57" s="162" t="e">
        <f t="shared" si="266"/>
        <v>#N/A</v>
      </c>
      <c r="FZ57" s="162" t="e">
        <f t="shared" si="267"/>
        <v>#N/A</v>
      </c>
      <c r="GA57" s="162" t="e">
        <f t="shared" si="268"/>
        <v>#N/A</v>
      </c>
      <c r="GB57" s="162" t="e">
        <f t="shared" si="269"/>
        <v>#N/A</v>
      </c>
      <c r="GC57" s="162" t="e">
        <f t="shared" si="270"/>
        <v>#N/A</v>
      </c>
      <c r="GD57" s="162" t="e">
        <f t="shared" si="271"/>
        <v>#N/A</v>
      </c>
      <c r="GE57" s="162" t="e">
        <f t="shared" si="272"/>
        <v>#N/A</v>
      </c>
      <c r="GF57" s="162" t="e">
        <f t="shared" si="273"/>
        <v>#N/A</v>
      </c>
      <c r="GG57" s="162" t="e">
        <f t="shared" si="274"/>
        <v>#N/A</v>
      </c>
      <c r="GH57" s="162" t="e">
        <f t="shared" si="275"/>
        <v>#N/A</v>
      </c>
      <c r="GI57" s="162" t="e">
        <f t="shared" si="276"/>
        <v>#N/A</v>
      </c>
      <c r="GJ57" s="162" t="e">
        <f t="shared" si="277"/>
        <v>#N/A</v>
      </c>
      <c r="GK57" s="162" t="e">
        <f t="shared" si="278"/>
        <v>#N/A</v>
      </c>
      <c r="GL57" s="162" t="e">
        <f t="shared" si="279"/>
        <v>#N/A</v>
      </c>
      <c r="GM57" s="162" t="e">
        <f t="shared" si="280"/>
        <v>#N/A</v>
      </c>
      <c r="GN57" s="162" t="e">
        <f t="shared" si="281"/>
        <v>#N/A</v>
      </c>
      <c r="GO57" s="162" t="e">
        <f t="shared" si="282"/>
        <v>#N/A</v>
      </c>
      <c r="GP57" s="162" t="e">
        <f t="shared" si="283"/>
        <v>#N/A</v>
      </c>
      <c r="GQ57" s="162" t="e">
        <f t="shared" si="284"/>
        <v>#N/A</v>
      </c>
      <c r="GR57" s="162" t="e">
        <f t="shared" si="285"/>
        <v>#N/A</v>
      </c>
      <c r="GS57" s="162" t="e">
        <f t="shared" si="286"/>
        <v>#N/A</v>
      </c>
      <c r="GT57" s="162" t="e">
        <f t="shared" si="287"/>
        <v>#N/A</v>
      </c>
      <c r="GU57" s="162" t="e">
        <f t="shared" si="288"/>
        <v>#N/A</v>
      </c>
      <c r="GV57" s="162" t="e">
        <f t="shared" si="289"/>
        <v>#N/A</v>
      </c>
      <c r="GW57" s="162" t="e">
        <f t="shared" si="290"/>
        <v>#N/A</v>
      </c>
      <c r="GX57" s="162" t="e">
        <f t="shared" si="291"/>
        <v>#N/A</v>
      </c>
      <c r="GY57" s="162" t="e">
        <f t="shared" si="292"/>
        <v>#N/A</v>
      </c>
      <c r="GZ57" s="162" t="e">
        <f t="shared" si="293"/>
        <v>#N/A</v>
      </c>
      <c r="HA57" s="162" t="e">
        <f t="shared" si="294"/>
        <v>#N/A</v>
      </c>
      <c r="HB57" s="162" t="e">
        <f t="shared" si="295"/>
        <v>#N/A</v>
      </c>
      <c r="HC57" s="162" t="e">
        <f t="shared" si="296"/>
        <v>#N/A</v>
      </c>
      <c r="HD57" s="162" t="e">
        <f t="shared" si="297"/>
        <v>#N/A</v>
      </c>
      <c r="HE57" s="162" t="e">
        <f t="shared" si="298"/>
        <v>#N/A</v>
      </c>
      <c r="HF57" s="162" t="e">
        <f t="shared" si="299"/>
        <v>#N/A</v>
      </c>
      <c r="HG57" s="162" t="e">
        <f t="shared" si="300"/>
        <v>#N/A</v>
      </c>
      <c r="HH57" s="162" t="e">
        <f t="shared" si="301"/>
        <v>#N/A</v>
      </c>
      <c r="HI57" s="162" t="e">
        <f t="shared" si="302"/>
        <v>#N/A</v>
      </c>
      <c r="HJ57" s="162" t="e">
        <f t="shared" si="303"/>
        <v>#N/A</v>
      </c>
      <c r="HK57" s="162" t="e">
        <f t="shared" si="304"/>
        <v>#N/A</v>
      </c>
      <c r="HL57" s="162" t="e">
        <f t="shared" si="305"/>
        <v>#N/A</v>
      </c>
      <c r="HM57" s="162" t="e">
        <f t="shared" si="306"/>
        <v>#N/A</v>
      </c>
      <c r="HN57" s="162" t="e">
        <f t="shared" si="307"/>
        <v>#N/A</v>
      </c>
      <c r="HO57" s="162" t="e">
        <f t="shared" si="308"/>
        <v>#N/A</v>
      </c>
      <c r="HP57" s="162" t="e">
        <f t="shared" si="309"/>
        <v>#N/A</v>
      </c>
    </row>
    <row r="58" spans="1:224" hidden="1" x14ac:dyDescent="0.25">
      <c r="A58" s="4">
        <v>55</v>
      </c>
      <c r="B58" s="89" t="str">
        <f t="shared" si="107"/>
        <v/>
      </c>
      <c r="C58" s="88"/>
      <c r="D58" s="89" t="str">
        <f t="shared" si="108"/>
        <v/>
      </c>
      <c r="E58" s="34" t="str">
        <f t="shared" si="0"/>
        <v/>
      </c>
      <c r="F58" s="34" t="str">
        <f t="shared" si="1"/>
        <v/>
      </c>
      <c r="G58" s="69" t="str">
        <f t="shared" si="109"/>
        <v/>
      </c>
      <c r="H58" s="21"/>
      <c r="I58" s="56"/>
      <c r="J58" s="265"/>
      <c r="K58" s="70" t="str">
        <f>IF(AND(B58&gt;0,C58&gt;0,D58&gt;0),IF(ISBLANK(J58),IF(ISBLANK(H58),"",(D58-B58)*VLOOKUP(H58,VLookups!$A$4:$B$13,2,FALSE)),J58),"")</f>
        <v/>
      </c>
      <c r="L58" s="71" t="str">
        <f t="shared" si="205"/>
        <v/>
      </c>
      <c r="M58" s="88"/>
      <c r="N58" s="258" t="str">
        <f>IF(AND(M58&gt;0,C58&gt;0,NOT(K58="")),ABS(VLOOKUP($M$1,VLookups!$A$48:$B$49,2,FALSE)-_xlfn.NORM.DIST(M58,G58,K58,TRUE)),"")</f>
        <v/>
      </c>
      <c r="O58" s="87" t="str">
        <f>IF(AND($B58&gt;0,$C58&gt;0,$D58&gt;0,NOT(ISBLANK($H58))),_xlfn.NORM.INV(ABS(VLOOKUP($M$1,VLookups!$A$48:$B$49,2,FALSE)-O$3),$G58,$K58),"")</f>
        <v/>
      </c>
      <c r="P58" s="86" t="str">
        <f>IF(AND($B58&gt;0,$C58&gt;0,$D58&gt;0,NOT(ISBLANK($H58))),_xlfn.NORM.INV(ABS(VLOOKUP($M$1,VLookups!$A$48:$B$49,2,FALSE)-P$3),$G58,$K58),"")</f>
        <v/>
      </c>
      <c r="Q58" s="87" t="str">
        <f>IF(AND($B58&gt;0,$C58&gt;0,$D58&gt;0,NOT(ISBLANK($H58))),_xlfn.NORM.INV(ABS(VLOOKUP($M$1,VLookups!$A$48:$B$49,2,FALSE)-Q$3),$G58,$K58),"")</f>
        <v/>
      </c>
      <c r="R58" s="86" t="str">
        <f>IF(AND($B58&gt;0,$C58&gt;0,$D58&gt;0,NOT(ISBLANK($H58))),_xlfn.NORM.INV(ABS(VLOOKUP($M$1,VLookups!$A$48:$B$49,2,FALSE)-R$3),$G58,$K58),"")</f>
        <v/>
      </c>
      <c r="S58" s="87" t="str">
        <f>IF(AND($B58&gt;0,$C58&gt;0,$D58&gt;0,NOT(ISBLANK($H58))),_xlfn.NORM.INV(ABS(VLOOKUP($M$1,VLookups!$A$48:$B$49,2,FALSE)-S$3),$G58,$K58),"")</f>
        <v/>
      </c>
      <c r="T58" s="86" t="str">
        <f>IF(AND($B58&gt;0,$C58&gt;0,$D58&gt;0,NOT(ISBLANK($H58))),_xlfn.NORM.INV(ABS(VLOOKUP($M$1,VLookups!$A$48:$B$49,2,FALSE)-T$3),$G58,$K58),"")</f>
        <v/>
      </c>
      <c r="U58" s="5"/>
      <c r="V58" s="161"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6"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2" t="e">
        <f t="shared" si="209"/>
        <v>#N/A</v>
      </c>
      <c r="DU58" s="162" t="e">
        <f t="shared" si="210"/>
        <v>#N/A</v>
      </c>
      <c r="DV58" s="162" t="e">
        <f t="shared" si="211"/>
        <v>#N/A</v>
      </c>
      <c r="DW58" s="162" t="e">
        <f t="shared" si="212"/>
        <v>#N/A</v>
      </c>
      <c r="DX58" s="162" t="e">
        <f t="shared" si="213"/>
        <v>#N/A</v>
      </c>
      <c r="DY58" s="162" t="e">
        <f t="shared" si="214"/>
        <v>#N/A</v>
      </c>
      <c r="DZ58" s="162" t="e">
        <f t="shared" si="215"/>
        <v>#N/A</v>
      </c>
      <c r="EA58" s="162" t="e">
        <f t="shared" si="216"/>
        <v>#N/A</v>
      </c>
      <c r="EB58" s="162" t="e">
        <f t="shared" si="217"/>
        <v>#N/A</v>
      </c>
      <c r="EC58" s="162" t="e">
        <f t="shared" si="218"/>
        <v>#N/A</v>
      </c>
      <c r="ED58" s="162" t="e">
        <f t="shared" si="219"/>
        <v>#N/A</v>
      </c>
      <c r="EE58" s="162" t="e">
        <f t="shared" si="220"/>
        <v>#N/A</v>
      </c>
      <c r="EF58" s="162" t="e">
        <f t="shared" si="221"/>
        <v>#N/A</v>
      </c>
      <c r="EG58" s="162" t="e">
        <f t="shared" si="222"/>
        <v>#N/A</v>
      </c>
      <c r="EH58" s="162" t="e">
        <f t="shared" si="223"/>
        <v>#N/A</v>
      </c>
      <c r="EI58" s="162" t="e">
        <f t="shared" si="224"/>
        <v>#N/A</v>
      </c>
      <c r="EJ58" s="162" t="e">
        <f t="shared" si="225"/>
        <v>#N/A</v>
      </c>
      <c r="EK58" s="162" t="e">
        <f t="shared" si="226"/>
        <v>#N/A</v>
      </c>
      <c r="EL58" s="162" t="e">
        <f t="shared" si="227"/>
        <v>#N/A</v>
      </c>
      <c r="EM58" s="162" t="e">
        <f t="shared" si="228"/>
        <v>#N/A</v>
      </c>
      <c r="EN58" s="162" t="e">
        <f t="shared" si="229"/>
        <v>#N/A</v>
      </c>
      <c r="EO58" s="162" t="e">
        <f t="shared" si="230"/>
        <v>#N/A</v>
      </c>
      <c r="EP58" s="162" t="e">
        <f t="shared" si="231"/>
        <v>#N/A</v>
      </c>
      <c r="EQ58" s="162" t="e">
        <f t="shared" si="232"/>
        <v>#N/A</v>
      </c>
      <c r="ER58" s="162" t="e">
        <f t="shared" si="233"/>
        <v>#N/A</v>
      </c>
      <c r="ES58" s="162" t="e">
        <f t="shared" si="234"/>
        <v>#N/A</v>
      </c>
      <c r="ET58" s="162" t="e">
        <f t="shared" si="235"/>
        <v>#N/A</v>
      </c>
      <c r="EU58" s="162" t="e">
        <f t="shared" si="236"/>
        <v>#N/A</v>
      </c>
      <c r="EV58" s="162" t="e">
        <f t="shared" si="237"/>
        <v>#N/A</v>
      </c>
      <c r="EW58" s="162" t="e">
        <f t="shared" si="238"/>
        <v>#N/A</v>
      </c>
      <c r="EX58" s="162" t="e">
        <f t="shared" si="239"/>
        <v>#N/A</v>
      </c>
      <c r="EY58" s="162" t="e">
        <f t="shared" si="240"/>
        <v>#N/A</v>
      </c>
      <c r="EZ58" s="162" t="e">
        <f t="shared" si="241"/>
        <v>#N/A</v>
      </c>
      <c r="FA58" s="162" t="e">
        <f t="shared" si="242"/>
        <v>#N/A</v>
      </c>
      <c r="FB58" s="162" t="e">
        <f t="shared" si="243"/>
        <v>#N/A</v>
      </c>
      <c r="FC58" s="162" t="e">
        <f t="shared" si="244"/>
        <v>#N/A</v>
      </c>
      <c r="FD58" s="162" t="e">
        <f t="shared" si="245"/>
        <v>#N/A</v>
      </c>
      <c r="FE58" s="162" t="e">
        <f t="shared" si="246"/>
        <v>#N/A</v>
      </c>
      <c r="FF58" s="162" t="e">
        <f t="shared" si="247"/>
        <v>#N/A</v>
      </c>
      <c r="FG58" s="162" t="e">
        <f t="shared" si="248"/>
        <v>#N/A</v>
      </c>
      <c r="FH58" s="162" t="e">
        <f t="shared" si="249"/>
        <v>#N/A</v>
      </c>
      <c r="FI58" s="162" t="e">
        <f t="shared" si="250"/>
        <v>#N/A</v>
      </c>
      <c r="FJ58" s="162" t="e">
        <f t="shared" si="251"/>
        <v>#N/A</v>
      </c>
      <c r="FK58" s="162" t="e">
        <f t="shared" si="252"/>
        <v>#N/A</v>
      </c>
      <c r="FL58" s="162" t="e">
        <f t="shared" si="253"/>
        <v>#N/A</v>
      </c>
      <c r="FM58" s="162" t="e">
        <f t="shared" si="254"/>
        <v>#N/A</v>
      </c>
      <c r="FN58" s="162" t="e">
        <f t="shared" si="255"/>
        <v>#N/A</v>
      </c>
      <c r="FO58" s="162" t="e">
        <f t="shared" si="256"/>
        <v>#N/A</v>
      </c>
      <c r="FP58" s="162" t="e">
        <f t="shared" si="257"/>
        <v>#N/A</v>
      </c>
      <c r="FQ58" s="162" t="e">
        <f t="shared" si="258"/>
        <v>#N/A</v>
      </c>
      <c r="FR58" s="162" t="e">
        <f t="shared" si="259"/>
        <v>#N/A</v>
      </c>
      <c r="FS58" s="162" t="e">
        <f t="shared" si="260"/>
        <v>#N/A</v>
      </c>
      <c r="FT58" s="162" t="e">
        <f t="shared" si="261"/>
        <v>#N/A</v>
      </c>
      <c r="FU58" s="162" t="e">
        <f t="shared" si="262"/>
        <v>#N/A</v>
      </c>
      <c r="FV58" s="162" t="e">
        <f t="shared" si="263"/>
        <v>#N/A</v>
      </c>
      <c r="FW58" s="162" t="e">
        <f t="shared" si="264"/>
        <v>#N/A</v>
      </c>
      <c r="FX58" s="162" t="e">
        <f t="shared" si="265"/>
        <v>#N/A</v>
      </c>
      <c r="FY58" s="162" t="e">
        <f t="shared" si="266"/>
        <v>#N/A</v>
      </c>
      <c r="FZ58" s="162" t="e">
        <f t="shared" si="267"/>
        <v>#N/A</v>
      </c>
      <c r="GA58" s="162" t="e">
        <f t="shared" si="268"/>
        <v>#N/A</v>
      </c>
      <c r="GB58" s="162" t="e">
        <f t="shared" si="269"/>
        <v>#N/A</v>
      </c>
      <c r="GC58" s="162" t="e">
        <f t="shared" si="270"/>
        <v>#N/A</v>
      </c>
      <c r="GD58" s="162" t="e">
        <f t="shared" si="271"/>
        <v>#N/A</v>
      </c>
      <c r="GE58" s="162" t="e">
        <f t="shared" si="272"/>
        <v>#N/A</v>
      </c>
      <c r="GF58" s="162" t="e">
        <f t="shared" si="273"/>
        <v>#N/A</v>
      </c>
      <c r="GG58" s="162" t="e">
        <f t="shared" si="274"/>
        <v>#N/A</v>
      </c>
      <c r="GH58" s="162" t="e">
        <f t="shared" si="275"/>
        <v>#N/A</v>
      </c>
      <c r="GI58" s="162" t="e">
        <f t="shared" si="276"/>
        <v>#N/A</v>
      </c>
      <c r="GJ58" s="162" t="e">
        <f t="shared" si="277"/>
        <v>#N/A</v>
      </c>
      <c r="GK58" s="162" t="e">
        <f t="shared" si="278"/>
        <v>#N/A</v>
      </c>
      <c r="GL58" s="162" t="e">
        <f t="shared" si="279"/>
        <v>#N/A</v>
      </c>
      <c r="GM58" s="162" t="e">
        <f t="shared" si="280"/>
        <v>#N/A</v>
      </c>
      <c r="GN58" s="162" t="e">
        <f t="shared" si="281"/>
        <v>#N/A</v>
      </c>
      <c r="GO58" s="162" t="e">
        <f t="shared" si="282"/>
        <v>#N/A</v>
      </c>
      <c r="GP58" s="162" t="e">
        <f t="shared" si="283"/>
        <v>#N/A</v>
      </c>
      <c r="GQ58" s="162" t="e">
        <f t="shared" si="284"/>
        <v>#N/A</v>
      </c>
      <c r="GR58" s="162" t="e">
        <f t="shared" si="285"/>
        <v>#N/A</v>
      </c>
      <c r="GS58" s="162" t="e">
        <f t="shared" si="286"/>
        <v>#N/A</v>
      </c>
      <c r="GT58" s="162" t="e">
        <f t="shared" si="287"/>
        <v>#N/A</v>
      </c>
      <c r="GU58" s="162" t="e">
        <f t="shared" si="288"/>
        <v>#N/A</v>
      </c>
      <c r="GV58" s="162" t="e">
        <f t="shared" si="289"/>
        <v>#N/A</v>
      </c>
      <c r="GW58" s="162" t="e">
        <f t="shared" si="290"/>
        <v>#N/A</v>
      </c>
      <c r="GX58" s="162" t="e">
        <f t="shared" si="291"/>
        <v>#N/A</v>
      </c>
      <c r="GY58" s="162" t="e">
        <f t="shared" si="292"/>
        <v>#N/A</v>
      </c>
      <c r="GZ58" s="162" t="e">
        <f t="shared" si="293"/>
        <v>#N/A</v>
      </c>
      <c r="HA58" s="162" t="e">
        <f t="shared" si="294"/>
        <v>#N/A</v>
      </c>
      <c r="HB58" s="162" t="e">
        <f t="shared" si="295"/>
        <v>#N/A</v>
      </c>
      <c r="HC58" s="162" t="e">
        <f t="shared" si="296"/>
        <v>#N/A</v>
      </c>
      <c r="HD58" s="162" t="e">
        <f t="shared" si="297"/>
        <v>#N/A</v>
      </c>
      <c r="HE58" s="162" t="e">
        <f t="shared" si="298"/>
        <v>#N/A</v>
      </c>
      <c r="HF58" s="162" t="e">
        <f t="shared" si="299"/>
        <v>#N/A</v>
      </c>
      <c r="HG58" s="162" t="e">
        <f t="shared" si="300"/>
        <v>#N/A</v>
      </c>
      <c r="HH58" s="162" t="e">
        <f t="shared" si="301"/>
        <v>#N/A</v>
      </c>
      <c r="HI58" s="162" t="e">
        <f t="shared" si="302"/>
        <v>#N/A</v>
      </c>
      <c r="HJ58" s="162" t="e">
        <f t="shared" si="303"/>
        <v>#N/A</v>
      </c>
      <c r="HK58" s="162" t="e">
        <f t="shared" si="304"/>
        <v>#N/A</v>
      </c>
      <c r="HL58" s="162" t="e">
        <f t="shared" si="305"/>
        <v>#N/A</v>
      </c>
      <c r="HM58" s="162" t="e">
        <f t="shared" si="306"/>
        <v>#N/A</v>
      </c>
      <c r="HN58" s="162" t="e">
        <f t="shared" si="307"/>
        <v>#N/A</v>
      </c>
      <c r="HO58" s="162" t="e">
        <f t="shared" si="308"/>
        <v>#N/A</v>
      </c>
      <c r="HP58" s="162" t="e">
        <f t="shared" si="309"/>
        <v>#N/A</v>
      </c>
    </row>
    <row r="59" spans="1:224" hidden="1" x14ac:dyDescent="0.25">
      <c r="A59" s="4">
        <v>56</v>
      </c>
      <c r="B59" s="89" t="str">
        <f t="shared" si="107"/>
        <v/>
      </c>
      <c r="C59" s="88"/>
      <c r="D59" s="89" t="str">
        <f t="shared" si="108"/>
        <v/>
      </c>
      <c r="E59" s="34" t="str">
        <f t="shared" si="0"/>
        <v/>
      </c>
      <c r="F59" s="34" t="str">
        <f t="shared" si="1"/>
        <v/>
      </c>
      <c r="G59" s="69" t="str">
        <f t="shared" si="109"/>
        <v/>
      </c>
      <c r="H59" s="21"/>
      <c r="I59" s="56"/>
      <c r="J59" s="265"/>
      <c r="K59" s="70" t="str">
        <f>IF(AND(B59&gt;0,C59&gt;0,D59&gt;0),IF(ISBLANK(J59),IF(ISBLANK(H59),"",(D59-B59)*VLOOKUP(H59,VLookups!$A$4:$B$13,2,FALSE)),J59),"")</f>
        <v/>
      </c>
      <c r="L59" s="71" t="str">
        <f t="shared" si="205"/>
        <v/>
      </c>
      <c r="M59" s="88"/>
      <c r="N59" s="258" t="str">
        <f>IF(AND(M59&gt;0,C59&gt;0,NOT(K59="")),ABS(VLOOKUP($M$1,VLookups!$A$48:$B$49,2,FALSE)-_xlfn.NORM.DIST(M59,G59,K59,TRUE)),"")</f>
        <v/>
      </c>
      <c r="O59" s="87" t="str">
        <f>IF(AND($B59&gt;0,$C59&gt;0,$D59&gt;0,NOT(ISBLANK($H59))),_xlfn.NORM.INV(ABS(VLOOKUP($M$1,VLookups!$A$48:$B$49,2,FALSE)-O$3),$G59,$K59),"")</f>
        <v/>
      </c>
      <c r="P59" s="86" t="str">
        <f>IF(AND($B59&gt;0,$C59&gt;0,$D59&gt;0,NOT(ISBLANK($H59))),_xlfn.NORM.INV(ABS(VLOOKUP($M$1,VLookups!$A$48:$B$49,2,FALSE)-P$3),$G59,$K59),"")</f>
        <v/>
      </c>
      <c r="Q59" s="87" t="str">
        <f>IF(AND($B59&gt;0,$C59&gt;0,$D59&gt;0,NOT(ISBLANK($H59))),_xlfn.NORM.INV(ABS(VLOOKUP($M$1,VLookups!$A$48:$B$49,2,FALSE)-Q$3),$G59,$K59),"")</f>
        <v/>
      </c>
      <c r="R59" s="86" t="str">
        <f>IF(AND($B59&gt;0,$C59&gt;0,$D59&gt;0,NOT(ISBLANK($H59))),_xlfn.NORM.INV(ABS(VLOOKUP($M$1,VLookups!$A$48:$B$49,2,FALSE)-R$3),$G59,$K59),"")</f>
        <v/>
      </c>
      <c r="S59" s="87" t="str">
        <f>IF(AND($B59&gt;0,$C59&gt;0,$D59&gt;0,NOT(ISBLANK($H59))),_xlfn.NORM.INV(ABS(VLOOKUP($M$1,VLookups!$A$48:$B$49,2,FALSE)-S$3),$G59,$K59),"")</f>
        <v/>
      </c>
      <c r="T59" s="86" t="str">
        <f>IF(AND($B59&gt;0,$C59&gt;0,$D59&gt;0,NOT(ISBLANK($H59))),_xlfn.NORM.INV(ABS(VLOOKUP($M$1,VLookups!$A$48:$B$49,2,FALSE)-T$3),$G59,$K59),"")</f>
        <v/>
      </c>
      <c r="U59" s="5"/>
      <c r="V59" s="161"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6"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2" t="e">
        <f t="shared" si="209"/>
        <v>#N/A</v>
      </c>
      <c r="DU59" s="162" t="e">
        <f t="shared" si="210"/>
        <v>#N/A</v>
      </c>
      <c r="DV59" s="162" t="e">
        <f t="shared" si="211"/>
        <v>#N/A</v>
      </c>
      <c r="DW59" s="162" t="e">
        <f t="shared" si="212"/>
        <v>#N/A</v>
      </c>
      <c r="DX59" s="162" t="e">
        <f t="shared" si="213"/>
        <v>#N/A</v>
      </c>
      <c r="DY59" s="162" t="e">
        <f t="shared" si="214"/>
        <v>#N/A</v>
      </c>
      <c r="DZ59" s="162" t="e">
        <f t="shared" si="215"/>
        <v>#N/A</v>
      </c>
      <c r="EA59" s="162" t="e">
        <f t="shared" si="216"/>
        <v>#N/A</v>
      </c>
      <c r="EB59" s="162" t="e">
        <f t="shared" si="217"/>
        <v>#N/A</v>
      </c>
      <c r="EC59" s="162" t="e">
        <f t="shared" si="218"/>
        <v>#N/A</v>
      </c>
      <c r="ED59" s="162" t="e">
        <f t="shared" si="219"/>
        <v>#N/A</v>
      </c>
      <c r="EE59" s="162" t="e">
        <f t="shared" si="220"/>
        <v>#N/A</v>
      </c>
      <c r="EF59" s="162" t="e">
        <f t="shared" si="221"/>
        <v>#N/A</v>
      </c>
      <c r="EG59" s="162" t="e">
        <f t="shared" si="222"/>
        <v>#N/A</v>
      </c>
      <c r="EH59" s="162" t="e">
        <f t="shared" si="223"/>
        <v>#N/A</v>
      </c>
      <c r="EI59" s="162" t="e">
        <f t="shared" si="224"/>
        <v>#N/A</v>
      </c>
      <c r="EJ59" s="162" t="e">
        <f t="shared" si="225"/>
        <v>#N/A</v>
      </c>
      <c r="EK59" s="162" t="e">
        <f t="shared" si="226"/>
        <v>#N/A</v>
      </c>
      <c r="EL59" s="162" t="e">
        <f t="shared" si="227"/>
        <v>#N/A</v>
      </c>
      <c r="EM59" s="162" t="e">
        <f t="shared" si="228"/>
        <v>#N/A</v>
      </c>
      <c r="EN59" s="162" t="e">
        <f t="shared" si="229"/>
        <v>#N/A</v>
      </c>
      <c r="EO59" s="162" t="e">
        <f t="shared" si="230"/>
        <v>#N/A</v>
      </c>
      <c r="EP59" s="162" t="e">
        <f t="shared" si="231"/>
        <v>#N/A</v>
      </c>
      <c r="EQ59" s="162" t="e">
        <f t="shared" si="232"/>
        <v>#N/A</v>
      </c>
      <c r="ER59" s="162" t="e">
        <f t="shared" si="233"/>
        <v>#N/A</v>
      </c>
      <c r="ES59" s="162" t="e">
        <f t="shared" si="234"/>
        <v>#N/A</v>
      </c>
      <c r="ET59" s="162" t="e">
        <f t="shared" si="235"/>
        <v>#N/A</v>
      </c>
      <c r="EU59" s="162" t="e">
        <f t="shared" si="236"/>
        <v>#N/A</v>
      </c>
      <c r="EV59" s="162" t="e">
        <f t="shared" si="237"/>
        <v>#N/A</v>
      </c>
      <c r="EW59" s="162" t="e">
        <f t="shared" si="238"/>
        <v>#N/A</v>
      </c>
      <c r="EX59" s="162" t="e">
        <f t="shared" si="239"/>
        <v>#N/A</v>
      </c>
      <c r="EY59" s="162" t="e">
        <f t="shared" si="240"/>
        <v>#N/A</v>
      </c>
      <c r="EZ59" s="162" t="e">
        <f t="shared" si="241"/>
        <v>#N/A</v>
      </c>
      <c r="FA59" s="162" t="e">
        <f t="shared" si="242"/>
        <v>#N/A</v>
      </c>
      <c r="FB59" s="162" t="e">
        <f t="shared" si="243"/>
        <v>#N/A</v>
      </c>
      <c r="FC59" s="162" t="e">
        <f t="shared" si="244"/>
        <v>#N/A</v>
      </c>
      <c r="FD59" s="162" t="e">
        <f t="shared" si="245"/>
        <v>#N/A</v>
      </c>
      <c r="FE59" s="162" t="e">
        <f t="shared" si="246"/>
        <v>#N/A</v>
      </c>
      <c r="FF59" s="162" t="e">
        <f t="shared" si="247"/>
        <v>#N/A</v>
      </c>
      <c r="FG59" s="162" t="e">
        <f t="shared" si="248"/>
        <v>#N/A</v>
      </c>
      <c r="FH59" s="162" t="e">
        <f t="shared" si="249"/>
        <v>#N/A</v>
      </c>
      <c r="FI59" s="162" t="e">
        <f t="shared" si="250"/>
        <v>#N/A</v>
      </c>
      <c r="FJ59" s="162" t="e">
        <f t="shared" si="251"/>
        <v>#N/A</v>
      </c>
      <c r="FK59" s="162" t="e">
        <f t="shared" si="252"/>
        <v>#N/A</v>
      </c>
      <c r="FL59" s="162" t="e">
        <f t="shared" si="253"/>
        <v>#N/A</v>
      </c>
      <c r="FM59" s="162" t="e">
        <f t="shared" si="254"/>
        <v>#N/A</v>
      </c>
      <c r="FN59" s="162" t="e">
        <f t="shared" si="255"/>
        <v>#N/A</v>
      </c>
      <c r="FO59" s="162" t="e">
        <f t="shared" si="256"/>
        <v>#N/A</v>
      </c>
      <c r="FP59" s="162" t="e">
        <f t="shared" si="257"/>
        <v>#N/A</v>
      </c>
      <c r="FQ59" s="162" t="e">
        <f t="shared" si="258"/>
        <v>#N/A</v>
      </c>
      <c r="FR59" s="162" t="e">
        <f t="shared" si="259"/>
        <v>#N/A</v>
      </c>
      <c r="FS59" s="162" t="e">
        <f t="shared" si="260"/>
        <v>#N/A</v>
      </c>
      <c r="FT59" s="162" t="e">
        <f t="shared" si="261"/>
        <v>#N/A</v>
      </c>
      <c r="FU59" s="162" t="e">
        <f t="shared" si="262"/>
        <v>#N/A</v>
      </c>
      <c r="FV59" s="162" t="e">
        <f t="shared" si="263"/>
        <v>#N/A</v>
      </c>
      <c r="FW59" s="162" t="e">
        <f t="shared" si="264"/>
        <v>#N/A</v>
      </c>
      <c r="FX59" s="162" t="e">
        <f t="shared" si="265"/>
        <v>#N/A</v>
      </c>
      <c r="FY59" s="162" t="e">
        <f t="shared" si="266"/>
        <v>#N/A</v>
      </c>
      <c r="FZ59" s="162" t="e">
        <f t="shared" si="267"/>
        <v>#N/A</v>
      </c>
      <c r="GA59" s="162" t="e">
        <f t="shared" si="268"/>
        <v>#N/A</v>
      </c>
      <c r="GB59" s="162" t="e">
        <f t="shared" si="269"/>
        <v>#N/A</v>
      </c>
      <c r="GC59" s="162" t="e">
        <f t="shared" si="270"/>
        <v>#N/A</v>
      </c>
      <c r="GD59" s="162" t="e">
        <f t="shared" si="271"/>
        <v>#N/A</v>
      </c>
      <c r="GE59" s="162" t="e">
        <f t="shared" si="272"/>
        <v>#N/A</v>
      </c>
      <c r="GF59" s="162" t="e">
        <f t="shared" si="273"/>
        <v>#N/A</v>
      </c>
      <c r="GG59" s="162" t="e">
        <f t="shared" si="274"/>
        <v>#N/A</v>
      </c>
      <c r="GH59" s="162" t="e">
        <f t="shared" si="275"/>
        <v>#N/A</v>
      </c>
      <c r="GI59" s="162" t="e">
        <f t="shared" si="276"/>
        <v>#N/A</v>
      </c>
      <c r="GJ59" s="162" t="e">
        <f t="shared" si="277"/>
        <v>#N/A</v>
      </c>
      <c r="GK59" s="162" t="e">
        <f t="shared" si="278"/>
        <v>#N/A</v>
      </c>
      <c r="GL59" s="162" t="e">
        <f t="shared" si="279"/>
        <v>#N/A</v>
      </c>
      <c r="GM59" s="162" t="e">
        <f t="shared" si="280"/>
        <v>#N/A</v>
      </c>
      <c r="GN59" s="162" t="e">
        <f t="shared" si="281"/>
        <v>#N/A</v>
      </c>
      <c r="GO59" s="162" t="e">
        <f t="shared" si="282"/>
        <v>#N/A</v>
      </c>
      <c r="GP59" s="162" t="e">
        <f t="shared" si="283"/>
        <v>#N/A</v>
      </c>
      <c r="GQ59" s="162" t="e">
        <f t="shared" si="284"/>
        <v>#N/A</v>
      </c>
      <c r="GR59" s="162" t="e">
        <f t="shared" si="285"/>
        <v>#N/A</v>
      </c>
      <c r="GS59" s="162" t="e">
        <f t="shared" si="286"/>
        <v>#N/A</v>
      </c>
      <c r="GT59" s="162" t="e">
        <f t="shared" si="287"/>
        <v>#N/A</v>
      </c>
      <c r="GU59" s="162" t="e">
        <f t="shared" si="288"/>
        <v>#N/A</v>
      </c>
      <c r="GV59" s="162" t="e">
        <f t="shared" si="289"/>
        <v>#N/A</v>
      </c>
      <c r="GW59" s="162" t="e">
        <f t="shared" si="290"/>
        <v>#N/A</v>
      </c>
      <c r="GX59" s="162" t="e">
        <f t="shared" si="291"/>
        <v>#N/A</v>
      </c>
      <c r="GY59" s="162" t="e">
        <f t="shared" si="292"/>
        <v>#N/A</v>
      </c>
      <c r="GZ59" s="162" t="e">
        <f t="shared" si="293"/>
        <v>#N/A</v>
      </c>
      <c r="HA59" s="162" t="e">
        <f t="shared" si="294"/>
        <v>#N/A</v>
      </c>
      <c r="HB59" s="162" t="e">
        <f t="shared" si="295"/>
        <v>#N/A</v>
      </c>
      <c r="HC59" s="162" t="e">
        <f t="shared" si="296"/>
        <v>#N/A</v>
      </c>
      <c r="HD59" s="162" t="e">
        <f t="shared" si="297"/>
        <v>#N/A</v>
      </c>
      <c r="HE59" s="162" t="e">
        <f t="shared" si="298"/>
        <v>#N/A</v>
      </c>
      <c r="HF59" s="162" t="e">
        <f t="shared" si="299"/>
        <v>#N/A</v>
      </c>
      <c r="HG59" s="162" t="e">
        <f t="shared" si="300"/>
        <v>#N/A</v>
      </c>
      <c r="HH59" s="162" t="e">
        <f t="shared" si="301"/>
        <v>#N/A</v>
      </c>
      <c r="HI59" s="162" t="e">
        <f t="shared" si="302"/>
        <v>#N/A</v>
      </c>
      <c r="HJ59" s="162" t="e">
        <f t="shared" si="303"/>
        <v>#N/A</v>
      </c>
      <c r="HK59" s="162" t="e">
        <f t="shared" si="304"/>
        <v>#N/A</v>
      </c>
      <c r="HL59" s="162" t="e">
        <f t="shared" si="305"/>
        <v>#N/A</v>
      </c>
      <c r="HM59" s="162" t="e">
        <f t="shared" si="306"/>
        <v>#N/A</v>
      </c>
      <c r="HN59" s="162" t="e">
        <f t="shared" si="307"/>
        <v>#N/A</v>
      </c>
      <c r="HO59" s="162" t="e">
        <f t="shared" si="308"/>
        <v>#N/A</v>
      </c>
      <c r="HP59" s="162" t="e">
        <f t="shared" si="309"/>
        <v>#N/A</v>
      </c>
    </row>
    <row r="60" spans="1:224" hidden="1" x14ac:dyDescent="0.25">
      <c r="A60" s="4">
        <v>57</v>
      </c>
      <c r="B60" s="89" t="str">
        <f t="shared" si="107"/>
        <v/>
      </c>
      <c r="C60" s="88"/>
      <c r="D60" s="89" t="str">
        <f t="shared" si="108"/>
        <v/>
      </c>
      <c r="E60" s="34" t="str">
        <f t="shared" si="0"/>
        <v/>
      </c>
      <c r="F60" s="34" t="str">
        <f t="shared" si="1"/>
        <v/>
      </c>
      <c r="G60" s="69" t="str">
        <f t="shared" si="109"/>
        <v/>
      </c>
      <c r="H60" s="21"/>
      <c r="I60" s="56"/>
      <c r="J60" s="265"/>
      <c r="K60" s="70" t="str">
        <f>IF(AND(B60&gt;0,C60&gt;0,D60&gt;0),IF(ISBLANK(J60),IF(ISBLANK(H60),"",(D60-B60)*VLOOKUP(H60,VLookups!$A$4:$B$13,2,FALSE)),J60),"")</f>
        <v/>
      </c>
      <c r="L60" s="71" t="str">
        <f t="shared" si="205"/>
        <v/>
      </c>
      <c r="M60" s="88"/>
      <c r="N60" s="258" t="str">
        <f>IF(AND(M60&gt;0,C60&gt;0,NOT(K60="")),ABS(VLOOKUP($M$1,VLookups!$A$48:$B$49,2,FALSE)-_xlfn.NORM.DIST(M60,G60,K60,TRUE)),"")</f>
        <v/>
      </c>
      <c r="O60" s="87" t="str">
        <f>IF(AND($B60&gt;0,$C60&gt;0,$D60&gt;0,NOT(ISBLANK($H60))),_xlfn.NORM.INV(ABS(VLOOKUP($M$1,VLookups!$A$48:$B$49,2,FALSE)-O$3),$G60,$K60),"")</f>
        <v/>
      </c>
      <c r="P60" s="86" t="str">
        <f>IF(AND($B60&gt;0,$C60&gt;0,$D60&gt;0,NOT(ISBLANK($H60))),_xlfn.NORM.INV(ABS(VLOOKUP($M$1,VLookups!$A$48:$B$49,2,FALSE)-P$3),$G60,$K60),"")</f>
        <v/>
      </c>
      <c r="Q60" s="87" t="str">
        <f>IF(AND($B60&gt;0,$C60&gt;0,$D60&gt;0,NOT(ISBLANK($H60))),_xlfn.NORM.INV(ABS(VLOOKUP($M$1,VLookups!$A$48:$B$49,2,FALSE)-Q$3),$G60,$K60),"")</f>
        <v/>
      </c>
      <c r="R60" s="86" t="str">
        <f>IF(AND($B60&gt;0,$C60&gt;0,$D60&gt;0,NOT(ISBLANK($H60))),_xlfn.NORM.INV(ABS(VLOOKUP($M$1,VLookups!$A$48:$B$49,2,FALSE)-R$3),$G60,$K60),"")</f>
        <v/>
      </c>
      <c r="S60" s="87" t="str">
        <f>IF(AND($B60&gt;0,$C60&gt;0,$D60&gt;0,NOT(ISBLANK($H60))),_xlfn.NORM.INV(ABS(VLOOKUP($M$1,VLookups!$A$48:$B$49,2,FALSE)-S$3),$G60,$K60),"")</f>
        <v/>
      </c>
      <c r="T60" s="86" t="str">
        <f>IF(AND($B60&gt;0,$C60&gt;0,$D60&gt;0,NOT(ISBLANK($H60))),_xlfn.NORM.INV(ABS(VLOOKUP($M$1,VLookups!$A$48:$B$49,2,FALSE)-T$3),$G60,$K60),"")</f>
        <v/>
      </c>
      <c r="U60" s="5"/>
      <c r="V60" s="161"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6"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2" t="e">
        <f t="shared" si="209"/>
        <v>#N/A</v>
      </c>
      <c r="DU60" s="162" t="e">
        <f t="shared" si="210"/>
        <v>#N/A</v>
      </c>
      <c r="DV60" s="162" t="e">
        <f t="shared" si="211"/>
        <v>#N/A</v>
      </c>
      <c r="DW60" s="162" t="e">
        <f t="shared" si="212"/>
        <v>#N/A</v>
      </c>
      <c r="DX60" s="162" t="e">
        <f t="shared" si="213"/>
        <v>#N/A</v>
      </c>
      <c r="DY60" s="162" t="e">
        <f t="shared" si="214"/>
        <v>#N/A</v>
      </c>
      <c r="DZ60" s="162" t="e">
        <f t="shared" si="215"/>
        <v>#N/A</v>
      </c>
      <c r="EA60" s="162" t="e">
        <f t="shared" si="216"/>
        <v>#N/A</v>
      </c>
      <c r="EB60" s="162" t="e">
        <f t="shared" si="217"/>
        <v>#N/A</v>
      </c>
      <c r="EC60" s="162" t="e">
        <f t="shared" si="218"/>
        <v>#N/A</v>
      </c>
      <c r="ED60" s="162" t="e">
        <f t="shared" si="219"/>
        <v>#N/A</v>
      </c>
      <c r="EE60" s="162" t="e">
        <f t="shared" si="220"/>
        <v>#N/A</v>
      </c>
      <c r="EF60" s="162" t="e">
        <f t="shared" si="221"/>
        <v>#N/A</v>
      </c>
      <c r="EG60" s="162" t="e">
        <f t="shared" si="222"/>
        <v>#N/A</v>
      </c>
      <c r="EH60" s="162" t="e">
        <f t="shared" si="223"/>
        <v>#N/A</v>
      </c>
      <c r="EI60" s="162" t="e">
        <f t="shared" si="224"/>
        <v>#N/A</v>
      </c>
      <c r="EJ60" s="162" t="e">
        <f t="shared" si="225"/>
        <v>#N/A</v>
      </c>
      <c r="EK60" s="162" t="e">
        <f t="shared" si="226"/>
        <v>#N/A</v>
      </c>
      <c r="EL60" s="162" t="e">
        <f t="shared" si="227"/>
        <v>#N/A</v>
      </c>
      <c r="EM60" s="162" t="e">
        <f t="shared" si="228"/>
        <v>#N/A</v>
      </c>
      <c r="EN60" s="162" t="e">
        <f t="shared" si="229"/>
        <v>#N/A</v>
      </c>
      <c r="EO60" s="162" t="e">
        <f t="shared" si="230"/>
        <v>#N/A</v>
      </c>
      <c r="EP60" s="162" t="e">
        <f t="shared" si="231"/>
        <v>#N/A</v>
      </c>
      <c r="EQ60" s="162" t="e">
        <f t="shared" si="232"/>
        <v>#N/A</v>
      </c>
      <c r="ER60" s="162" t="e">
        <f t="shared" si="233"/>
        <v>#N/A</v>
      </c>
      <c r="ES60" s="162" t="e">
        <f t="shared" si="234"/>
        <v>#N/A</v>
      </c>
      <c r="ET60" s="162" t="e">
        <f t="shared" si="235"/>
        <v>#N/A</v>
      </c>
      <c r="EU60" s="162" t="e">
        <f t="shared" si="236"/>
        <v>#N/A</v>
      </c>
      <c r="EV60" s="162" t="e">
        <f t="shared" si="237"/>
        <v>#N/A</v>
      </c>
      <c r="EW60" s="162" t="e">
        <f t="shared" si="238"/>
        <v>#N/A</v>
      </c>
      <c r="EX60" s="162" t="e">
        <f t="shared" si="239"/>
        <v>#N/A</v>
      </c>
      <c r="EY60" s="162" t="e">
        <f t="shared" si="240"/>
        <v>#N/A</v>
      </c>
      <c r="EZ60" s="162" t="e">
        <f t="shared" si="241"/>
        <v>#N/A</v>
      </c>
      <c r="FA60" s="162" t="e">
        <f t="shared" si="242"/>
        <v>#N/A</v>
      </c>
      <c r="FB60" s="162" t="e">
        <f t="shared" si="243"/>
        <v>#N/A</v>
      </c>
      <c r="FC60" s="162" t="e">
        <f t="shared" si="244"/>
        <v>#N/A</v>
      </c>
      <c r="FD60" s="162" t="e">
        <f t="shared" si="245"/>
        <v>#N/A</v>
      </c>
      <c r="FE60" s="162" t="e">
        <f t="shared" si="246"/>
        <v>#N/A</v>
      </c>
      <c r="FF60" s="162" t="e">
        <f t="shared" si="247"/>
        <v>#N/A</v>
      </c>
      <c r="FG60" s="162" t="e">
        <f t="shared" si="248"/>
        <v>#N/A</v>
      </c>
      <c r="FH60" s="162" t="e">
        <f t="shared" si="249"/>
        <v>#N/A</v>
      </c>
      <c r="FI60" s="162" t="e">
        <f t="shared" si="250"/>
        <v>#N/A</v>
      </c>
      <c r="FJ60" s="162" t="e">
        <f t="shared" si="251"/>
        <v>#N/A</v>
      </c>
      <c r="FK60" s="162" t="e">
        <f t="shared" si="252"/>
        <v>#N/A</v>
      </c>
      <c r="FL60" s="162" t="e">
        <f t="shared" si="253"/>
        <v>#N/A</v>
      </c>
      <c r="FM60" s="162" t="e">
        <f t="shared" si="254"/>
        <v>#N/A</v>
      </c>
      <c r="FN60" s="162" t="e">
        <f t="shared" si="255"/>
        <v>#N/A</v>
      </c>
      <c r="FO60" s="162" t="e">
        <f t="shared" si="256"/>
        <v>#N/A</v>
      </c>
      <c r="FP60" s="162" t="e">
        <f t="shared" si="257"/>
        <v>#N/A</v>
      </c>
      <c r="FQ60" s="162" t="e">
        <f t="shared" si="258"/>
        <v>#N/A</v>
      </c>
      <c r="FR60" s="162" t="e">
        <f t="shared" si="259"/>
        <v>#N/A</v>
      </c>
      <c r="FS60" s="162" t="e">
        <f t="shared" si="260"/>
        <v>#N/A</v>
      </c>
      <c r="FT60" s="162" t="e">
        <f t="shared" si="261"/>
        <v>#N/A</v>
      </c>
      <c r="FU60" s="162" t="e">
        <f t="shared" si="262"/>
        <v>#N/A</v>
      </c>
      <c r="FV60" s="162" t="e">
        <f t="shared" si="263"/>
        <v>#N/A</v>
      </c>
      <c r="FW60" s="162" t="e">
        <f t="shared" si="264"/>
        <v>#N/A</v>
      </c>
      <c r="FX60" s="162" t="e">
        <f t="shared" si="265"/>
        <v>#N/A</v>
      </c>
      <c r="FY60" s="162" t="e">
        <f t="shared" si="266"/>
        <v>#N/A</v>
      </c>
      <c r="FZ60" s="162" t="e">
        <f t="shared" si="267"/>
        <v>#N/A</v>
      </c>
      <c r="GA60" s="162" t="e">
        <f t="shared" si="268"/>
        <v>#N/A</v>
      </c>
      <c r="GB60" s="162" t="e">
        <f t="shared" si="269"/>
        <v>#N/A</v>
      </c>
      <c r="GC60" s="162" t="e">
        <f t="shared" si="270"/>
        <v>#N/A</v>
      </c>
      <c r="GD60" s="162" t="e">
        <f t="shared" si="271"/>
        <v>#N/A</v>
      </c>
      <c r="GE60" s="162" t="e">
        <f t="shared" si="272"/>
        <v>#N/A</v>
      </c>
      <c r="GF60" s="162" t="e">
        <f t="shared" si="273"/>
        <v>#N/A</v>
      </c>
      <c r="GG60" s="162" t="e">
        <f t="shared" si="274"/>
        <v>#N/A</v>
      </c>
      <c r="GH60" s="162" t="e">
        <f t="shared" si="275"/>
        <v>#N/A</v>
      </c>
      <c r="GI60" s="162" t="e">
        <f t="shared" si="276"/>
        <v>#N/A</v>
      </c>
      <c r="GJ60" s="162" t="e">
        <f t="shared" si="277"/>
        <v>#N/A</v>
      </c>
      <c r="GK60" s="162" t="e">
        <f t="shared" si="278"/>
        <v>#N/A</v>
      </c>
      <c r="GL60" s="162" t="e">
        <f t="shared" si="279"/>
        <v>#N/A</v>
      </c>
      <c r="GM60" s="162" t="e">
        <f t="shared" si="280"/>
        <v>#N/A</v>
      </c>
      <c r="GN60" s="162" t="e">
        <f t="shared" si="281"/>
        <v>#N/A</v>
      </c>
      <c r="GO60" s="162" t="e">
        <f t="shared" si="282"/>
        <v>#N/A</v>
      </c>
      <c r="GP60" s="162" t="e">
        <f t="shared" si="283"/>
        <v>#N/A</v>
      </c>
      <c r="GQ60" s="162" t="e">
        <f t="shared" si="284"/>
        <v>#N/A</v>
      </c>
      <c r="GR60" s="162" t="e">
        <f t="shared" si="285"/>
        <v>#N/A</v>
      </c>
      <c r="GS60" s="162" t="e">
        <f t="shared" si="286"/>
        <v>#N/A</v>
      </c>
      <c r="GT60" s="162" t="e">
        <f t="shared" si="287"/>
        <v>#N/A</v>
      </c>
      <c r="GU60" s="162" t="e">
        <f t="shared" si="288"/>
        <v>#N/A</v>
      </c>
      <c r="GV60" s="162" t="e">
        <f t="shared" si="289"/>
        <v>#N/A</v>
      </c>
      <c r="GW60" s="162" t="e">
        <f t="shared" si="290"/>
        <v>#N/A</v>
      </c>
      <c r="GX60" s="162" t="e">
        <f t="shared" si="291"/>
        <v>#N/A</v>
      </c>
      <c r="GY60" s="162" t="e">
        <f t="shared" si="292"/>
        <v>#N/A</v>
      </c>
      <c r="GZ60" s="162" t="e">
        <f t="shared" si="293"/>
        <v>#N/A</v>
      </c>
      <c r="HA60" s="162" t="e">
        <f t="shared" si="294"/>
        <v>#N/A</v>
      </c>
      <c r="HB60" s="162" t="e">
        <f t="shared" si="295"/>
        <v>#N/A</v>
      </c>
      <c r="HC60" s="162" t="e">
        <f t="shared" si="296"/>
        <v>#N/A</v>
      </c>
      <c r="HD60" s="162" t="e">
        <f t="shared" si="297"/>
        <v>#N/A</v>
      </c>
      <c r="HE60" s="162" t="e">
        <f t="shared" si="298"/>
        <v>#N/A</v>
      </c>
      <c r="HF60" s="162" t="e">
        <f t="shared" si="299"/>
        <v>#N/A</v>
      </c>
      <c r="HG60" s="162" t="e">
        <f t="shared" si="300"/>
        <v>#N/A</v>
      </c>
      <c r="HH60" s="162" t="e">
        <f t="shared" si="301"/>
        <v>#N/A</v>
      </c>
      <c r="HI60" s="162" t="e">
        <f t="shared" si="302"/>
        <v>#N/A</v>
      </c>
      <c r="HJ60" s="162" t="e">
        <f t="shared" si="303"/>
        <v>#N/A</v>
      </c>
      <c r="HK60" s="162" t="e">
        <f t="shared" si="304"/>
        <v>#N/A</v>
      </c>
      <c r="HL60" s="162" t="e">
        <f t="shared" si="305"/>
        <v>#N/A</v>
      </c>
      <c r="HM60" s="162" t="e">
        <f t="shared" si="306"/>
        <v>#N/A</v>
      </c>
      <c r="HN60" s="162" t="e">
        <f t="shared" si="307"/>
        <v>#N/A</v>
      </c>
      <c r="HO60" s="162" t="e">
        <f t="shared" si="308"/>
        <v>#N/A</v>
      </c>
      <c r="HP60" s="162" t="e">
        <f t="shared" si="309"/>
        <v>#N/A</v>
      </c>
    </row>
    <row r="61" spans="1:224" hidden="1" x14ac:dyDescent="0.25">
      <c r="A61" s="4">
        <v>58</v>
      </c>
      <c r="B61" s="89" t="str">
        <f t="shared" si="107"/>
        <v/>
      </c>
      <c r="C61" s="88"/>
      <c r="D61" s="89" t="str">
        <f t="shared" si="108"/>
        <v/>
      </c>
      <c r="E61" s="34" t="str">
        <f t="shared" si="0"/>
        <v/>
      </c>
      <c r="F61" s="34" t="str">
        <f t="shared" si="1"/>
        <v/>
      </c>
      <c r="G61" s="69" t="str">
        <f t="shared" si="109"/>
        <v/>
      </c>
      <c r="H61" s="21"/>
      <c r="I61" s="56"/>
      <c r="J61" s="265"/>
      <c r="K61" s="70" t="str">
        <f>IF(AND(B61&gt;0,C61&gt;0,D61&gt;0),IF(ISBLANK(J61),IF(ISBLANK(H61),"",(D61-B61)*VLOOKUP(H61,VLookups!$A$4:$B$13,2,FALSE)),J61),"")</f>
        <v/>
      </c>
      <c r="L61" s="71" t="str">
        <f t="shared" si="205"/>
        <v/>
      </c>
      <c r="M61" s="88"/>
      <c r="N61" s="258" t="str">
        <f>IF(AND(M61&gt;0,C61&gt;0,NOT(K61="")),ABS(VLOOKUP($M$1,VLookups!$A$48:$B$49,2,FALSE)-_xlfn.NORM.DIST(M61,G61,K61,TRUE)),"")</f>
        <v/>
      </c>
      <c r="O61" s="87" t="str">
        <f>IF(AND($B61&gt;0,$C61&gt;0,$D61&gt;0,NOT(ISBLANK($H61))),_xlfn.NORM.INV(ABS(VLOOKUP($M$1,VLookups!$A$48:$B$49,2,FALSE)-O$3),$G61,$K61),"")</f>
        <v/>
      </c>
      <c r="P61" s="86" t="str">
        <f>IF(AND($B61&gt;0,$C61&gt;0,$D61&gt;0,NOT(ISBLANK($H61))),_xlfn.NORM.INV(ABS(VLOOKUP($M$1,VLookups!$A$48:$B$49,2,FALSE)-P$3),$G61,$K61),"")</f>
        <v/>
      </c>
      <c r="Q61" s="87" t="str">
        <f>IF(AND($B61&gt;0,$C61&gt;0,$D61&gt;0,NOT(ISBLANK($H61))),_xlfn.NORM.INV(ABS(VLOOKUP($M$1,VLookups!$A$48:$B$49,2,FALSE)-Q$3),$G61,$K61),"")</f>
        <v/>
      </c>
      <c r="R61" s="86" t="str">
        <f>IF(AND($B61&gt;0,$C61&gt;0,$D61&gt;0,NOT(ISBLANK($H61))),_xlfn.NORM.INV(ABS(VLOOKUP($M$1,VLookups!$A$48:$B$49,2,FALSE)-R$3),$G61,$K61),"")</f>
        <v/>
      </c>
      <c r="S61" s="87" t="str">
        <f>IF(AND($B61&gt;0,$C61&gt;0,$D61&gt;0,NOT(ISBLANK($H61))),_xlfn.NORM.INV(ABS(VLOOKUP($M$1,VLookups!$A$48:$B$49,2,FALSE)-S$3),$G61,$K61),"")</f>
        <v/>
      </c>
      <c r="T61" s="86" t="str">
        <f>IF(AND($B61&gt;0,$C61&gt;0,$D61&gt;0,NOT(ISBLANK($H61))),_xlfn.NORM.INV(ABS(VLOOKUP($M$1,VLookups!$A$48:$B$49,2,FALSE)-T$3),$G61,$K61),"")</f>
        <v/>
      </c>
      <c r="U61" s="5"/>
      <c r="V61" s="161"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6"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2" t="e">
        <f t="shared" si="209"/>
        <v>#N/A</v>
      </c>
      <c r="DU61" s="162" t="e">
        <f t="shared" si="210"/>
        <v>#N/A</v>
      </c>
      <c r="DV61" s="162" t="e">
        <f t="shared" si="211"/>
        <v>#N/A</v>
      </c>
      <c r="DW61" s="162" t="e">
        <f t="shared" si="212"/>
        <v>#N/A</v>
      </c>
      <c r="DX61" s="162" t="e">
        <f t="shared" si="213"/>
        <v>#N/A</v>
      </c>
      <c r="DY61" s="162" t="e">
        <f t="shared" si="214"/>
        <v>#N/A</v>
      </c>
      <c r="DZ61" s="162" t="e">
        <f t="shared" si="215"/>
        <v>#N/A</v>
      </c>
      <c r="EA61" s="162" t="e">
        <f t="shared" si="216"/>
        <v>#N/A</v>
      </c>
      <c r="EB61" s="162" t="e">
        <f t="shared" si="217"/>
        <v>#N/A</v>
      </c>
      <c r="EC61" s="162" t="e">
        <f t="shared" si="218"/>
        <v>#N/A</v>
      </c>
      <c r="ED61" s="162" t="e">
        <f t="shared" si="219"/>
        <v>#N/A</v>
      </c>
      <c r="EE61" s="162" t="e">
        <f t="shared" si="220"/>
        <v>#N/A</v>
      </c>
      <c r="EF61" s="162" t="e">
        <f t="shared" si="221"/>
        <v>#N/A</v>
      </c>
      <c r="EG61" s="162" t="e">
        <f t="shared" si="222"/>
        <v>#N/A</v>
      </c>
      <c r="EH61" s="162" t="e">
        <f t="shared" si="223"/>
        <v>#N/A</v>
      </c>
      <c r="EI61" s="162" t="e">
        <f t="shared" si="224"/>
        <v>#N/A</v>
      </c>
      <c r="EJ61" s="162" t="e">
        <f t="shared" si="225"/>
        <v>#N/A</v>
      </c>
      <c r="EK61" s="162" t="e">
        <f t="shared" si="226"/>
        <v>#N/A</v>
      </c>
      <c r="EL61" s="162" t="e">
        <f t="shared" si="227"/>
        <v>#N/A</v>
      </c>
      <c r="EM61" s="162" t="e">
        <f t="shared" si="228"/>
        <v>#N/A</v>
      </c>
      <c r="EN61" s="162" t="e">
        <f t="shared" si="229"/>
        <v>#N/A</v>
      </c>
      <c r="EO61" s="162" t="e">
        <f t="shared" si="230"/>
        <v>#N/A</v>
      </c>
      <c r="EP61" s="162" t="e">
        <f t="shared" si="231"/>
        <v>#N/A</v>
      </c>
      <c r="EQ61" s="162" t="e">
        <f t="shared" si="232"/>
        <v>#N/A</v>
      </c>
      <c r="ER61" s="162" t="e">
        <f t="shared" si="233"/>
        <v>#N/A</v>
      </c>
      <c r="ES61" s="162" t="e">
        <f t="shared" si="234"/>
        <v>#N/A</v>
      </c>
      <c r="ET61" s="162" t="e">
        <f t="shared" si="235"/>
        <v>#N/A</v>
      </c>
      <c r="EU61" s="162" t="e">
        <f t="shared" si="236"/>
        <v>#N/A</v>
      </c>
      <c r="EV61" s="162" t="e">
        <f t="shared" si="237"/>
        <v>#N/A</v>
      </c>
      <c r="EW61" s="162" t="e">
        <f t="shared" si="238"/>
        <v>#N/A</v>
      </c>
      <c r="EX61" s="162" t="e">
        <f t="shared" si="239"/>
        <v>#N/A</v>
      </c>
      <c r="EY61" s="162" t="e">
        <f t="shared" si="240"/>
        <v>#N/A</v>
      </c>
      <c r="EZ61" s="162" t="e">
        <f t="shared" si="241"/>
        <v>#N/A</v>
      </c>
      <c r="FA61" s="162" t="e">
        <f t="shared" si="242"/>
        <v>#N/A</v>
      </c>
      <c r="FB61" s="162" t="e">
        <f t="shared" si="243"/>
        <v>#N/A</v>
      </c>
      <c r="FC61" s="162" t="e">
        <f t="shared" si="244"/>
        <v>#N/A</v>
      </c>
      <c r="FD61" s="162" t="e">
        <f t="shared" si="245"/>
        <v>#N/A</v>
      </c>
      <c r="FE61" s="162" t="e">
        <f t="shared" si="246"/>
        <v>#N/A</v>
      </c>
      <c r="FF61" s="162" t="e">
        <f t="shared" si="247"/>
        <v>#N/A</v>
      </c>
      <c r="FG61" s="162" t="e">
        <f t="shared" si="248"/>
        <v>#N/A</v>
      </c>
      <c r="FH61" s="162" t="e">
        <f t="shared" si="249"/>
        <v>#N/A</v>
      </c>
      <c r="FI61" s="162" t="e">
        <f t="shared" si="250"/>
        <v>#N/A</v>
      </c>
      <c r="FJ61" s="162" t="e">
        <f t="shared" si="251"/>
        <v>#N/A</v>
      </c>
      <c r="FK61" s="162" t="e">
        <f t="shared" si="252"/>
        <v>#N/A</v>
      </c>
      <c r="FL61" s="162" t="e">
        <f t="shared" si="253"/>
        <v>#N/A</v>
      </c>
      <c r="FM61" s="162" t="e">
        <f t="shared" si="254"/>
        <v>#N/A</v>
      </c>
      <c r="FN61" s="162" t="e">
        <f t="shared" si="255"/>
        <v>#N/A</v>
      </c>
      <c r="FO61" s="162" t="e">
        <f t="shared" si="256"/>
        <v>#N/A</v>
      </c>
      <c r="FP61" s="162" t="e">
        <f t="shared" si="257"/>
        <v>#N/A</v>
      </c>
      <c r="FQ61" s="162" t="e">
        <f t="shared" si="258"/>
        <v>#N/A</v>
      </c>
      <c r="FR61" s="162" t="e">
        <f t="shared" si="259"/>
        <v>#N/A</v>
      </c>
      <c r="FS61" s="162" t="e">
        <f t="shared" si="260"/>
        <v>#N/A</v>
      </c>
      <c r="FT61" s="162" t="e">
        <f t="shared" si="261"/>
        <v>#N/A</v>
      </c>
      <c r="FU61" s="162" t="e">
        <f t="shared" si="262"/>
        <v>#N/A</v>
      </c>
      <c r="FV61" s="162" t="e">
        <f t="shared" si="263"/>
        <v>#N/A</v>
      </c>
      <c r="FW61" s="162" t="e">
        <f t="shared" si="264"/>
        <v>#N/A</v>
      </c>
      <c r="FX61" s="162" t="e">
        <f t="shared" si="265"/>
        <v>#N/A</v>
      </c>
      <c r="FY61" s="162" t="e">
        <f t="shared" si="266"/>
        <v>#N/A</v>
      </c>
      <c r="FZ61" s="162" t="e">
        <f t="shared" si="267"/>
        <v>#N/A</v>
      </c>
      <c r="GA61" s="162" t="e">
        <f t="shared" si="268"/>
        <v>#N/A</v>
      </c>
      <c r="GB61" s="162" t="e">
        <f t="shared" si="269"/>
        <v>#N/A</v>
      </c>
      <c r="GC61" s="162" t="e">
        <f t="shared" si="270"/>
        <v>#N/A</v>
      </c>
      <c r="GD61" s="162" t="e">
        <f t="shared" si="271"/>
        <v>#N/A</v>
      </c>
      <c r="GE61" s="162" t="e">
        <f t="shared" si="272"/>
        <v>#N/A</v>
      </c>
      <c r="GF61" s="162" t="e">
        <f t="shared" si="273"/>
        <v>#N/A</v>
      </c>
      <c r="GG61" s="162" t="e">
        <f t="shared" si="274"/>
        <v>#N/A</v>
      </c>
      <c r="GH61" s="162" t="e">
        <f t="shared" si="275"/>
        <v>#N/A</v>
      </c>
      <c r="GI61" s="162" t="e">
        <f t="shared" si="276"/>
        <v>#N/A</v>
      </c>
      <c r="GJ61" s="162" t="e">
        <f t="shared" si="277"/>
        <v>#N/A</v>
      </c>
      <c r="GK61" s="162" t="e">
        <f t="shared" si="278"/>
        <v>#N/A</v>
      </c>
      <c r="GL61" s="162" t="e">
        <f t="shared" si="279"/>
        <v>#N/A</v>
      </c>
      <c r="GM61" s="162" t="e">
        <f t="shared" si="280"/>
        <v>#N/A</v>
      </c>
      <c r="GN61" s="162" t="e">
        <f t="shared" si="281"/>
        <v>#N/A</v>
      </c>
      <c r="GO61" s="162" t="e">
        <f t="shared" si="282"/>
        <v>#N/A</v>
      </c>
      <c r="GP61" s="162" t="e">
        <f t="shared" si="283"/>
        <v>#N/A</v>
      </c>
      <c r="GQ61" s="162" t="e">
        <f t="shared" si="284"/>
        <v>#N/A</v>
      </c>
      <c r="GR61" s="162" t="e">
        <f t="shared" si="285"/>
        <v>#N/A</v>
      </c>
      <c r="GS61" s="162" t="e">
        <f t="shared" si="286"/>
        <v>#N/A</v>
      </c>
      <c r="GT61" s="162" t="e">
        <f t="shared" si="287"/>
        <v>#N/A</v>
      </c>
      <c r="GU61" s="162" t="e">
        <f t="shared" si="288"/>
        <v>#N/A</v>
      </c>
      <c r="GV61" s="162" t="e">
        <f t="shared" si="289"/>
        <v>#N/A</v>
      </c>
      <c r="GW61" s="162" t="e">
        <f t="shared" si="290"/>
        <v>#N/A</v>
      </c>
      <c r="GX61" s="162" t="e">
        <f t="shared" si="291"/>
        <v>#N/A</v>
      </c>
      <c r="GY61" s="162" t="e">
        <f t="shared" si="292"/>
        <v>#N/A</v>
      </c>
      <c r="GZ61" s="162" t="e">
        <f t="shared" si="293"/>
        <v>#N/A</v>
      </c>
      <c r="HA61" s="162" t="e">
        <f t="shared" si="294"/>
        <v>#N/A</v>
      </c>
      <c r="HB61" s="162" t="e">
        <f t="shared" si="295"/>
        <v>#N/A</v>
      </c>
      <c r="HC61" s="162" t="e">
        <f t="shared" si="296"/>
        <v>#N/A</v>
      </c>
      <c r="HD61" s="162" t="e">
        <f t="shared" si="297"/>
        <v>#N/A</v>
      </c>
      <c r="HE61" s="162" t="e">
        <f t="shared" si="298"/>
        <v>#N/A</v>
      </c>
      <c r="HF61" s="162" t="e">
        <f t="shared" si="299"/>
        <v>#N/A</v>
      </c>
      <c r="HG61" s="162" t="e">
        <f t="shared" si="300"/>
        <v>#N/A</v>
      </c>
      <c r="HH61" s="162" t="e">
        <f t="shared" si="301"/>
        <v>#N/A</v>
      </c>
      <c r="HI61" s="162" t="e">
        <f t="shared" si="302"/>
        <v>#N/A</v>
      </c>
      <c r="HJ61" s="162" t="e">
        <f t="shared" si="303"/>
        <v>#N/A</v>
      </c>
      <c r="HK61" s="162" t="e">
        <f t="shared" si="304"/>
        <v>#N/A</v>
      </c>
      <c r="HL61" s="162" t="e">
        <f t="shared" si="305"/>
        <v>#N/A</v>
      </c>
      <c r="HM61" s="162" t="e">
        <f t="shared" si="306"/>
        <v>#N/A</v>
      </c>
      <c r="HN61" s="162" t="e">
        <f t="shared" si="307"/>
        <v>#N/A</v>
      </c>
      <c r="HO61" s="162" t="e">
        <f t="shared" si="308"/>
        <v>#N/A</v>
      </c>
      <c r="HP61" s="162" t="e">
        <f t="shared" si="309"/>
        <v>#N/A</v>
      </c>
    </row>
    <row r="62" spans="1:224" hidden="1" x14ac:dyDescent="0.25">
      <c r="A62" s="4">
        <v>59</v>
      </c>
      <c r="B62" s="89" t="str">
        <f t="shared" si="107"/>
        <v/>
      </c>
      <c r="C62" s="88"/>
      <c r="D62" s="89" t="str">
        <f t="shared" si="108"/>
        <v/>
      </c>
      <c r="E62" s="34" t="str">
        <f t="shared" si="0"/>
        <v/>
      </c>
      <c r="F62" s="34" t="str">
        <f t="shared" si="1"/>
        <v/>
      </c>
      <c r="G62" s="69" t="str">
        <f t="shared" si="109"/>
        <v/>
      </c>
      <c r="H62" s="21"/>
      <c r="I62" s="56"/>
      <c r="J62" s="265"/>
      <c r="K62" s="70" t="str">
        <f>IF(AND(B62&gt;0,C62&gt;0,D62&gt;0),IF(ISBLANK(J62),IF(ISBLANK(H62),"",(D62-B62)*VLOOKUP(H62,VLookups!$A$4:$B$13,2,FALSE)),J62),"")</f>
        <v/>
      </c>
      <c r="L62" s="71" t="str">
        <f t="shared" si="205"/>
        <v/>
      </c>
      <c r="M62" s="88"/>
      <c r="N62" s="258" t="str">
        <f>IF(AND(M62&gt;0,C62&gt;0,NOT(K62="")),ABS(VLOOKUP($M$1,VLookups!$A$48:$B$49,2,FALSE)-_xlfn.NORM.DIST(M62,G62,K62,TRUE)),"")</f>
        <v/>
      </c>
      <c r="O62" s="87" t="str">
        <f>IF(AND($B62&gt;0,$C62&gt;0,$D62&gt;0,NOT(ISBLANK($H62))),_xlfn.NORM.INV(ABS(VLOOKUP($M$1,VLookups!$A$48:$B$49,2,FALSE)-O$3),$G62,$K62),"")</f>
        <v/>
      </c>
      <c r="P62" s="86" t="str">
        <f>IF(AND($B62&gt;0,$C62&gt;0,$D62&gt;0,NOT(ISBLANK($H62))),_xlfn.NORM.INV(ABS(VLOOKUP($M$1,VLookups!$A$48:$B$49,2,FALSE)-P$3),$G62,$K62),"")</f>
        <v/>
      </c>
      <c r="Q62" s="87" t="str">
        <f>IF(AND($B62&gt;0,$C62&gt;0,$D62&gt;0,NOT(ISBLANK($H62))),_xlfn.NORM.INV(ABS(VLOOKUP($M$1,VLookups!$A$48:$B$49,2,FALSE)-Q$3),$G62,$K62),"")</f>
        <v/>
      </c>
      <c r="R62" s="86" t="str">
        <f>IF(AND($B62&gt;0,$C62&gt;0,$D62&gt;0,NOT(ISBLANK($H62))),_xlfn.NORM.INV(ABS(VLOOKUP($M$1,VLookups!$A$48:$B$49,2,FALSE)-R$3),$G62,$K62),"")</f>
        <v/>
      </c>
      <c r="S62" s="87" t="str">
        <f>IF(AND($B62&gt;0,$C62&gt;0,$D62&gt;0,NOT(ISBLANK($H62))),_xlfn.NORM.INV(ABS(VLOOKUP($M$1,VLookups!$A$48:$B$49,2,FALSE)-S$3),$G62,$K62),"")</f>
        <v/>
      </c>
      <c r="T62" s="86" t="str">
        <f>IF(AND($B62&gt;0,$C62&gt;0,$D62&gt;0,NOT(ISBLANK($H62))),_xlfn.NORM.INV(ABS(VLOOKUP($M$1,VLookups!$A$48:$B$49,2,FALSE)-T$3),$G62,$K62),"")</f>
        <v/>
      </c>
      <c r="U62" s="5"/>
      <c r="V62" s="161"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6"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2" t="e">
        <f t="shared" si="209"/>
        <v>#N/A</v>
      </c>
      <c r="DU62" s="162" t="e">
        <f t="shared" si="210"/>
        <v>#N/A</v>
      </c>
      <c r="DV62" s="162" t="e">
        <f t="shared" si="211"/>
        <v>#N/A</v>
      </c>
      <c r="DW62" s="162" t="e">
        <f t="shared" si="212"/>
        <v>#N/A</v>
      </c>
      <c r="DX62" s="162" t="e">
        <f t="shared" si="213"/>
        <v>#N/A</v>
      </c>
      <c r="DY62" s="162" t="e">
        <f t="shared" si="214"/>
        <v>#N/A</v>
      </c>
      <c r="DZ62" s="162" t="e">
        <f t="shared" si="215"/>
        <v>#N/A</v>
      </c>
      <c r="EA62" s="162" t="e">
        <f t="shared" si="216"/>
        <v>#N/A</v>
      </c>
      <c r="EB62" s="162" t="e">
        <f t="shared" si="217"/>
        <v>#N/A</v>
      </c>
      <c r="EC62" s="162" t="e">
        <f t="shared" si="218"/>
        <v>#N/A</v>
      </c>
      <c r="ED62" s="162" t="e">
        <f t="shared" si="219"/>
        <v>#N/A</v>
      </c>
      <c r="EE62" s="162" t="e">
        <f t="shared" si="220"/>
        <v>#N/A</v>
      </c>
      <c r="EF62" s="162" t="e">
        <f t="shared" si="221"/>
        <v>#N/A</v>
      </c>
      <c r="EG62" s="162" t="e">
        <f t="shared" si="222"/>
        <v>#N/A</v>
      </c>
      <c r="EH62" s="162" t="e">
        <f t="shared" si="223"/>
        <v>#N/A</v>
      </c>
      <c r="EI62" s="162" t="e">
        <f t="shared" si="224"/>
        <v>#N/A</v>
      </c>
      <c r="EJ62" s="162" t="e">
        <f t="shared" si="225"/>
        <v>#N/A</v>
      </c>
      <c r="EK62" s="162" t="e">
        <f t="shared" si="226"/>
        <v>#N/A</v>
      </c>
      <c r="EL62" s="162" t="e">
        <f t="shared" si="227"/>
        <v>#N/A</v>
      </c>
      <c r="EM62" s="162" t="e">
        <f t="shared" si="228"/>
        <v>#N/A</v>
      </c>
      <c r="EN62" s="162" t="e">
        <f t="shared" si="229"/>
        <v>#N/A</v>
      </c>
      <c r="EO62" s="162" t="e">
        <f t="shared" si="230"/>
        <v>#N/A</v>
      </c>
      <c r="EP62" s="162" t="e">
        <f t="shared" si="231"/>
        <v>#N/A</v>
      </c>
      <c r="EQ62" s="162" t="e">
        <f t="shared" si="232"/>
        <v>#N/A</v>
      </c>
      <c r="ER62" s="162" t="e">
        <f t="shared" si="233"/>
        <v>#N/A</v>
      </c>
      <c r="ES62" s="162" t="e">
        <f t="shared" si="234"/>
        <v>#N/A</v>
      </c>
      <c r="ET62" s="162" t="e">
        <f t="shared" si="235"/>
        <v>#N/A</v>
      </c>
      <c r="EU62" s="162" t="e">
        <f t="shared" si="236"/>
        <v>#N/A</v>
      </c>
      <c r="EV62" s="162" t="e">
        <f t="shared" si="237"/>
        <v>#N/A</v>
      </c>
      <c r="EW62" s="162" t="e">
        <f t="shared" si="238"/>
        <v>#N/A</v>
      </c>
      <c r="EX62" s="162" t="e">
        <f t="shared" si="239"/>
        <v>#N/A</v>
      </c>
      <c r="EY62" s="162" t="e">
        <f t="shared" si="240"/>
        <v>#N/A</v>
      </c>
      <c r="EZ62" s="162" t="e">
        <f t="shared" si="241"/>
        <v>#N/A</v>
      </c>
      <c r="FA62" s="162" t="e">
        <f t="shared" si="242"/>
        <v>#N/A</v>
      </c>
      <c r="FB62" s="162" t="e">
        <f t="shared" si="243"/>
        <v>#N/A</v>
      </c>
      <c r="FC62" s="162" t="e">
        <f t="shared" si="244"/>
        <v>#N/A</v>
      </c>
      <c r="FD62" s="162" t="e">
        <f t="shared" si="245"/>
        <v>#N/A</v>
      </c>
      <c r="FE62" s="162" t="e">
        <f t="shared" si="246"/>
        <v>#N/A</v>
      </c>
      <c r="FF62" s="162" t="e">
        <f t="shared" si="247"/>
        <v>#N/A</v>
      </c>
      <c r="FG62" s="162" t="e">
        <f t="shared" si="248"/>
        <v>#N/A</v>
      </c>
      <c r="FH62" s="162" t="e">
        <f t="shared" si="249"/>
        <v>#N/A</v>
      </c>
      <c r="FI62" s="162" t="e">
        <f t="shared" si="250"/>
        <v>#N/A</v>
      </c>
      <c r="FJ62" s="162" t="e">
        <f t="shared" si="251"/>
        <v>#N/A</v>
      </c>
      <c r="FK62" s="162" t="e">
        <f t="shared" si="252"/>
        <v>#N/A</v>
      </c>
      <c r="FL62" s="162" t="e">
        <f t="shared" si="253"/>
        <v>#N/A</v>
      </c>
      <c r="FM62" s="162" t="e">
        <f t="shared" si="254"/>
        <v>#N/A</v>
      </c>
      <c r="FN62" s="162" t="e">
        <f t="shared" si="255"/>
        <v>#N/A</v>
      </c>
      <c r="FO62" s="162" t="e">
        <f t="shared" si="256"/>
        <v>#N/A</v>
      </c>
      <c r="FP62" s="162" t="e">
        <f t="shared" si="257"/>
        <v>#N/A</v>
      </c>
      <c r="FQ62" s="162" t="e">
        <f t="shared" si="258"/>
        <v>#N/A</v>
      </c>
      <c r="FR62" s="162" t="e">
        <f t="shared" si="259"/>
        <v>#N/A</v>
      </c>
      <c r="FS62" s="162" t="e">
        <f t="shared" si="260"/>
        <v>#N/A</v>
      </c>
      <c r="FT62" s="162" t="e">
        <f t="shared" si="261"/>
        <v>#N/A</v>
      </c>
      <c r="FU62" s="162" t="e">
        <f t="shared" si="262"/>
        <v>#N/A</v>
      </c>
      <c r="FV62" s="162" t="e">
        <f t="shared" si="263"/>
        <v>#N/A</v>
      </c>
      <c r="FW62" s="162" t="e">
        <f t="shared" si="264"/>
        <v>#N/A</v>
      </c>
      <c r="FX62" s="162" t="e">
        <f t="shared" si="265"/>
        <v>#N/A</v>
      </c>
      <c r="FY62" s="162" t="e">
        <f t="shared" si="266"/>
        <v>#N/A</v>
      </c>
      <c r="FZ62" s="162" t="e">
        <f t="shared" si="267"/>
        <v>#N/A</v>
      </c>
      <c r="GA62" s="162" t="e">
        <f t="shared" si="268"/>
        <v>#N/A</v>
      </c>
      <c r="GB62" s="162" t="e">
        <f t="shared" si="269"/>
        <v>#N/A</v>
      </c>
      <c r="GC62" s="162" t="e">
        <f t="shared" si="270"/>
        <v>#N/A</v>
      </c>
      <c r="GD62" s="162" t="e">
        <f t="shared" si="271"/>
        <v>#N/A</v>
      </c>
      <c r="GE62" s="162" t="e">
        <f t="shared" si="272"/>
        <v>#N/A</v>
      </c>
      <c r="GF62" s="162" t="e">
        <f t="shared" si="273"/>
        <v>#N/A</v>
      </c>
      <c r="GG62" s="162" t="e">
        <f t="shared" si="274"/>
        <v>#N/A</v>
      </c>
      <c r="GH62" s="162" t="e">
        <f t="shared" si="275"/>
        <v>#N/A</v>
      </c>
      <c r="GI62" s="162" t="e">
        <f t="shared" si="276"/>
        <v>#N/A</v>
      </c>
      <c r="GJ62" s="162" t="e">
        <f t="shared" si="277"/>
        <v>#N/A</v>
      </c>
      <c r="GK62" s="162" t="e">
        <f t="shared" si="278"/>
        <v>#N/A</v>
      </c>
      <c r="GL62" s="162" t="e">
        <f t="shared" si="279"/>
        <v>#N/A</v>
      </c>
      <c r="GM62" s="162" t="e">
        <f t="shared" si="280"/>
        <v>#N/A</v>
      </c>
      <c r="GN62" s="162" t="e">
        <f t="shared" si="281"/>
        <v>#N/A</v>
      </c>
      <c r="GO62" s="162" t="e">
        <f t="shared" si="282"/>
        <v>#N/A</v>
      </c>
      <c r="GP62" s="162" t="e">
        <f t="shared" si="283"/>
        <v>#N/A</v>
      </c>
      <c r="GQ62" s="162" t="e">
        <f t="shared" si="284"/>
        <v>#N/A</v>
      </c>
      <c r="GR62" s="162" t="e">
        <f t="shared" si="285"/>
        <v>#N/A</v>
      </c>
      <c r="GS62" s="162" t="e">
        <f t="shared" si="286"/>
        <v>#N/A</v>
      </c>
      <c r="GT62" s="162" t="e">
        <f t="shared" si="287"/>
        <v>#N/A</v>
      </c>
      <c r="GU62" s="162" t="e">
        <f t="shared" si="288"/>
        <v>#N/A</v>
      </c>
      <c r="GV62" s="162" t="e">
        <f t="shared" si="289"/>
        <v>#N/A</v>
      </c>
      <c r="GW62" s="162" t="e">
        <f t="shared" si="290"/>
        <v>#N/A</v>
      </c>
      <c r="GX62" s="162" t="e">
        <f t="shared" si="291"/>
        <v>#N/A</v>
      </c>
      <c r="GY62" s="162" t="e">
        <f t="shared" si="292"/>
        <v>#N/A</v>
      </c>
      <c r="GZ62" s="162" t="e">
        <f t="shared" si="293"/>
        <v>#N/A</v>
      </c>
      <c r="HA62" s="162" t="e">
        <f t="shared" si="294"/>
        <v>#N/A</v>
      </c>
      <c r="HB62" s="162" t="e">
        <f t="shared" si="295"/>
        <v>#N/A</v>
      </c>
      <c r="HC62" s="162" t="e">
        <f t="shared" si="296"/>
        <v>#N/A</v>
      </c>
      <c r="HD62" s="162" t="e">
        <f t="shared" si="297"/>
        <v>#N/A</v>
      </c>
      <c r="HE62" s="162" t="e">
        <f t="shared" si="298"/>
        <v>#N/A</v>
      </c>
      <c r="HF62" s="162" t="e">
        <f t="shared" si="299"/>
        <v>#N/A</v>
      </c>
      <c r="HG62" s="162" t="e">
        <f t="shared" si="300"/>
        <v>#N/A</v>
      </c>
      <c r="HH62" s="162" t="e">
        <f t="shared" si="301"/>
        <v>#N/A</v>
      </c>
      <c r="HI62" s="162" t="e">
        <f t="shared" si="302"/>
        <v>#N/A</v>
      </c>
      <c r="HJ62" s="162" t="e">
        <f t="shared" si="303"/>
        <v>#N/A</v>
      </c>
      <c r="HK62" s="162" t="e">
        <f t="shared" si="304"/>
        <v>#N/A</v>
      </c>
      <c r="HL62" s="162" t="e">
        <f t="shared" si="305"/>
        <v>#N/A</v>
      </c>
      <c r="HM62" s="162" t="e">
        <f t="shared" si="306"/>
        <v>#N/A</v>
      </c>
      <c r="HN62" s="162" t="e">
        <f t="shared" si="307"/>
        <v>#N/A</v>
      </c>
      <c r="HO62" s="162" t="e">
        <f t="shared" si="308"/>
        <v>#N/A</v>
      </c>
      <c r="HP62" s="162" t="e">
        <f t="shared" si="309"/>
        <v>#N/A</v>
      </c>
    </row>
    <row r="63" spans="1:224" hidden="1" x14ac:dyDescent="0.25">
      <c r="A63" s="4">
        <v>60</v>
      </c>
      <c r="B63" s="89" t="str">
        <f t="shared" si="107"/>
        <v/>
      </c>
      <c r="C63" s="88"/>
      <c r="D63" s="89" t="str">
        <f t="shared" si="108"/>
        <v/>
      </c>
      <c r="E63" s="34" t="str">
        <f t="shared" si="0"/>
        <v/>
      </c>
      <c r="F63" s="34" t="str">
        <f t="shared" si="1"/>
        <v/>
      </c>
      <c r="G63" s="69" t="str">
        <f t="shared" si="109"/>
        <v/>
      </c>
      <c r="H63" s="21"/>
      <c r="I63" s="56"/>
      <c r="J63" s="265"/>
      <c r="K63" s="70" t="str">
        <f>IF(AND(B63&gt;0,C63&gt;0,D63&gt;0),IF(ISBLANK(J63),IF(ISBLANK(H63),"",(D63-B63)*VLOOKUP(H63,VLookups!$A$4:$B$13,2,FALSE)),J63),"")</f>
        <v/>
      </c>
      <c r="L63" s="71" t="str">
        <f t="shared" si="205"/>
        <v/>
      </c>
      <c r="M63" s="88"/>
      <c r="N63" s="258" t="str">
        <f>IF(AND(M63&gt;0,C63&gt;0,NOT(K63="")),ABS(VLOOKUP($M$1,VLookups!$A$48:$B$49,2,FALSE)-_xlfn.NORM.DIST(M63,G63,K63,TRUE)),"")</f>
        <v/>
      </c>
      <c r="O63" s="87" t="str">
        <f>IF(AND($B63&gt;0,$C63&gt;0,$D63&gt;0,NOT(ISBLANK($H63))),_xlfn.NORM.INV(ABS(VLOOKUP($M$1,VLookups!$A$48:$B$49,2,FALSE)-O$3),$G63,$K63),"")</f>
        <v/>
      </c>
      <c r="P63" s="86" t="str">
        <f>IF(AND($B63&gt;0,$C63&gt;0,$D63&gt;0,NOT(ISBLANK($H63))),_xlfn.NORM.INV(ABS(VLOOKUP($M$1,VLookups!$A$48:$B$49,2,FALSE)-P$3),$G63,$K63),"")</f>
        <v/>
      </c>
      <c r="Q63" s="87" t="str">
        <f>IF(AND($B63&gt;0,$C63&gt;0,$D63&gt;0,NOT(ISBLANK($H63))),_xlfn.NORM.INV(ABS(VLOOKUP($M$1,VLookups!$A$48:$B$49,2,FALSE)-Q$3),$G63,$K63),"")</f>
        <v/>
      </c>
      <c r="R63" s="86" t="str">
        <f>IF(AND($B63&gt;0,$C63&gt;0,$D63&gt;0,NOT(ISBLANK($H63))),_xlfn.NORM.INV(ABS(VLOOKUP($M$1,VLookups!$A$48:$B$49,2,FALSE)-R$3),$G63,$K63),"")</f>
        <v/>
      </c>
      <c r="S63" s="87" t="str">
        <f>IF(AND($B63&gt;0,$C63&gt;0,$D63&gt;0,NOT(ISBLANK($H63))),_xlfn.NORM.INV(ABS(VLOOKUP($M$1,VLookups!$A$48:$B$49,2,FALSE)-S$3),$G63,$K63),"")</f>
        <v/>
      </c>
      <c r="T63" s="86" t="str">
        <f>IF(AND($B63&gt;0,$C63&gt;0,$D63&gt;0,NOT(ISBLANK($H63))),_xlfn.NORM.INV(ABS(VLOOKUP($M$1,VLookups!$A$48:$B$49,2,FALSE)-T$3),$G63,$K63),"")</f>
        <v/>
      </c>
      <c r="U63" s="5"/>
      <c r="V63" s="161"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6"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2" t="e">
        <f t="shared" si="209"/>
        <v>#N/A</v>
      </c>
      <c r="DU63" s="162" t="e">
        <f t="shared" si="210"/>
        <v>#N/A</v>
      </c>
      <c r="DV63" s="162" t="e">
        <f t="shared" si="211"/>
        <v>#N/A</v>
      </c>
      <c r="DW63" s="162" t="e">
        <f t="shared" si="212"/>
        <v>#N/A</v>
      </c>
      <c r="DX63" s="162" t="e">
        <f t="shared" si="213"/>
        <v>#N/A</v>
      </c>
      <c r="DY63" s="162" t="e">
        <f t="shared" si="214"/>
        <v>#N/A</v>
      </c>
      <c r="DZ63" s="162" t="e">
        <f t="shared" si="215"/>
        <v>#N/A</v>
      </c>
      <c r="EA63" s="162" t="e">
        <f t="shared" si="216"/>
        <v>#N/A</v>
      </c>
      <c r="EB63" s="162" t="e">
        <f t="shared" si="217"/>
        <v>#N/A</v>
      </c>
      <c r="EC63" s="162" t="e">
        <f t="shared" si="218"/>
        <v>#N/A</v>
      </c>
      <c r="ED63" s="162" t="e">
        <f t="shared" si="219"/>
        <v>#N/A</v>
      </c>
      <c r="EE63" s="162" t="e">
        <f t="shared" si="220"/>
        <v>#N/A</v>
      </c>
      <c r="EF63" s="162" t="e">
        <f t="shared" si="221"/>
        <v>#N/A</v>
      </c>
      <c r="EG63" s="162" t="e">
        <f t="shared" si="222"/>
        <v>#N/A</v>
      </c>
      <c r="EH63" s="162" t="e">
        <f t="shared" si="223"/>
        <v>#N/A</v>
      </c>
      <c r="EI63" s="162" t="e">
        <f t="shared" si="224"/>
        <v>#N/A</v>
      </c>
      <c r="EJ63" s="162" t="e">
        <f t="shared" si="225"/>
        <v>#N/A</v>
      </c>
      <c r="EK63" s="162" t="e">
        <f t="shared" si="226"/>
        <v>#N/A</v>
      </c>
      <c r="EL63" s="162" t="e">
        <f t="shared" si="227"/>
        <v>#N/A</v>
      </c>
      <c r="EM63" s="162" t="e">
        <f t="shared" si="228"/>
        <v>#N/A</v>
      </c>
      <c r="EN63" s="162" t="e">
        <f t="shared" si="229"/>
        <v>#N/A</v>
      </c>
      <c r="EO63" s="162" t="e">
        <f t="shared" si="230"/>
        <v>#N/A</v>
      </c>
      <c r="EP63" s="162" t="e">
        <f t="shared" si="231"/>
        <v>#N/A</v>
      </c>
      <c r="EQ63" s="162" t="e">
        <f t="shared" si="232"/>
        <v>#N/A</v>
      </c>
      <c r="ER63" s="162" t="e">
        <f t="shared" si="233"/>
        <v>#N/A</v>
      </c>
      <c r="ES63" s="162" t="e">
        <f t="shared" si="234"/>
        <v>#N/A</v>
      </c>
      <c r="ET63" s="162" t="e">
        <f t="shared" si="235"/>
        <v>#N/A</v>
      </c>
      <c r="EU63" s="162" t="e">
        <f t="shared" si="236"/>
        <v>#N/A</v>
      </c>
      <c r="EV63" s="162" t="e">
        <f t="shared" si="237"/>
        <v>#N/A</v>
      </c>
      <c r="EW63" s="162" t="e">
        <f t="shared" si="238"/>
        <v>#N/A</v>
      </c>
      <c r="EX63" s="162" t="e">
        <f t="shared" si="239"/>
        <v>#N/A</v>
      </c>
      <c r="EY63" s="162" t="e">
        <f t="shared" si="240"/>
        <v>#N/A</v>
      </c>
      <c r="EZ63" s="162" t="e">
        <f t="shared" si="241"/>
        <v>#N/A</v>
      </c>
      <c r="FA63" s="162" t="e">
        <f t="shared" si="242"/>
        <v>#N/A</v>
      </c>
      <c r="FB63" s="162" t="e">
        <f t="shared" si="243"/>
        <v>#N/A</v>
      </c>
      <c r="FC63" s="162" t="e">
        <f t="shared" si="244"/>
        <v>#N/A</v>
      </c>
      <c r="FD63" s="162" t="e">
        <f t="shared" si="245"/>
        <v>#N/A</v>
      </c>
      <c r="FE63" s="162" t="e">
        <f t="shared" si="246"/>
        <v>#N/A</v>
      </c>
      <c r="FF63" s="162" t="e">
        <f t="shared" si="247"/>
        <v>#N/A</v>
      </c>
      <c r="FG63" s="162" t="e">
        <f t="shared" si="248"/>
        <v>#N/A</v>
      </c>
      <c r="FH63" s="162" t="e">
        <f t="shared" si="249"/>
        <v>#N/A</v>
      </c>
      <c r="FI63" s="162" t="e">
        <f t="shared" si="250"/>
        <v>#N/A</v>
      </c>
      <c r="FJ63" s="162" t="e">
        <f t="shared" si="251"/>
        <v>#N/A</v>
      </c>
      <c r="FK63" s="162" t="e">
        <f t="shared" si="252"/>
        <v>#N/A</v>
      </c>
      <c r="FL63" s="162" t="e">
        <f t="shared" si="253"/>
        <v>#N/A</v>
      </c>
      <c r="FM63" s="162" t="e">
        <f t="shared" si="254"/>
        <v>#N/A</v>
      </c>
      <c r="FN63" s="162" t="e">
        <f t="shared" si="255"/>
        <v>#N/A</v>
      </c>
      <c r="FO63" s="162" t="e">
        <f t="shared" si="256"/>
        <v>#N/A</v>
      </c>
      <c r="FP63" s="162" t="e">
        <f t="shared" si="257"/>
        <v>#N/A</v>
      </c>
      <c r="FQ63" s="162" t="e">
        <f t="shared" si="258"/>
        <v>#N/A</v>
      </c>
      <c r="FR63" s="162" t="e">
        <f t="shared" si="259"/>
        <v>#N/A</v>
      </c>
      <c r="FS63" s="162" t="e">
        <f t="shared" si="260"/>
        <v>#N/A</v>
      </c>
      <c r="FT63" s="162" t="e">
        <f t="shared" si="261"/>
        <v>#N/A</v>
      </c>
      <c r="FU63" s="162" t="e">
        <f t="shared" si="262"/>
        <v>#N/A</v>
      </c>
      <c r="FV63" s="162" t="e">
        <f t="shared" si="263"/>
        <v>#N/A</v>
      </c>
      <c r="FW63" s="162" t="e">
        <f t="shared" si="264"/>
        <v>#N/A</v>
      </c>
      <c r="FX63" s="162" t="e">
        <f t="shared" si="265"/>
        <v>#N/A</v>
      </c>
      <c r="FY63" s="162" t="e">
        <f t="shared" si="266"/>
        <v>#N/A</v>
      </c>
      <c r="FZ63" s="162" t="e">
        <f t="shared" si="267"/>
        <v>#N/A</v>
      </c>
      <c r="GA63" s="162" t="e">
        <f t="shared" si="268"/>
        <v>#N/A</v>
      </c>
      <c r="GB63" s="162" t="e">
        <f t="shared" si="269"/>
        <v>#N/A</v>
      </c>
      <c r="GC63" s="162" t="e">
        <f t="shared" si="270"/>
        <v>#N/A</v>
      </c>
      <c r="GD63" s="162" t="e">
        <f t="shared" si="271"/>
        <v>#N/A</v>
      </c>
      <c r="GE63" s="162" t="e">
        <f t="shared" si="272"/>
        <v>#N/A</v>
      </c>
      <c r="GF63" s="162" t="e">
        <f t="shared" si="273"/>
        <v>#N/A</v>
      </c>
      <c r="GG63" s="162" t="e">
        <f t="shared" si="274"/>
        <v>#N/A</v>
      </c>
      <c r="GH63" s="162" t="e">
        <f t="shared" si="275"/>
        <v>#N/A</v>
      </c>
      <c r="GI63" s="162" t="e">
        <f t="shared" si="276"/>
        <v>#N/A</v>
      </c>
      <c r="GJ63" s="162" t="e">
        <f t="shared" si="277"/>
        <v>#N/A</v>
      </c>
      <c r="GK63" s="162" t="e">
        <f t="shared" si="278"/>
        <v>#N/A</v>
      </c>
      <c r="GL63" s="162" t="e">
        <f t="shared" si="279"/>
        <v>#N/A</v>
      </c>
      <c r="GM63" s="162" t="e">
        <f t="shared" si="280"/>
        <v>#N/A</v>
      </c>
      <c r="GN63" s="162" t="e">
        <f t="shared" si="281"/>
        <v>#N/A</v>
      </c>
      <c r="GO63" s="162" t="e">
        <f t="shared" si="282"/>
        <v>#N/A</v>
      </c>
      <c r="GP63" s="162" t="e">
        <f t="shared" si="283"/>
        <v>#N/A</v>
      </c>
      <c r="GQ63" s="162" t="e">
        <f t="shared" si="284"/>
        <v>#N/A</v>
      </c>
      <c r="GR63" s="162" t="e">
        <f t="shared" si="285"/>
        <v>#N/A</v>
      </c>
      <c r="GS63" s="162" t="e">
        <f t="shared" si="286"/>
        <v>#N/A</v>
      </c>
      <c r="GT63" s="162" t="e">
        <f t="shared" si="287"/>
        <v>#N/A</v>
      </c>
      <c r="GU63" s="162" t="e">
        <f t="shared" si="288"/>
        <v>#N/A</v>
      </c>
      <c r="GV63" s="162" t="e">
        <f t="shared" si="289"/>
        <v>#N/A</v>
      </c>
      <c r="GW63" s="162" t="e">
        <f t="shared" si="290"/>
        <v>#N/A</v>
      </c>
      <c r="GX63" s="162" t="e">
        <f t="shared" si="291"/>
        <v>#N/A</v>
      </c>
      <c r="GY63" s="162" t="e">
        <f t="shared" si="292"/>
        <v>#N/A</v>
      </c>
      <c r="GZ63" s="162" t="e">
        <f t="shared" si="293"/>
        <v>#N/A</v>
      </c>
      <c r="HA63" s="162" t="e">
        <f t="shared" si="294"/>
        <v>#N/A</v>
      </c>
      <c r="HB63" s="162" t="e">
        <f t="shared" si="295"/>
        <v>#N/A</v>
      </c>
      <c r="HC63" s="162" t="e">
        <f t="shared" si="296"/>
        <v>#N/A</v>
      </c>
      <c r="HD63" s="162" t="e">
        <f t="shared" si="297"/>
        <v>#N/A</v>
      </c>
      <c r="HE63" s="162" t="e">
        <f t="shared" si="298"/>
        <v>#N/A</v>
      </c>
      <c r="HF63" s="162" t="e">
        <f t="shared" si="299"/>
        <v>#N/A</v>
      </c>
      <c r="HG63" s="162" t="e">
        <f t="shared" si="300"/>
        <v>#N/A</v>
      </c>
      <c r="HH63" s="162" t="e">
        <f t="shared" si="301"/>
        <v>#N/A</v>
      </c>
      <c r="HI63" s="162" t="e">
        <f t="shared" si="302"/>
        <v>#N/A</v>
      </c>
      <c r="HJ63" s="162" t="e">
        <f t="shared" si="303"/>
        <v>#N/A</v>
      </c>
      <c r="HK63" s="162" t="e">
        <f t="shared" si="304"/>
        <v>#N/A</v>
      </c>
      <c r="HL63" s="162" t="e">
        <f t="shared" si="305"/>
        <v>#N/A</v>
      </c>
      <c r="HM63" s="162" t="e">
        <f t="shared" si="306"/>
        <v>#N/A</v>
      </c>
      <c r="HN63" s="162" t="e">
        <f t="shared" si="307"/>
        <v>#N/A</v>
      </c>
      <c r="HO63" s="162" t="e">
        <f t="shared" si="308"/>
        <v>#N/A</v>
      </c>
      <c r="HP63" s="162" t="e">
        <f t="shared" si="309"/>
        <v>#N/A</v>
      </c>
    </row>
    <row r="64" spans="1:224" hidden="1" x14ac:dyDescent="0.25">
      <c r="A64" s="4">
        <v>61</v>
      </c>
      <c r="B64" s="89" t="str">
        <f t="shared" si="107"/>
        <v/>
      </c>
      <c r="C64" s="88"/>
      <c r="D64" s="89" t="str">
        <f t="shared" si="108"/>
        <v/>
      </c>
      <c r="E64" s="34" t="str">
        <f t="shared" si="0"/>
        <v/>
      </c>
      <c r="F64" s="34" t="str">
        <f t="shared" si="1"/>
        <v/>
      </c>
      <c r="G64" s="69" t="str">
        <f t="shared" si="109"/>
        <v/>
      </c>
      <c r="H64" s="21"/>
      <c r="I64" s="56"/>
      <c r="J64" s="265"/>
      <c r="K64" s="70" t="str">
        <f>IF(AND(B64&gt;0,C64&gt;0,D64&gt;0),IF(ISBLANK(J64),IF(ISBLANK(H64),"",(D64-B64)*VLOOKUP(H64,VLookups!$A$4:$B$13,2,FALSE)),J64),"")</f>
        <v/>
      </c>
      <c r="L64" s="71" t="str">
        <f t="shared" si="205"/>
        <v/>
      </c>
      <c r="M64" s="88"/>
      <c r="N64" s="258" t="str">
        <f>IF(AND(M64&gt;0,C64&gt;0,NOT(K64="")),ABS(VLOOKUP($M$1,VLookups!$A$48:$B$49,2,FALSE)-_xlfn.NORM.DIST(M64,G64,K64,TRUE)),"")</f>
        <v/>
      </c>
      <c r="O64" s="87" t="str">
        <f>IF(AND($B64&gt;0,$C64&gt;0,$D64&gt;0,NOT(ISBLANK($H64))),_xlfn.NORM.INV(ABS(VLOOKUP($M$1,VLookups!$A$48:$B$49,2,FALSE)-O$3),$G64,$K64),"")</f>
        <v/>
      </c>
      <c r="P64" s="86" t="str">
        <f>IF(AND($B64&gt;0,$C64&gt;0,$D64&gt;0,NOT(ISBLANK($H64))),_xlfn.NORM.INV(ABS(VLOOKUP($M$1,VLookups!$A$48:$B$49,2,FALSE)-P$3),$G64,$K64),"")</f>
        <v/>
      </c>
      <c r="Q64" s="87" t="str">
        <f>IF(AND($B64&gt;0,$C64&gt;0,$D64&gt;0,NOT(ISBLANK($H64))),_xlfn.NORM.INV(ABS(VLOOKUP($M$1,VLookups!$A$48:$B$49,2,FALSE)-Q$3),$G64,$K64),"")</f>
        <v/>
      </c>
      <c r="R64" s="86" t="str">
        <f>IF(AND($B64&gt;0,$C64&gt;0,$D64&gt;0,NOT(ISBLANK($H64))),_xlfn.NORM.INV(ABS(VLOOKUP($M$1,VLookups!$A$48:$B$49,2,FALSE)-R$3),$G64,$K64),"")</f>
        <v/>
      </c>
      <c r="S64" s="87" t="str">
        <f>IF(AND($B64&gt;0,$C64&gt;0,$D64&gt;0,NOT(ISBLANK($H64))),_xlfn.NORM.INV(ABS(VLOOKUP($M$1,VLookups!$A$48:$B$49,2,FALSE)-S$3),$G64,$K64),"")</f>
        <v/>
      </c>
      <c r="T64" s="86" t="str">
        <f>IF(AND($B64&gt;0,$C64&gt;0,$D64&gt;0,NOT(ISBLANK($H64))),_xlfn.NORM.INV(ABS(VLOOKUP($M$1,VLookups!$A$48:$B$49,2,FALSE)-T$3),$G64,$K64),"")</f>
        <v/>
      </c>
      <c r="U64" s="5"/>
      <c r="V64" s="161"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6"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2" t="e">
        <f t="shared" si="209"/>
        <v>#N/A</v>
      </c>
      <c r="DU64" s="162" t="e">
        <f t="shared" si="210"/>
        <v>#N/A</v>
      </c>
      <c r="DV64" s="162" t="e">
        <f t="shared" si="211"/>
        <v>#N/A</v>
      </c>
      <c r="DW64" s="162" t="e">
        <f t="shared" si="212"/>
        <v>#N/A</v>
      </c>
      <c r="DX64" s="162" t="e">
        <f t="shared" si="213"/>
        <v>#N/A</v>
      </c>
      <c r="DY64" s="162" t="e">
        <f t="shared" si="214"/>
        <v>#N/A</v>
      </c>
      <c r="DZ64" s="162" t="e">
        <f t="shared" si="215"/>
        <v>#N/A</v>
      </c>
      <c r="EA64" s="162" t="e">
        <f t="shared" si="216"/>
        <v>#N/A</v>
      </c>
      <c r="EB64" s="162" t="e">
        <f t="shared" si="217"/>
        <v>#N/A</v>
      </c>
      <c r="EC64" s="162" t="e">
        <f t="shared" si="218"/>
        <v>#N/A</v>
      </c>
      <c r="ED64" s="162" t="e">
        <f t="shared" si="219"/>
        <v>#N/A</v>
      </c>
      <c r="EE64" s="162" t="e">
        <f t="shared" si="220"/>
        <v>#N/A</v>
      </c>
      <c r="EF64" s="162" t="e">
        <f t="shared" si="221"/>
        <v>#N/A</v>
      </c>
      <c r="EG64" s="162" t="e">
        <f t="shared" si="222"/>
        <v>#N/A</v>
      </c>
      <c r="EH64" s="162" t="e">
        <f t="shared" si="223"/>
        <v>#N/A</v>
      </c>
      <c r="EI64" s="162" t="e">
        <f t="shared" si="224"/>
        <v>#N/A</v>
      </c>
      <c r="EJ64" s="162" t="e">
        <f t="shared" si="225"/>
        <v>#N/A</v>
      </c>
      <c r="EK64" s="162" t="e">
        <f t="shared" si="226"/>
        <v>#N/A</v>
      </c>
      <c r="EL64" s="162" t="e">
        <f t="shared" si="227"/>
        <v>#N/A</v>
      </c>
      <c r="EM64" s="162" t="e">
        <f t="shared" si="228"/>
        <v>#N/A</v>
      </c>
      <c r="EN64" s="162" t="e">
        <f t="shared" si="229"/>
        <v>#N/A</v>
      </c>
      <c r="EO64" s="162" t="e">
        <f t="shared" si="230"/>
        <v>#N/A</v>
      </c>
      <c r="EP64" s="162" t="e">
        <f t="shared" si="231"/>
        <v>#N/A</v>
      </c>
      <c r="EQ64" s="162" t="e">
        <f t="shared" si="232"/>
        <v>#N/A</v>
      </c>
      <c r="ER64" s="162" t="e">
        <f t="shared" si="233"/>
        <v>#N/A</v>
      </c>
      <c r="ES64" s="162" t="e">
        <f t="shared" si="234"/>
        <v>#N/A</v>
      </c>
      <c r="ET64" s="162" t="e">
        <f t="shared" si="235"/>
        <v>#N/A</v>
      </c>
      <c r="EU64" s="162" t="e">
        <f t="shared" si="236"/>
        <v>#N/A</v>
      </c>
      <c r="EV64" s="162" t="e">
        <f t="shared" si="237"/>
        <v>#N/A</v>
      </c>
      <c r="EW64" s="162" t="e">
        <f t="shared" si="238"/>
        <v>#N/A</v>
      </c>
      <c r="EX64" s="162" t="e">
        <f t="shared" si="239"/>
        <v>#N/A</v>
      </c>
      <c r="EY64" s="162" t="e">
        <f t="shared" si="240"/>
        <v>#N/A</v>
      </c>
      <c r="EZ64" s="162" t="e">
        <f t="shared" si="241"/>
        <v>#N/A</v>
      </c>
      <c r="FA64" s="162" t="e">
        <f t="shared" si="242"/>
        <v>#N/A</v>
      </c>
      <c r="FB64" s="162" t="e">
        <f t="shared" si="243"/>
        <v>#N/A</v>
      </c>
      <c r="FC64" s="162" t="e">
        <f t="shared" si="244"/>
        <v>#N/A</v>
      </c>
      <c r="FD64" s="162" t="e">
        <f t="shared" si="245"/>
        <v>#N/A</v>
      </c>
      <c r="FE64" s="162" t="e">
        <f t="shared" si="246"/>
        <v>#N/A</v>
      </c>
      <c r="FF64" s="162" t="e">
        <f t="shared" si="247"/>
        <v>#N/A</v>
      </c>
      <c r="FG64" s="162" t="e">
        <f t="shared" si="248"/>
        <v>#N/A</v>
      </c>
      <c r="FH64" s="162" t="e">
        <f t="shared" si="249"/>
        <v>#N/A</v>
      </c>
      <c r="FI64" s="162" t="e">
        <f t="shared" si="250"/>
        <v>#N/A</v>
      </c>
      <c r="FJ64" s="162" t="e">
        <f t="shared" si="251"/>
        <v>#N/A</v>
      </c>
      <c r="FK64" s="162" t="e">
        <f t="shared" si="252"/>
        <v>#N/A</v>
      </c>
      <c r="FL64" s="162" t="e">
        <f t="shared" si="253"/>
        <v>#N/A</v>
      </c>
      <c r="FM64" s="162" t="e">
        <f t="shared" si="254"/>
        <v>#N/A</v>
      </c>
      <c r="FN64" s="162" t="e">
        <f t="shared" si="255"/>
        <v>#N/A</v>
      </c>
      <c r="FO64" s="162" t="e">
        <f t="shared" si="256"/>
        <v>#N/A</v>
      </c>
      <c r="FP64" s="162" t="e">
        <f t="shared" si="257"/>
        <v>#N/A</v>
      </c>
      <c r="FQ64" s="162" t="e">
        <f t="shared" si="258"/>
        <v>#N/A</v>
      </c>
      <c r="FR64" s="162" t="e">
        <f t="shared" si="259"/>
        <v>#N/A</v>
      </c>
      <c r="FS64" s="162" t="e">
        <f t="shared" si="260"/>
        <v>#N/A</v>
      </c>
      <c r="FT64" s="162" t="e">
        <f t="shared" si="261"/>
        <v>#N/A</v>
      </c>
      <c r="FU64" s="162" t="e">
        <f t="shared" si="262"/>
        <v>#N/A</v>
      </c>
      <c r="FV64" s="162" t="e">
        <f t="shared" si="263"/>
        <v>#N/A</v>
      </c>
      <c r="FW64" s="162" t="e">
        <f t="shared" si="264"/>
        <v>#N/A</v>
      </c>
      <c r="FX64" s="162" t="e">
        <f t="shared" si="265"/>
        <v>#N/A</v>
      </c>
      <c r="FY64" s="162" t="e">
        <f t="shared" si="266"/>
        <v>#N/A</v>
      </c>
      <c r="FZ64" s="162" t="e">
        <f t="shared" si="267"/>
        <v>#N/A</v>
      </c>
      <c r="GA64" s="162" t="e">
        <f t="shared" si="268"/>
        <v>#N/A</v>
      </c>
      <c r="GB64" s="162" t="e">
        <f t="shared" si="269"/>
        <v>#N/A</v>
      </c>
      <c r="GC64" s="162" t="e">
        <f t="shared" si="270"/>
        <v>#N/A</v>
      </c>
      <c r="GD64" s="162" t="e">
        <f t="shared" si="271"/>
        <v>#N/A</v>
      </c>
      <c r="GE64" s="162" t="e">
        <f t="shared" si="272"/>
        <v>#N/A</v>
      </c>
      <c r="GF64" s="162" t="e">
        <f t="shared" si="273"/>
        <v>#N/A</v>
      </c>
      <c r="GG64" s="162" t="e">
        <f t="shared" si="274"/>
        <v>#N/A</v>
      </c>
      <c r="GH64" s="162" t="e">
        <f t="shared" si="275"/>
        <v>#N/A</v>
      </c>
      <c r="GI64" s="162" t="e">
        <f t="shared" si="276"/>
        <v>#N/A</v>
      </c>
      <c r="GJ64" s="162" t="e">
        <f t="shared" si="277"/>
        <v>#N/A</v>
      </c>
      <c r="GK64" s="162" t="e">
        <f t="shared" si="278"/>
        <v>#N/A</v>
      </c>
      <c r="GL64" s="162" t="e">
        <f t="shared" si="279"/>
        <v>#N/A</v>
      </c>
      <c r="GM64" s="162" t="e">
        <f t="shared" si="280"/>
        <v>#N/A</v>
      </c>
      <c r="GN64" s="162" t="e">
        <f t="shared" si="281"/>
        <v>#N/A</v>
      </c>
      <c r="GO64" s="162" t="e">
        <f t="shared" si="282"/>
        <v>#N/A</v>
      </c>
      <c r="GP64" s="162" t="e">
        <f t="shared" si="283"/>
        <v>#N/A</v>
      </c>
      <c r="GQ64" s="162" t="e">
        <f t="shared" si="284"/>
        <v>#N/A</v>
      </c>
      <c r="GR64" s="162" t="e">
        <f t="shared" si="285"/>
        <v>#N/A</v>
      </c>
      <c r="GS64" s="162" t="e">
        <f t="shared" si="286"/>
        <v>#N/A</v>
      </c>
      <c r="GT64" s="162" t="e">
        <f t="shared" si="287"/>
        <v>#N/A</v>
      </c>
      <c r="GU64" s="162" t="e">
        <f t="shared" si="288"/>
        <v>#N/A</v>
      </c>
      <c r="GV64" s="162" t="e">
        <f t="shared" si="289"/>
        <v>#N/A</v>
      </c>
      <c r="GW64" s="162" t="e">
        <f t="shared" si="290"/>
        <v>#N/A</v>
      </c>
      <c r="GX64" s="162" t="e">
        <f t="shared" si="291"/>
        <v>#N/A</v>
      </c>
      <c r="GY64" s="162" t="e">
        <f t="shared" si="292"/>
        <v>#N/A</v>
      </c>
      <c r="GZ64" s="162" t="e">
        <f t="shared" si="293"/>
        <v>#N/A</v>
      </c>
      <c r="HA64" s="162" t="e">
        <f t="shared" si="294"/>
        <v>#N/A</v>
      </c>
      <c r="HB64" s="162" t="e">
        <f t="shared" si="295"/>
        <v>#N/A</v>
      </c>
      <c r="HC64" s="162" t="e">
        <f t="shared" si="296"/>
        <v>#N/A</v>
      </c>
      <c r="HD64" s="162" t="e">
        <f t="shared" si="297"/>
        <v>#N/A</v>
      </c>
      <c r="HE64" s="162" t="e">
        <f t="shared" si="298"/>
        <v>#N/A</v>
      </c>
      <c r="HF64" s="162" t="e">
        <f t="shared" si="299"/>
        <v>#N/A</v>
      </c>
      <c r="HG64" s="162" t="e">
        <f t="shared" si="300"/>
        <v>#N/A</v>
      </c>
      <c r="HH64" s="162" t="e">
        <f t="shared" si="301"/>
        <v>#N/A</v>
      </c>
      <c r="HI64" s="162" t="e">
        <f t="shared" si="302"/>
        <v>#N/A</v>
      </c>
      <c r="HJ64" s="162" t="e">
        <f t="shared" si="303"/>
        <v>#N/A</v>
      </c>
      <c r="HK64" s="162" t="e">
        <f t="shared" si="304"/>
        <v>#N/A</v>
      </c>
      <c r="HL64" s="162" t="e">
        <f t="shared" si="305"/>
        <v>#N/A</v>
      </c>
      <c r="HM64" s="162" t="e">
        <f t="shared" si="306"/>
        <v>#N/A</v>
      </c>
      <c r="HN64" s="162" t="e">
        <f t="shared" si="307"/>
        <v>#N/A</v>
      </c>
      <c r="HO64" s="162" t="e">
        <f t="shared" si="308"/>
        <v>#N/A</v>
      </c>
      <c r="HP64" s="162" t="e">
        <f t="shared" si="309"/>
        <v>#N/A</v>
      </c>
    </row>
    <row r="65" spans="1:224" hidden="1" x14ac:dyDescent="0.25">
      <c r="A65" s="4">
        <v>62</v>
      </c>
      <c r="B65" s="89" t="str">
        <f t="shared" si="107"/>
        <v/>
      </c>
      <c r="C65" s="88"/>
      <c r="D65" s="89" t="str">
        <f t="shared" si="108"/>
        <v/>
      </c>
      <c r="E65" s="34" t="str">
        <f t="shared" si="0"/>
        <v/>
      </c>
      <c r="F65" s="34" t="str">
        <f t="shared" si="1"/>
        <v/>
      </c>
      <c r="G65" s="69" t="str">
        <f t="shared" si="109"/>
        <v/>
      </c>
      <c r="H65" s="21"/>
      <c r="I65" s="56"/>
      <c r="J65" s="265"/>
      <c r="K65" s="70" t="str">
        <f>IF(AND(B65&gt;0,C65&gt;0,D65&gt;0),IF(ISBLANK(J65),IF(ISBLANK(H65),"",(D65-B65)*VLOOKUP(H65,VLookups!$A$4:$B$13,2,FALSE)),J65),"")</f>
        <v/>
      </c>
      <c r="L65" s="71" t="str">
        <f t="shared" si="205"/>
        <v/>
      </c>
      <c r="M65" s="88"/>
      <c r="N65" s="258" t="str">
        <f>IF(AND(M65&gt;0,C65&gt;0,NOT(K65="")),ABS(VLOOKUP($M$1,VLookups!$A$48:$B$49,2,FALSE)-_xlfn.NORM.DIST(M65,G65,K65,TRUE)),"")</f>
        <v/>
      </c>
      <c r="O65" s="87" t="str">
        <f>IF(AND($B65&gt;0,$C65&gt;0,$D65&gt;0,NOT(ISBLANK($H65))),_xlfn.NORM.INV(ABS(VLOOKUP($M$1,VLookups!$A$48:$B$49,2,FALSE)-O$3),$G65,$K65),"")</f>
        <v/>
      </c>
      <c r="P65" s="86" t="str">
        <f>IF(AND($B65&gt;0,$C65&gt;0,$D65&gt;0,NOT(ISBLANK($H65))),_xlfn.NORM.INV(ABS(VLOOKUP($M$1,VLookups!$A$48:$B$49,2,FALSE)-P$3),$G65,$K65),"")</f>
        <v/>
      </c>
      <c r="Q65" s="87" t="str">
        <f>IF(AND($B65&gt;0,$C65&gt;0,$D65&gt;0,NOT(ISBLANK($H65))),_xlfn.NORM.INV(ABS(VLOOKUP($M$1,VLookups!$A$48:$B$49,2,FALSE)-Q$3),$G65,$K65),"")</f>
        <v/>
      </c>
      <c r="R65" s="86" t="str">
        <f>IF(AND($B65&gt;0,$C65&gt;0,$D65&gt;0,NOT(ISBLANK($H65))),_xlfn.NORM.INV(ABS(VLOOKUP($M$1,VLookups!$A$48:$B$49,2,FALSE)-R$3),$G65,$K65),"")</f>
        <v/>
      </c>
      <c r="S65" s="87" t="str">
        <f>IF(AND($B65&gt;0,$C65&gt;0,$D65&gt;0,NOT(ISBLANK($H65))),_xlfn.NORM.INV(ABS(VLOOKUP($M$1,VLookups!$A$48:$B$49,2,FALSE)-S$3),$G65,$K65),"")</f>
        <v/>
      </c>
      <c r="T65" s="86" t="str">
        <f>IF(AND($B65&gt;0,$C65&gt;0,$D65&gt;0,NOT(ISBLANK($H65))),_xlfn.NORM.INV(ABS(VLOOKUP($M$1,VLookups!$A$48:$B$49,2,FALSE)-T$3),$G65,$K65),"")</f>
        <v/>
      </c>
      <c r="U65" s="5"/>
      <c r="V65" s="161"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6"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2" t="e">
        <f t="shared" si="209"/>
        <v>#N/A</v>
      </c>
      <c r="DU65" s="162" t="e">
        <f t="shared" si="210"/>
        <v>#N/A</v>
      </c>
      <c r="DV65" s="162" t="e">
        <f t="shared" si="211"/>
        <v>#N/A</v>
      </c>
      <c r="DW65" s="162" t="e">
        <f t="shared" si="212"/>
        <v>#N/A</v>
      </c>
      <c r="DX65" s="162" t="e">
        <f t="shared" si="213"/>
        <v>#N/A</v>
      </c>
      <c r="DY65" s="162" t="e">
        <f t="shared" si="214"/>
        <v>#N/A</v>
      </c>
      <c r="DZ65" s="162" t="e">
        <f t="shared" si="215"/>
        <v>#N/A</v>
      </c>
      <c r="EA65" s="162" t="e">
        <f t="shared" si="216"/>
        <v>#N/A</v>
      </c>
      <c r="EB65" s="162" t="e">
        <f t="shared" si="217"/>
        <v>#N/A</v>
      </c>
      <c r="EC65" s="162" t="e">
        <f t="shared" si="218"/>
        <v>#N/A</v>
      </c>
      <c r="ED65" s="162" t="e">
        <f t="shared" si="219"/>
        <v>#N/A</v>
      </c>
      <c r="EE65" s="162" t="e">
        <f t="shared" si="220"/>
        <v>#N/A</v>
      </c>
      <c r="EF65" s="162" t="e">
        <f t="shared" si="221"/>
        <v>#N/A</v>
      </c>
      <c r="EG65" s="162" t="e">
        <f t="shared" si="222"/>
        <v>#N/A</v>
      </c>
      <c r="EH65" s="162" t="e">
        <f t="shared" si="223"/>
        <v>#N/A</v>
      </c>
      <c r="EI65" s="162" t="e">
        <f t="shared" si="224"/>
        <v>#N/A</v>
      </c>
      <c r="EJ65" s="162" t="e">
        <f t="shared" si="225"/>
        <v>#N/A</v>
      </c>
      <c r="EK65" s="162" t="e">
        <f t="shared" si="226"/>
        <v>#N/A</v>
      </c>
      <c r="EL65" s="162" t="e">
        <f t="shared" si="227"/>
        <v>#N/A</v>
      </c>
      <c r="EM65" s="162" t="e">
        <f t="shared" si="228"/>
        <v>#N/A</v>
      </c>
      <c r="EN65" s="162" t="e">
        <f t="shared" si="229"/>
        <v>#N/A</v>
      </c>
      <c r="EO65" s="162" t="e">
        <f t="shared" si="230"/>
        <v>#N/A</v>
      </c>
      <c r="EP65" s="162" t="e">
        <f t="shared" si="231"/>
        <v>#N/A</v>
      </c>
      <c r="EQ65" s="162" t="e">
        <f t="shared" si="232"/>
        <v>#N/A</v>
      </c>
      <c r="ER65" s="162" t="e">
        <f t="shared" si="233"/>
        <v>#N/A</v>
      </c>
      <c r="ES65" s="162" t="e">
        <f t="shared" si="234"/>
        <v>#N/A</v>
      </c>
      <c r="ET65" s="162" t="e">
        <f t="shared" si="235"/>
        <v>#N/A</v>
      </c>
      <c r="EU65" s="162" t="e">
        <f t="shared" si="236"/>
        <v>#N/A</v>
      </c>
      <c r="EV65" s="162" t="e">
        <f t="shared" si="237"/>
        <v>#N/A</v>
      </c>
      <c r="EW65" s="162" t="e">
        <f t="shared" si="238"/>
        <v>#N/A</v>
      </c>
      <c r="EX65" s="162" t="e">
        <f t="shared" si="239"/>
        <v>#N/A</v>
      </c>
      <c r="EY65" s="162" t="e">
        <f t="shared" si="240"/>
        <v>#N/A</v>
      </c>
      <c r="EZ65" s="162" t="e">
        <f t="shared" si="241"/>
        <v>#N/A</v>
      </c>
      <c r="FA65" s="162" t="e">
        <f t="shared" si="242"/>
        <v>#N/A</v>
      </c>
      <c r="FB65" s="162" t="e">
        <f t="shared" si="243"/>
        <v>#N/A</v>
      </c>
      <c r="FC65" s="162" t="e">
        <f t="shared" si="244"/>
        <v>#N/A</v>
      </c>
      <c r="FD65" s="162" t="e">
        <f t="shared" si="245"/>
        <v>#N/A</v>
      </c>
      <c r="FE65" s="162" t="e">
        <f t="shared" si="246"/>
        <v>#N/A</v>
      </c>
      <c r="FF65" s="162" t="e">
        <f t="shared" si="247"/>
        <v>#N/A</v>
      </c>
      <c r="FG65" s="162" t="e">
        <f t="shared" si="248"/>
        <v>#N/A</v>
      </c>
      <c r="FH65" s="162" t="e">
        <f t="shared" si="249"/>
        <v>#N/A</v>
      </c>
      <c r="FI65" s="162" t="e">
        <f t="shared" si="250"/>
        <v>#N/A</v>
      </c>
      <c r="FJ65" s="162" t="e">
        <f t="shared" si="251"/>
        <v>#N/A</v>
      </c>
      <c r="FK65" s="162" t="e">
        <f t="shared" si="252"/>
        <v>#N/A</v>
      </c>
      <c r="FL65" s="162" t="e">
        <f t="shared" si="253"/>
        <v>#N/A</v>
      </c>
      <c r="FM65" s="162" t="e">
        <f t="shared" si="254"/>
        <v>#N/A</v>
      </c>
      <c r="FN65" s="162" t="e">
        <f t="shared" si="255"/>
        <v>#N/A</v>
      </c>
      <c r="FO65" s="162" t="e">
        <f t="shared" si="256"/>
        <v>#N/A</v>
      </c>
      <c r="FP65" s="162" t="e">
        <f t="shared" si="257"/>
        <v>#N/A</v>
      </c>
      <c r="FQ65" s="162" t="e">
        <f t="shared" si="258"/>
        <v>#N/A</v>
      </c>
      <c r="FR65" s="162" t="e">
        <f t="shared" si="259"/>
        <v>#N/A</v>
      </c>
      <c r="FS65" s="162" t="e">
        <f t="shared" si="260"/>
        <v>#N/A</v>
      </c>
      <c r="FT65" s="162" t="e">
        <f t="shared" si="261"/>
        <v>#N/A</v>
      </c>
      <c r="FU65" s="162" t="e">
        <f t="shared" si="262"/>
        <v>#N/A</v>
      </c>
      <c r="FV65" s="162" t="e">
        <f t="shared" si="263"/>
        <v>#N/A</v>
      </c>
      <c r="FW65" s="162" t="e">
        <f t="shared" si="264"/>
        <v>#N/A</v>
      </c>
      <c r="FX65" s="162" t="e">
        <f t="shared" si="265"/>
        <v>#N/A</v>
      </c>
      <c r="FY65" s="162" t="e">
        <f t="shared" si="266"/>
        <v>#N/A</v>
      </c>
      <c r="FZ65" s="162" t="e">
        <f t="shared" si="267"/>
        <v>#N/A</v>
      </c>
      <c r="GA65" s="162" t="e">
        <f t="shared" si="268"/>
        <v>#N/A</v>
      </c>
      <c r="GB65" s="162" t="e">
        <f t="shared" si="269"/>
        <v>#N/A</v>
      </c>
      <c r="GC65" s="162" t="e">
        <f t="shared" si="270"/>
        <v>#N/A</v>
      </c>
      <c r="GD65" s="162" t="e">
        <f t="shared" si="271"/>
        <v>#N/A</v>
      </c>
      <c r="GE65" s="162" t="e">
        <f t="shared" si="272"/>
        <v>#N/A</v>
      </c>
      <c r="GF65" s="162" t="e">
        <f t="shared" si="273"/>
        <v>#N/A</v>
      </c>
      <c r="GG65" s="162" t="e">
        <f t="shared" si="274"/>
        <v>#N/A</v>
      </c>
      <c r="GH65" s="162" t="e">
        <f t="shared" si="275"/>
        <v>#N/A</v>
      </c>
      <c r="GI65" s="162" t="e">
        <f t="shared" si="276"/>
        <v>#N/A</v>
      </c>
      <c r="GJ65" s="162" t="e">
        <f t="shared" si="277"/>
        <v>#N/A</v>
      </c>
      <c r="GK65" s="162" t="e">
        <f t="shared" si="278"/>
        <v>#N/A</v>
      </c>
      <c r="GL65" s="162" t="e">
        <f t="shared" si="279"/>
        <v>#N/A</v>
      </c>
      <c r="GM65" s="162" t="e">
        <f t="shared" si="280"/>
        <v>#N/A</v>
      </c>
      <c r="GN65" s="162" t="e">
        <f t="shared" si="281"/>
        <v>#N/A</v>
      </c>
      <c r="GO65" s="162" t="e">
        <f t="shared" si="282"/>
        <v>#N/A</v>
      </c>
      <c r="GP65" s="162" t="e">
        <f t="shared" si="283"/>
        <v>#N/A</v>
      </c>
      <c r="GQ65" s="162" t="e">
        <f t="shared" si="284"/>
        <v>#N/A</v>
      </c>
      <c r="GR65" s="162" t="e">
        <f t="shared" si="285"/>
        <v>#N/A</v>
      </c>
      <c r="GS65" s="162" t="e">
        <f t="shared" si="286"/>
        <v>#N/A</v>
      </c>
      <c r="GT65" s="162" t="e">
        <f t="shared" si="287"/>
        <v>#N/A</v>
      </c>
      <c r="GU65" s="162" t="e">
        <f t="shared" si="288"/>
        <v>#N/A</v>
      </c>
      <c r="GV65" s="162" t="e">
        <f t="shared" si="289"/>
        <v>#N/A</v>
      </c>
      <c r="GW65" s="162" t="e">
        <f t="shared" si="290"/>
        <v>#N/A</v>
      </c>
      <c r="GX65" s="162" t="e">
        <f t="shared" si="291"/>
        <v>#N/A</v>
      </c>
      <c r="GY65" s="162" t="e">
        <f t="shared" si="292"/>
        <v>#N/A</v>
      </c>
      <c r="GZ65" s="162" t="e">
        <f t="shared" si="293"/>
        <v>#N/A</v>
      </c>
      <c r="HA65" s="162" t="e">
        <f t="shared" si="294"/>
        <v>#N/A</v>
      </c>
      <c r="HB65" s="162" t="e">
        <f t="shared" si="295"/>
        <v>#N/A</v>
      </c>
      <c r="HC65" s="162" t="e">
        <f t="shared" si="296"/>
        <v>#N/A</v>
      </c>
      <c r="HD65" s="162" t="e">
        <f t="shared" si="297"/>
        <v>#N/A</v>
      </c>
      <c r="HE65" s="162" t="e">
        <f t="shared" si="298"/>
        <v>#N/A</v>
      </c>
      <c r="HF65" s="162" t="e">
        <f t="shared" si="299"/>
        <v>#N/A</v>
      </c>
      <c r="HG65" s="162" t="e">
        <f t="shared" si="300"/>
        <v>#N/A</v>
      </c>
      <c r="HH65" s="162" t="e">
        <f t="shared" si="301"/>
        <v>#N/A</v>
      </c>
      <c r="HI65" s="162" t="e">
        <f t="shared" si="302"/>
        <v>#N/A</v>
      </c>
      <c r="HJ65" s="162" t="e">
        <f t="shared" si="303"/>
        <v>#N/A</v>
      </c>
      <c r="HK65" s="162" t="e">
        <f t="shared" si="304"/>
        <v>#N/A</v>
      </c>
      <c r="HL65" s="162" t="e">
        <f t="shared" si="305"/>
        <v>#N/A</v>
      </c>
      <c r="HM65" s="162" t="e">
        <f t="shared" si="306"/>
        <v>#N/A</v>
      </c>
      <c r="HN65" s="162" t="e">
        <f t="shared" si="307"/>
        <v>#N/A</v>
      </c>
      <c r="HO65" s="162" t="e">
        <f t="shared" si="308"/>
        <v>#N/A</v>
      </c>
      <c r="HP65" s="162" t="e">
        <f t="shared" si="309"/>
        <v>#N/A</v>
      </c>
    </row>
    <row r="66" spans="1:224" hidden="1" x14ac:dyDescent="0.25">
      <c r="A66" s="4">
        <v>63</v>
      </c>
      <c r="B66" s="89" t="str">
        <f t="shared" si="107"/>
        <v/>
      </c>
      <c r="C66" s="88"/>
      <c r="D66" s="89" t="str">
        <f t="shared" si="108"/>
        <v/>
      </c>
      <c r="E66" s="34" t="str">
        <f t="shared" si="0"/>
        <v/>
      </c>
      <c r="F66" s="34" t="str">
        <f t="shared" si="1"/>
        <v/>
      </c>
      <c r="G66" s="69" t="str">
        <f t="shared" si="109"/>
        <v/>
      </c>
      <c r="H66" s="21"/>
      <c r="I66" s="56"/>
      <c r="J66" s="265"/>
      <c r="K66" s="70" t="str">
        <f>IF(AND(B66&gt;0,C66&gt;0,D66&gt;0),IF(ISBLANK(J66),IF(ISBLANK(H66),"",(D66-B66)*VLOOKUP(H66,VLookups!$A$4:$B$13,2,FALSE)),J66),"")</f>
        <v/>
      </c>
      <c r="L66" s="71" t="str">
        <f t="shared" si="205"/>
        <v/>
      </c>
      <c r="M66" s="88"/>
      <c r="N66" s="258" t="str">
        <f>IF(AND(M66&gt;0,C66&gt;0,NOT(K66="")),ABS(VLOOKUP($M$1,VLookups!$A$48:$B$49,2,FALSE)-_xlfn.NORM.DIST(M66,G66,K66,TRUE)),"")</f>
        <v/>
      </c>
      <c r="O66" s="87" t="str">
        <f>IF(AND($B66&gt;0,$C66&gt;0,$D66&gt;0,NOT(ISBLANK($H66))),_xlfn.NORM.INV(ABS(VLOOKUP($M$1,VLookups!$A$48:$B$49,2,FALSE)-O$3),$G66,$K66),"")</f>
        <v/>
      </c>
      <c r="P66" s="86" t="str">
        <f>IF(AND($B66&gt;0,$C66&gt;0,$D66&gt;0,NOT(ISBLANK($H66))),_xlfn.NORM.INV(ABS(VLOOKUP($M$1,VLookups!$A$48:$B$49,2,FALSE)-P$3),$G66,$K66),"")</f>
        <v/>
      </c>
      <c r="Q66" s="87" t="str">
        <f>IF(AND($B66&gt;0,$C66&gt;0,$D66&gt;0,NOT(ISBLANK($H66))),_xlfn.NORM.INV(ABS(VLOOKUP($M$1,VLookups!$A$48:$B$49,2,FALSE)-Q$3),$G66,$K66),"")</f>
        <v/>
      </c>
      <c r="R66" s="86" t="str">
        <f>IF(AND($B66&gt;0,$C66&gt;0,$D66&gt;0,NOT(ISBLANK($H66))),_xlfn.NORM.INV(ABS(VLOOKUP($M$1,VLookups!$A$48:$B$49,2,FALSE)-R$3),$G66,$K66),"")</f>
        <v/>
      </c>
      <c r="S66" s="87" t="str">
        <f>IF(AND($B66&gt;0,$C66&gt;0,$D66&gt;0,NOT(ISBLANK($H66))),_xlfn.NORM.INV(ABS(VLOOKUP($M$1,VLookups!$A$48:$B$49,2,FALSE)-S$3),$G66,$K66),"")</f>
        <v/>
      </c>
      <c r="T66" s="86" t="str">
        <f>IF(AND($B66&gt;0,$C66&gt;0,$D66&gt;0,NOT(ISBLANK($H66))),_xlfn.NORM.INV(ABS(VLOOKUP($M$1,VLookups!$A$48:$B$49,2,FALSE)-T$3),$G66,$K66),"")</f>
        <v/>
      </c>
      <c r="U66" s="5"/>
      <c r="V66" s="161"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6"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2" t="e">
        <f t="shared" si="209"/>
        <v>#N/A</v>
      </c>
      <c r="DU66" s="162" t="e">
        <f t="shared" si="210"/>
        <v>#N/A</v>
      </c>
      <c r="DV66" s="162" t="e">
        <f t="shared" si="211"/>
        <v>#N/A</v>
      </c>
      <c r="DW66" s="162" t="e">
        <f t="shared" si="212"/>
        <v>#N/A</v>
      </c>
      <c r="DX66" s="162" t="e">
        <f t="shared" si="213"/>
        <v>#N/A</v>
      </c>
      <c r="DY66" s="162" t="e">
        <f t="shared" si="214"/>
        <v>#N/A</v>
      </c>
      <c r="DZ66" s="162" t="e">
        <f t="shared" si="215"/>
        <v>#N/A</v>
      </c>
      <c r="EA66" s="162" t="e">
        <f t="shared" si="216"/>
        <v>#N/A</v>
      </c>
      <c r="EB66" s="162" t="e">
        <f t="shared" si="217"/>
        <v>#N/A</v>
      </c>
      <c r="EC66" s="162" t="e">
        <f t="shared" si="218"/>
        <v>#N/A</v>
      </c>
      <c r="ED66" s="162" t="e">
        <f t="shared" si="219"/>
        <v>#N/A</v>
      </c>
      <c r="EE66" s="162" t="e">
        <f t="shared" si="220"/>
        <v>#N/A</v>
      </c>
      <c r="EF66" s="162" t="e">
        <f t="shared" si="221"/>
        <v>#N/A</v>
      </c>
      <c r="EG66" s="162" t="e">
        <f t="shared" si="222"/>
        <v>#N/A</v>
      </c>
      <c r="EH66" s="162" t="e">
        <f t="shared" si="223"/>
        <v>#N/A</v>
      </c>
      <c r="EI66" s="162" t="e">
        <f t="shared" si="224"/>
        <v>#N/A</v>
      </c>
      <c r="EJ66" s="162" t="e">
        <f t="shared" si="225"/>
        <v>#N/A</v>
      </c>
      <c r="EK66" s="162" t="e">
        <f t="shared" si="226"/>
        <v>#N/A</v>
      </c>
      <c r="EL66" s="162" t="e">
        <f t="shared" si="227"/>
        <v>#N/A</v>
      </c>
      <c r="EM66" s="162" t="e">
        <f t="shared" si="228"/>
        <v>#N/A</v>
      </c>
      <c r="EN66" s="162" t="e">
        <f t="shared" si="229"/>
        <v>#N/A</v>
      </c>
      <c r="EO66" s="162" t="e">
        <f t="shared" si="230"/>
        <v>#N/A</v>
      </c>
      <c r="EP66" s="162" t="e">
        <f t="shared" si="231"/>
        <v>#N/A</v>
      </c>
      <c r="EQ66" s="162" t="e">
        <f t="shared" si="232"/>
        <v>#N/A</v>
      </c>
      <c r="ER66" s="162" t="e">
        <f t="shared" si="233"/>
        <v>#N/A</v>
      </c>
      <c r="ES66" s="162" t="e">
        <f t="shared" si="234"/>
        <v>#N/A</v>
      </c>
      <c r="ET66" s="162" t="e">
        <f t="shared" si="235"/>
        <v>#N/A</v>
      </c>
      <c r="EU66" s="162" t="e">
        <f t="shared" si="236"/>
        <v>#N/A</v>
      </c>
      <c r="EV66" s="162" t="e">
        <f t="shared" si="237"/>
        <v>#N/A</v>
      </c>
      <c r="EW66" s="162" t="e">
        <f t="shared" si="238"/>
        <v>#N/A</v>
      </c>
      <c r="EX66" s="162" t="e">
        <f t="shared" si="239"/>
        <v>#N/A</v>
      </c>
      <c r="EY66" s="162" t="e">
        <f t="shared" si="240"/>
        <v>#N/A</v>
      </c>
      <c r="EZ66" s="162" t="e">
        <f t="shared" si="241"/>
        <v>#N/A</v>
      </c>
      <c r="FA66" s="162" t="e">
        <f t="shared" si="242"/>
        <v>#N/A</v>
      </c>
      <c r="FB66" s="162" t="e">
        <f t="shared" si="243"/>
        <v>#N/A</v>
      </c>
      <c r="FC66" s="162" t="e">
        <f t="shared" si="244"/>
        <v>#N/A</v>
      </c>
      <c r="FD66" s="162" t="e">
        <f t="shared" si="245"/>
        <v>#N/A</v>
      </c>
      <c r="FE66" s="162" t="e">
        <f t="shared" si="246"/>
        <v>#N/A</v>
      </c>
      <c r="FF66" s="162" t="e">
        <f t="shared" si="247"/>
        <v>#N/A</v>
      </c>
      <c r="FG66" s="162" t="e">
        <f t="shared" si="248"/>
        <v>#N/A</v>
      </c>
      <c r="FH66" s="162" t="e">
        <f t="shared" si="249"/>
        <v>#N/A</v>
      </c>
      <c r="FI66" s="162" t="e">
        <f t="shared" si="250"/>
        <v>#N/A</v>
      </c>
      <c r="FJ66" s="162" t="e">
        <f t="shared" si="251"/>
        <v>#N/A</v>
      </c>
      <c r="FK66" s="162" t="e">
        <f t="shared" si="252"/>
        <v>#N/A</v>
      </c>
      <c r="FL66" s="162" t="e">
        <f t="shared" si="253"/>
        <v>#N/A</v>
      </c>
      <c r="FM66" s="162" t="e">
        <f t="shared" si="254"/>
        <v>#N/A</v>
      </c>
      <c r="FN66" s="162" t="e">
        <f t="shared" si="255"/>
        <v>#N/A</v>
      </c>
      <c r="FO66" s="162" t="e">
        <f t="shared" si="256"/>
        <v>#N/A</v>
      </c>
      <c r="FP66" s="162" t="e">
        <f t="shared" si="257"/>
        <v>#N/A</v>
      </c>
      <c r="FQ66" s="162" t="e">
        <f t="shared" si="258"/>
        <v>#N/A</v>
      </c>
      <c r="FR66" s="162" t="e">
        <f t="shared" si="259"/>
        <v>#N/A</v>
      </c>
      <c r="FS66" s="162" t="e">
        <f t="shared" si="260"/>
        <v>#N/A</v>
      </c>
      <c r="FT66" s="162" t="e">
        <f t="shared" si="261"/>
        <v>#N/A</v>
      </c>
      <c r="FU66" s="162" t="e">
        <f t="shared" si="262"/>
        <v>#N/A</v>
      </c>
      <c r="FV66" s="162" t="e">
        <f t="shared" si="263"/>
        <v>#N/A</v>
      </c>
      <c r="FW66" s="162" t="e">
        <f t="shared" si="264"/>
        <v>#N/A</v>
      </c>
      <c r="FX66" s="162" t="e">
        <f t="shared" si="265"/>
        <v>#N/A</v>
      </c>
      <c r="FY66" s="162" t="e">
        <f t="shared" si="266"/>
        <v>#N/A</v>
      </c>
      <c r="FZ66" s="162" t="e">
        <f t="shared" si="267"/>
        <v>#N/A</v>
      </c>
      <c r="GA66" s="162" t="e">
        <f t="shared" si="268"/>
        <v>#N/A</v>
      </c>
      <c r="GB66" s="162" t="e">
        <f t="shared" si="269"/>
        <v>#N/A</v>
      </c>
      <c r="GC66" s="162" t="e">
        <f t="shared" si="270"/>
        <v>#N/A</v>
      </c>
      <c r="GD66" s="162" t="e">
        <f t="shared" si="271"/>
        <v>#N/A</v>
      </c>
      <c r="GE66" s="162" t="e">
        <f t="shared" si="272"/>
        <v>#N/A</v>
      </c>
      <c r="GF66" s="162" t="e">
        <f t="shared" si="273"/>
        <v>#N/A</v>
      </c>
      <c r="GG66" s="162" t="e">
        <f t="shared" si="274"/>
        <v>#N/A</v>
      </c>
      <c r="GH66" s="162" t="e">
        <f t="shared" si="275"/>
        <v>#N/A</v>
      </c>
      <c r="GI66" s="162" t="e">
        <f t="shared" si="276"/>
        <v>#N/A</v>
      </c>
      <c r="GJ66" s="162" t="e">
        <f t="shared" si="277"/>
        <v>#N/A</v>
      </c>
      <c r="GK66" s="162" t="e">
        <f t="shared" si="278"/>
        <v>#N/A</v>
      </c>
      <c r="GL66" s="162" t="e">
        <f t="shared" si="279"/>
        <v>#N/A</v>
      </c>
      <c r="GM66" s="162" t="e">
        <f t="shared" si="280"/>
        <v>#N/A</v>
      </c>
      <c r="GN66" s="162" t="e">
        <f t="shared" si="281"/>
        <v>#N/A</v>
      </c>
      <c r="GO66" s="162" t="e">
        <f t="shared" si="282"/>
        <v>#N/A</v>
      </c>
      <c r="GP66" s="162" t="e">
        <f t="shared" si="283"/>
        <v>#N/A</v>
      </c>
      <c r="GQ66" s="162" t="e">
        <f t="shared" si="284"/>
        <v>#N/A</v>
      </c>
      <c r="GR66" s="162" t="e">
        <f t="shared" si="285"/>
        <v>#N/A</v>
      </c>
      <c r="GS66" s="162" t="e">
        <f t="shared" si="286"/>
        <v>#N/A</v>
      </c>
      <c r="GT66" s="162" t="e">
        <f t="shared" si="287"/>
        <v>#N/A</v>
      </c>
      <c r="GU66" s="162" t="e">
        <f t="shared" si="288"/>
        <v>#N/A</v>
      </c>
      <c r="GV66" s="162" t="e">
        <f t="shared" si="289"/>
        <v>#N/A</v>
      </c>
      <c r="GW66" s="162" t="e">
        <f t="shared" si="290"/>
        <v>#N/A</v>
      </c>
      <c r="GX66" s="162" t="e">
        <f t="shared" si="291"/>
        <v>#N/A</v>
      </c>
      <c r="GY66" s="162" t="e">
        <f t="shared" si="292"/>
        <v>#N/A</v>
      </c>
      <c r="GZ66" s="162" t="e">
        <f t="shared" si="293"/>
        <v>#N/A</v>
      </c>
      <c r="HA66" s="162" t="e">
        <f t="shared" si="294"/>
        <v>#N/A</v>
      </c>
      <c r="HB66" s="162" t="e">
        <f t="shared" si="295"/>
        <v>#N/A</v>
      </c>
      <c r="HC66" s="162" t="e">
        <f t="shared" si="296"/>
        <v>#N/A</v>
      </c>
      <c r="HD66" s="162" t="e">
        <f t="shared" si="297"/>
        <v>#N/A</v>
      </c>
      <c r="HE66" s="162" t="e">
        <f t="shared" si="298"/>
        <v>#N/A</v>
      </c>
      <c r="HF66" s="162" t="e">
        <f t="shared" si="299"/>
        <v>#N/A</v>
      </c>
      <c r="HG66" s="162" t="e">
        <f t="shared" si="300"/>
        <v>#N/A</v>
      </c>
      <c r="HH66" s="162" t="e">
        <f t="shared" si="301"/>
        <v>#N/A</v>
      </c>
      <c r="HI66" s="162" t="e">
        <f t="shared" si="302"/>
        <v>#N/A</v>
      </c>
      <c r="HJ66" s="162" t="e">
        <f t="shared" si="303"/>
        <v>#N/A</v>
      </c>
      <c r="HK66" s="162" t="e">
        <f t="shared" si="304"/>
        <v>#N/A</v>
      </c>
      <c r="HL66" s="162" t="e">
        <f t="shared" si="305"/>
        <v>#N/A</v>
      </c>
      <c r="HM66" s="162" t="e">
        <f t="shared" si="306"/>
        <v>#N/A</v>
      </c>
      <c r="HN66" s="162" t="e">
        <f t="shared" si="307"/>
        <v>#N/A</v>
      </c>
      <c r="HO66" s="162" t="e">
        <f t="shared" si="308"/>
        <v>#N/A</v>
      </c>
      <c r="HP66" s="162" t="e">
        <f t="shared" si="309"/>
        <v>#N/A</v>
      </c>
    </row>
    <row r="67" spans="1:224" hidden="1" x14ac:dyDescent="0.25">
      <c r="A67" s="4">
        <v>64</v>
      </c>
      <c r="B67" s="89" t="str">
        <f t="shared" si="107"/>
        <v/>
      </c>
      <c r="C67" s="88"/>
      <c r="D67" s="89" t="str">
        <f t="shared" si="108"/>
        <v/>
      </c>
      <c r="E67" s="34" t="str">
        <f t="shared" si="0"/>
        <v/>
      </c>
      <c r="F67" s="34" t="str">
        <f t="shared" si="1"/>
        <v/>
      </c>
      <c r="G67" s="69" t="str">
        <f t="shared" si="109"/>
        <v/>
      </c>
      <c r="H67" s="21"/>
      <c r="I67" s="56"/>
      <c r="J67" s="265"/>
      <c r="K67" s="70" t="str">
        <f>IF(AND(B67&gt;0,C67&gt;0,D67&gt;0),IF(ISBLANK(J67),IF(ISBLANK(H67),"",(D67-B67)*VLOOKUP(H67,VLookups!$A$4:$B$13,2,FALSE)),J67),"")</f>
        <v/>
      </c>
      <c r="L67" s="71" t="str">
        <f t="shared" si="205"/>
        <v/>
      </c>
      <c r="M67" s="88"/>
      <c r="N67" s="258" t="str">
        <f>IF(AND(M67&gt;0,C67&gt;0,NOT(K67="")),ABS(VLOOKUP($M$1,VLookups!$A$48:$B$49,2,FALSE)-_xlfn.NORM.DIST(M67,G67,K67,TRUE)),"")</f>
        <v/>
      </c>
      <c r="O67" s="87" t="str">
        <f>IF(AND($B67&gt;0,$C67&gt;0,$D67&gt;0,NOT(ISBLANK($H67))),_xlfn.NORM.INV(ABS(VLOOKUP($M$1,VLookups!$A$48:$B$49,2,FALSE)-O$3),$G67,$K67),"")</f>
        <v/>
      </c>
      <c r="P67" s="86" t="str">
        <f>IF(AND($B67&gt;0,$C67&gt;0,$D67&gt;0,NOT(ISBLANK($H67))),_xlfn.NORM.INV(ABS(VLOOKUP($M$1,VLookups!$A$48:$B$49,2,FALSE)-P$3),$G67,$K67),"")</f>
        <v/>
      </c>
      <c r="Q67" s="87" t="str">
        <f>IF(AND($B67&gt;0,$C67&gt;0,$D67&gt;0,NOT(ISBLANK($H67))),_xlfn.NORM.INV(ABS(VLOOKUP($M$1,VLookups!$A$48:$B$49,2,FALSE)-Q$3),$G67,$K67),"")</f>
        <v/>
      </c>
      <c r="R67" s="86" t="str">
        <f>IF(AND($B67&gt;0,$C67&gt;0,$D67&gt;0,NOT(ISBLANK($H67))),_xlfn.NORM.INV(ABS(VLOOKUP($M$1,VLookups!$A$48:$B$49,2,FALSE)-R$3),$G67,$K67),"")</f>
        <v/>
      </c>
      <c r="S67" s="87" t="str">
        <f>IF(AND($B67&gt;0,$C67&gt;0,$D67&gt;0,NOT(ISBLANK($H67))),_xlfn.NORM.INV(ABS(VLOOKUP($M$1,VLookups!$A$48:$B$49,2,FALSE)-S$3),$G67,$K67),"")</f>
        <v/>
      </c>
      <c r="T67" s="86" t="str">
        <f>IF(AND($B67&gt;0,$C67&gt;0,$D67&gt;0,NOT(ISBLANK($H67))),_xlfn.NORM.INV(ABS(VLOOKUP($M$1,VLookups!$A$48:$B$49,2,FALSE)-T$3),$G67,$K67),"")</f>
        <v/>
      </c>
      <c r="U67" s="5"/>
      <c r="V67" s="161"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6"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2" t="e">
        <f t="shared" si="209"/>
        <v>#N/A</v>
      </c>
      <c r="DU67" s="162" t="e">
        <f t="shared" si="210"/>
        <v>#N/A</v>
      </c>
      <c r="DV67" s="162" t="e">
        <f t="shared" si="211"/>
        <v>#N/A</v>
      </c>
      <c r="DW67" s="162" t="e">
        <f t="shared" si="212"/>
        <v>#N/A</v>
      </c>
      <c r="DX67" s="162" t="e">
        <f t="shared" si="213"/>
        <v>#N/A</v>
      </c>
      <c r="DY67" s="162" t="e">
        <f t="shared" si="214"/>
        <v>#N/A</v>
      </c>
      <c r="DZ67" s="162" t="e">
        <f t="shared" si="215"/>
        <v>#N/A</v>
      </c>
      <c r="EA67" s="162" t="e">
        <f t="shared" si="216"/>
        <v>#N/A</v>
      </c>
      <c r="EB67" s="162" t="e">
        <f t="shared" si="217"/>
        <v>#N/A</v>
      </c>
      <c r="EC67" s="162" t="e">
        <f t="shared" si="218"/>
        <v>#N/A</v>
      </c>
      <c r="ED67" s="162" t="e">
        <f t="shared" si="219"/>
        <v>#N/A</v>
      </c>
      <c r="EE67" s="162" t="e">
        <f t="shared" si="220"/>
        <v>#N/A</v>
      </c>
      <c r="EF67" s="162" t="e">
        <f t="shared" si="221"/>
        <v>#N/A</v>
      </c>
      <c r="EG67" s="162" t="e">
        <f t="shared" si="222"/>
        <v>#N/A</v>
      </c>
      <c r="EH67" s="162" t="e">
        <f t="shared" si="223"/>
        <v>#N/A</v>
      </c>
      <c r="EI67" s="162" t="e">
        <f t="shared" si="224"/>
        <v>#N/A</v>
      </c>
      <c r="EJ67" s="162" t="e">
        <f t="shared" si="225"/>
        <v>#N/A</v>
      </c>
      <c r="EK67" s="162" t="e">
        <f t="shared" si="226"/>
        <v>#N/A</v>
      </c>
      <c r="EL67" s="162" t="e">
        <f t="shared" si="227"/>
        <v>#N/A</v>
      </c>
      <c r="EM67" s="162" t="e">
        <f t="shared" si="228"/>
        <v>#N/A</v>
      </c>
      <c r="EN67" s="162" t="e">
        <f t="shared" si="229"/>
        <v>#N/A</v>
      </c>
      <c r="EO67" s="162" t="e">
        <f t="shared" si="230"/>
        <v>#N/A</v>
      </c>
      <c r="EP67" s="162" t="e">
        <f t="shared" si="231"/>
        <v>#N/A</v>
      </c>
      <c r="EQ67" s="162" t="e">
        <f t="shared" si="232"/>
        <v>#N/A</v>
      </c>
      <c r="ER67" s="162" t="e">
        <f t="shared" si="233"/>
        <v>#N/A</v>
      </c>
      <c r="ES67" s="162" t="e">
        <f t="shared" si="234"/>
        <v>#N/A</v>
      </c>
      <c r="ET67" s="162" t="e">
        <f t="shared" si="235"/>
        <v>#N/A</v>
      </c>
      <c r="EU67" s="162" t="e">
        <f t="shared" si="236"/>
        <v>#N/A</v>
      </c>
      <c r="EV67" s="162" t="e">
        <f t="shared" si="237"/>
        <v>#N/A</v>
      </c>
      <c r="EW67" s="162" t="e">
        <f t="shared" si="238"/>
        <v>#N/A</v>
      </c>
      <c r="EX67" s="162" t="e">
        <f t="shared" si="239"/>
        <v>#N/A</v>
      </c>
      <c r="EY67" s="162" t="e">
        <f t="shared" si="240"/>
        <v>#N/A</v>
      </c>
      <c r="EZ67" s="162" t="e">
        <f t="shared" si="241"/>
        <v>#N/A</v>
      </c>
      <c r="FA67" s="162" t="e">
        <f t="shared" si="242"/>
        <v>#N/A</v>
      </c>
      <c r="FB67" s="162" t="e">
        <f t="shared" si="243"/>
        <v>#N/A</v>
      </c>
      <c r="FC67" s="162" t="e">
        <f t="shared" si="244"/>
        <v>#N/A</v>
      </c>
      <c r="FD67" s="162" t="e">
        <f t="shared" si="245"/>
        <v>#N/A</v>
      </c>
      <c r="FE67" s="162" t="e">
        <f t="shared" si="246"/>
        <v>#N/A</v>
      </c>
      <c r="FF67" s="162" t="e">
        <f t="shared" si="247"/>
        <v>#N/A</v>
      </c>
      <c r="FG67" s="162" t="e">
        <f t="shared" si="248"/>
        <v>#N/A</v>
      </c>
      <c r="FH67" s="162" t="e">
        <f t="shared" si="249"/>
        <v>#N/A</v>
      </c>
      <c r="FI67" s="162" t="e">
        <f t="shared" si="250"/>
        <v>#N/A</v>
      </c>
      <c r="FJ67" s="162" t="e">
        <f t="shared" si="251"/>
        <v>#N/A</v>
      </c>
      <c r="FK67" s="162" t="e">
        <f t="shared" si="252"/>
        <v>#N/A</v>
      </c>
      <c r="FL67" s="162" t="e">
        <f t="shared" si="253"/>
        <v>#N/A</v>
      </c>
      <c r="FM67" s="162" t="e">
        <f t="shared" si="254"/>
        <v>#N/A</v>
      </c>
      <c r="FN67" s="162" t="e">
        <f t="shared" si="255"/>
        <v>#N/A</v>
      </c>
      <c r="FO67" s="162" t="e">
        <f t="shared" si="256"/>
        <v>#N/A</v>
      </c>
      <c r="FP67" s="162" t="e">
        <f t="shared" si="257"/>
        <v>#N/A</v>
      </c>
      <c r="FQ67" s="162" t="e">
        <f t="shared" si="258"/>
        <v>#N/A</v>
      </c>
      <c r="FR67" s="162" t="e">
        <f t="shared" si="259"/>
        <v>#N/A</v>
      </c>
      <c r="FS67" s="162" t="e">
        <f t="shared" si="260"/>
        <v>#N/A</v>
      </c>
      <c r="FT67" s="162" t="e">
        <f t="shared" si="261"/>
        <v>#N/A</v>
      </c>
      <c r="FU67" s="162" t="e">
        <f t="shared" si="262"/>
        <v>#N/A</v>
      </c>
      <c r="FV67" s="162" t="e">
        <f t="shared" si="263"/>
        <v>#N/A</v>
      </c>
      <c r="FW67" s="162" t="e">
        <f t="shared" si="264"/>
        <v>#N/A</v>
      </c>
      <c r="FX67" s="162" t="e">
        <f t="shared" si="265"/>
        <v>#N/A</v>
      </c>
      <c r="FY67" s="162" t="e">
        <f t="shared" si="266"/>
        <v>#N/A</v>
      </c>
      <c r="FZ67" s="162" t="e">
        <f t="shared" si="267"/>
        <v>#N/A</v>
      </c>
      <c r="GA67" s="162" t="e">
        <f t="shared" si="268"/>
        <v>#N/A</v>
      </c>
      <c r="GB67" s="162" t="e">
        <f t="shared" si="269"/>
        <v>#N/A</v>
      </c>
      <c r="GC67" s="162" t="e">
        <f t="shared" si="270"/>
        <v>#N/A</v>
      </c>
      <c r="GD67" s="162" t="e">
        <f t="shared" si="271"/>
        <v>#N/A</v>
      </c>
      <c r="GE67" s="162" t="e">
        <f t="shared" si="272"/>
        <v>#N/A</v>
      </c>
      <c r="GF67" s="162" t="e">
        <f t="shared" si="273"/>
        <v>#N/A</v>
      </c>
      <c r="GG67" s="162" t="e">
        <f t="shared" si="274"/>
        <v>#N/A</v>
      </c>
      <c r="GH67" s="162" t="e">
        <f t="shared" si="275"/>
        <v>#N/A</v>
      </c>
      <c r="GI67" s="162" t="e">
        <f t="shared" si="276"/>
        <v>#N/A</v>
      </c>
      <c r="GJ67" s="162" t="e">
        <f t="shared" si="277"/>
        <v>#N/A</v>
      </c>
      <c r="GK67" s="162" t="e">
        <f t="shared" si="278"/>
        <v>#N/A</v>
      </c>
      <c r="GL67" s="162" t="e">
        <f t="shared" si="279"/>
        <v>#N/A</v>
      </c>
      <c r="GM67" s="162" t="e">
        <f t="shared" si="280"/>
        <v>#N/A</v>
      </c>
      <c r="GN67" s="162" t="e">
        <f t="shared" si="281"/>
        <v>#N/A</v>
      </c>
      <c r="GO67" s="162" t="e">
        <f t="shared" si="282"/>
        <v>#N/A</v>
      </c>
      <c r="GP67" s="162" t="e">
        <f t="shared" si="283"/>
        <v>#N/A</v>
      </c>
      <c r="GQ67" s="162" t="e">
        <f t="shared" si="284"/>
        <v>#N/A</v>
      </c>
      <c r="GR67" s="162" t="e">
        <f t="shared" si="285"/>
        <v>#N/A</v>
      </c>
      <c r="GS67" s="162" t="e">
        <f t="shared" si="286"/>
        <v>#N/A</v>
      </c>
      <c r="GT67" s="162" t="e">
        <f t="shared" si="287"/>
        <v>#N/A</v>
      </c>
      <c r="GU67" s="162" t="e">
        <f t="shared" si="288"/>
        <v>#N/A</v>
      </c>
      <c r="GV67" s="162" t="e">
        <f t="shared" si="289"/>
        <v>#N/A</v>
      </c>
      <c r="GW67" s="162" t="e">
        <f t="shared" si="290"/>
        <v>#N/A</v>
      </c>
      <c r="GX67" s="162" t="e">
        <f t="shared" si="291"/>
        <v>#N/A</v>
      </c>
      <c r="GY67" s="162" t="e">
        <f t="shared" si="292"/>
        <v>#N/A</v>
      </c>
      <c r="GZ67" s="162" t="e">
        <f t="shared" si="293"/>
        <v>#N/A</v>
      </c>
      <c r="HA67" s="162" t="e">
        <f t="shared" si="294"/>
        <v>#N/A</v>
      </c>
      <c r="HB67" s="162" t="e">
        <f t="shared" si="295"/>
        <v>#N/A</v>
      </c>
      <c r="HC67" s="162" t="e">
        <f t="shared" si="296"/>
        <v>#N/A</v>
      </c>
      <c r="HD67" s="162" t="e">
        <f t="shared" si="297"/>
        <v>#N/A</v>
      </c>
      <c r="HE67" s="162" t="e">
        <f t="shared" si="298"/>
        <v>#N/A</v>
      </c>
      <c r="HF67" s="162" t="e">
        <f t="shared" si="299"/>
        <v>#N/A</v>
      </c>
      <c r="HG67" s="162" t="e">
        <f t="shared" si="300"/>
        <v>#N/A</v>
      </c>
      <c r="HH67" s="162" t="e">
        <f t="shared" si="301"/>
        <v>#N/A</v>
      </c>
      <c r="HI67" s="162" t="e">
        <f t="shared" si="302"/>
        <v>#N/A</v>
      </c>
      <c r="HJ67" s="162" t="e">
        <f t="shared" si="303"/>
        <v>#N/A</v>
      </c>
      <c r="HK67" s="162" t="e">
        <f t="shared" si="304"/>
        <v>#N/A</v>
      </c>
      <c r="HL67" s="162" t="e">
        <f t="shared" si="305"/>
        <v>#N/A</v>
      </c>
      <c r="HM67" s="162" t="e">
        <f t="shared" si="306"/>
        <v>#N/A</v>
      </c>
      <c r="HN67" s="162" t="e">
        <f t="shared" si="307"/>
        <v>#N/A</v>
      </c>
      <c r="HO67" s="162" t="e">
        <f t="shared" si="308"/>
        <v>#N/A</v>
      </c>
      <c r="HP67" s="162" t="e">
        <f t="shared" si="309"/>
        <v>#N/A</v>
      </c>
    </row>
    <row r="68" spans="1:224" hidden="1" x14ac:dyDescent="0.25">
      <c r="A68" s="4">
        <v>65</v>
      </c>
      <c r="B68" s="89" t="str">
        <f t="shared" si="107"/>
        <v/>
      </c>
      <c r="C68" s="88"/>
      <c r="D68" s="89"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9" t="str">
        <f t="shared" si="109"/>
        <v/>
      </c>
      <c r="H68" s="21"/>
      <c r="I68" s="56"/>
      <c r="J68" s="265"/>
      <c r="K68" s="70" t="str">
        <f>IF(AND(B68&gt;0,C68&gt;0,D68&gt;0),IF(ISBLANK(J68),IF(ISBLANK(H68),"",(D68-B68)*VLOOKUP(H68,VLookups!$A$4:$B$13,2,FALSE)),J68),"")</f>
        <v/>
      </c>
      <c r="L68" s="71" t="str">
        <f t="shared" ref="L68:L99" si="405">IF(K68="","",K68^2)</f>
        <v/>
      </c>
      <c r="M68" s="88"/>
      <c r="N68" s="258" t="str">
        <f>IF(AND(M68&gt;0,C68&gt;0,NOT(K68="")),ABS(VLOOKUP($M$1,VLookups!$A$48:$B$49,2,FALSE)-_xlfn.NORM.DIST(M68,G68,K68,TRUE)),"")</f>
        <v/>
      </c>
      <c r="O68" s="87" t="str">
        <f>IF(AND($B68&gt;0,$C68&gt;0,$D68&gt;0,NOT(ISBLANK($H68))),_xlfn.NORM.INV(ABS(VLOOKUP($M$1,VLookups!$A$48:$B$49,2,FALSE)-O$3),$G68,$K68),"")</f>
        <v/>
      </c>
      <c r="P68" s="86" t="str">
        <f>IF(AND($B68&gt;0,$C68&gt;0,$D68&gt;0,NOT(ISBLANK($H68))),_xlfn.NORM.INV(ABS(VLOOKUP($M$1,VLookups!$A$48:$B$49,2,FALSE)-P$3),$G68,$K68),"")</f>
        <v/>
      </c>
      <c r="Q68" s="87" t="str">
        <f>IF(AND($B68&gt;0,$C68&gt;0,$D68&gt;0,NOT(ISBLANK($H68))),_xlfn.NORM.INV(ABS(VLOOKUP($M$1,VLookups!$A$48:$B$49,2,FALSE)-Q$3),$G68,$K68),"")</f>
        <v/>
      </c>
      <c r="R68" s="86" t="str">
        <f>IF(AND($B68&gt;0,$C68&gt;0,$D68&gt;0,NOT(ISBLANK($H68))),_xlfn.NORM.INV(ABS(VLOOKUP($M$1,VLookups!$A$48:$B$49,2,FALSE)-R$3),$G68,$K68),"")</f>
        <v/>
      </c>
      <c r="S68" s="87" t="str">
        <f>IF(AND($B68&gt;0,$C68&gt;0,$D68&gt;0,NOT(ISBLANK($H68))),_xlfn.NORM.INV(ABS(VLOOKUP($M$1,VLookups!$A$48:$B$49,2,FALSE)-S$3),$G68,$K68),"")</f>
        <v/>
      </c>
      <c r="T68" s="86" t="str">
        <f>IF(AND($B68&gt;0,$C68&gt;0,$D68&gt;0,NOT(ISBLANK($H68))),_xlfn.NORM.INV(ABS(VLOOKUP($M$1,VLookups!$A$48:$B$49,2,FALSE)-T$3),$G68,$K68),"")</f>
        <v/>
      </c>
      <c r="U68" s="5"/>
      <c r="V68" s="161"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6"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2" t="e">
        <f t="shared" ref="DT68:DT104" si="409">IF(ISNONTEXT($K68),_xlfn.NORM.DIST(W68,$G68,$K68,FALSE),NA())</f>
        <v>#N/A</v>
      </c>
      <c r="DU68" s="162" t="e">
        <f t="shared" ref="DU68:DU104" si="410">IF(ISNONTEXT($K68),_xlfn.NORM.DIST(X68,$G68,$K68,FALSE),NA())</f>
        <v>#N/A</v>
      </c>
      <c r="DV68" s="162" t="e">
        <f t="shared" ref="DV68:DV104" si="411">IF(ISNONTEXT($K68),_xlfn.NORM.DIST(Y68,$G68,$K68,FALSE),NA())</f>
        <v>#N/A</v>
      </c>
      <c r="DW68" s="162" t="e">
        <f t="shared" ref="DW68:DW104" si="412">IF(ISNONTEXT($K68),_xlfn.NORM.DIST(Z68,$G68,$K68,FALSE),NA())</f>
        <v>#N/A</v>
      </c>
      <c r="DX68" s="162" t="e">
        <f t="shared" ref="DX68:DX104" si="413">IF(ISNONTEXT($K68),_xlfn.NORM.DIST(AA68,$G68,$K68,FALSE),NA())</f>
        <v>#N/A</v>
      </c>
      <c r="DY68" s="162" t="e">
        <f t="shared" ref="DY68:DY104" si="414">IF(ISNONTEXT($K68),_xlfn.NORM.DIST(AB68,$G68,$K68,FALSE),NA())</f>
        <v>#N/A</v>
      </c>
      <c r="DZ68" s="162" t="e">
        <f t="shared" ref="DZ68:DZ104" si="415">IF(ISNONTEXT($K68),_xlfn.NORM.DIST(AC68,$G68,$K68,FALSE),NA())</f>
        <v>#N/A</v>
      </c>
      <c r="EA68" s="162" t="e">
        <f t="shared" ref="EA68:EA104" si="416">IF(ISNONTEXT($K68),_xlfn.NORM.DIST(AD68,$G68,$K68,FALSE),NA())</f>
        <v>#N/A</v>
      </c>
      <c r="EB68" s="162" t="e">
        <f t="shared" ref="EB68:EB104" si="417">IF(ISNONTEXT($K68),_xlfn.NORM.DIST(AE68,$G68,$K68,FALSE),NA())</f>
        <v>#N/A</v>
      </c>
      <c r="EC68" s="162" t="e">
        <f t="shared" ref="EC68:EC104" si="418">IF(ISNONTEXT($K68),_xlfn.NORM.DIST(AF68,$G68,$K68,FALSE),NA())</f>
        <v>#N/A</v>
      </c>
      <c r="ED68" s="162" t="e">
        <f t="shared" ref="ED68:ED104" si="419">IF(ISNONTEXT($K68),_xlfn.NORM.DIST(AG68,$G68,$K68,FALSE),NA())</f>
        <v>#N/A</v>
      </c>
      <c r="EE68" s="162" t="e">
        <f t="shared" ref="EE68:EE104" si="420">IF(ISNONTEXT($K68),_xlfn.NORM.DIST(AH68,$G68,$K68,FALSE),NA())</f>
        <v>#N/A</v>
      </c>
      <c r="EF68" s="162" t="e">
        <f t="shared" ref="EF68:EF104" si="421">IF(ISNONTEXT($K68),_xlfn.NORM.DIST(AI68,$G68,$K68,FALSE),NA())</f>
        <v>#N/A</v>
      </c>
      <c r="EG68" s="162" t="e">
        <f t="shared" ref="EG68:EG104" si="422">IF(ISNONTEXT($K68),_xlfn.NORM.DIST(AJ68,$G68,$K68,FALSE),NA())</f>
        <v>#N/A</v>
      </c>
      <c r="EH68" s="162" t="e">
        <f t="shared" ref="EH68:EH104" si="423">IF(ISNONTEXT($K68),_xlfn.NORM.DIST(AK68,$G68,$K68,FALSE),NA())</f>
        <v>#N/A</v>
      </c>
      <c r="EI68" s="162" t="e">
        <f t="shared" ref="EI68:EI104" si="424">IF(ISNONTEXT($K68),_xlfn.NORM.DIST(AL68,$G68,$K68,FALSE),NA())</f>
        <v>#N/A</v>
      </c>
      <c r="EJ68" s="162" t="e">
        <f t="shared" ref="EJ68:EJ104" si="425">IF(ISNONTEXT($K68),_xlfn.NORM.DIST(AM68,$G68,$K68,FALSE),NA())</f>
        <v>#N/A</v>
      </c>
      <c r="EK68" s="162" t="e">
        <f t="shared" ref="EK68:EK104" si="426">IF(ISNONTEXT($K68),_xlfn.NORM.DIST(AN68,$G68,$K68,FALSE),NA())</f>
        <v>#N/A</v>
      </c>
      <c r="EL68" s="162" t="e">
        <f t="shared" ref="EL68:EL104" si="427">IF(ISNONTEXT($K68),_xlfn.NORM.DIST(AO68,$G68,$K68,FALSE),NA())</f>
        <v>#N/A</v>
      </c>
      <c r="EM68" s="162" t="e">
        <f t="shared" ref="EM68:EM104" si="428">IF(ISNONTEXT($K68),_xlfn.NORM.DIST(AP68,$G68,$K68,FALSE),NA())</f>
        <v>#N/A</v>
      </c>
      <c r="EN68" s="162" t="e">
        <f t="shared" ref="EN68:EN104" si="429">IF(ISNONTEXT($K68),_xlfn.NORM.DIST(AQ68,$G68,$K68,FALSE),NA())</f>
        <v>#N/A</v>
      </c>
      <c r="EO68" s="162" t="e">
        <f t="shared" ref="EO68:EO104" si="430">IF(ISNONTEXT($K68),_xlfn.NORM.DIST(AR68,$G68,$K68,FALSE),NA())</f>
        <v>#N/A</v>
      </c>
      <c r="EP68" s="162" t="e">
        <f t="shared" ref="EP68:EP104" si="431">IF(ISNONTEXT($K68),_xlfn.NORM.DIST(AS68,$G68,$K68,FALSE),NA())</f>
        <v>#N/A</v>
      </c>
      <c r="EQ68" s="162" t="e">
        <f t="shared" ref="EQ68:EQ104" si="432">IF(ISNONTEXT($K68),_xlfn.NORM.DIST(AT68,$G68,$K68,FALSE),NA())</f>
        <v>#N/A</v>
      </c>
      <c r="ER68" s="162" t="e">
        <f t="shared" ref="ER68:ER104" si="433">IF(ISNONTEXT($K68),_xlfn.NORM.DIST(AU68,$G68,$K68,FALSE),NA())</f>
        <v>#N/A</v>
      </c>
      <c r="ES68" s="162" t="e">
        <f t="shared" ref="ES68:ES104" si="434">IF(ISNONTEXT($K68),_xlfn.NORM.DIST(AV68,$G68,$K68,FALSE),NA())</f>
        <v>#N/A</v>
      </c>
      <c r="ET68" s="162" t="e">
        <f t="shared" ref="ET68:ET104" si="435">IF(ISNONTEXT($K68),_xlfn.NORM.DIST(AW68,$G68,$K68,FALSE),NA())</f>
        <v>#N/A</v>
      </c>
      <c r="EU68" s="162" t="e">
        <f t="shared" ref="EU68:EU104" si="436">IF(ISNONTEXT($K68),_xlfn.NORM.DIST(AX68,$G68,$K68,FALSE),NA())</f>
        <v>#N/A</v>
      </c>
      <c r="EV68" s="162" t="e">
        <f t="shared" ref="EV68:EV104" si="437">IF(ISNONTEXT($K68),_xlfn.NORM.DIST(AY68,$G68,$K68,FALSE),NA())</f>
        <v>#N/A</v>
      </c>
      <c r="EW68" s="162" t="e">
        <f t="shared" ref="EW68:EW104" si="438">IF(ISNONTEXT($K68),_xlfn.NORM.DIST(AZ68,$G68,$K68,FALSE),NA())</f>
        <v>#N/A</v>
      </c>
      <c r="EX68" s="162" t="e">
        <f t="shared" ref="EX68:EX104" si="439">IF(ISNONTEXT($K68),_xlfn.NORM.DIST(BA68,$G68,$K68,FALSE),NA())</f>
        <v>#N/A</v>
      </c>
      <c r="EY68" s="162" t="e">
        <f t="shared" ref="EY68:EY104" si="440">IF(ISNONTEXT($K68),_xlfn.NORM.DIST(BB68,$G68,$K68,FALSE),NA())</f>
        <v>#N/A</v>
      </c>
      <c r="EZ68" s="162" t="e">
        <f t="shared" ref="EZ68:EZ104" si="441">IF(ISNONTEXT($K68),_xlfn.NORM.DIST(BC68,$G68,$K68,FALSE),NA())</f>
        <v>#N/A</v>
      </c>
      <c r="FA68" s="162" t="e">
        <f t="shared" ref="FA68:FA104" si="442">IF(ISNONTEXT($K68),_xlfn.NORM.DIST(BD68,$G68,$K68,FALSE),NA())</f>
        <v>#N/A</v>
      </c>
      <c r="FB68" s="162" t="e">
        <f t="shared" ref="FB68:FB104" si="443">IF(ISNONTEXT($K68),_xlfn.NORM.DIST(BE68,$G68,$K68,FALSE),NA())</f>
        <v>#N/A</v>
      </c>
      <c r="FC68" s="162" t="e">
        <f t="shared" ref="FC68:FC104" si="444">IF(ISNONTEXT($K68),_xlfn.NORM.DIST(BF68,$G68,$K68,FALSE),NA())</f>
        <v>#N/A</v>
      </c>
      <c r="FD68" s="162" t="e">
        <f t="shared" ref="FD68:FD104" si="445">IF(ISNONTEXT($K68),_xlfn.NORM.DIST(BG68,$G68,$K68,FALSE),NA())</f>
        <v>#N/A</v>
      </c>
      <c r="FE68" s="162" t="e">
        <f t="shared" ref="FE68:FE104" si="446">IF(ISNONTEXT($K68),_xlfn.NORM.DIST(BH68,$G68,$K68,FALSE),NA())</f>
        <v>#N/A</v>
      </c>
      <c r="FF68" s="162" t="e">
        <f t="shared" ref="FF68:FF104" si="447">IF(ISNONTEXT($K68),_xlfn.NORM.DIST(BI68,$G68,$K68,FALSE),NA())</f>
        <v>#N/A</v>
      </c>
      <c r="FG68" s="162" t="e">
        <f t="shared" ref="FG68:FG104" si="448">IF(ISNONTEXT($K68),_xlfn.NORM.DIST(BJ68,$G68,$K68,FALSE),NA())</f>
        <v>#N/A</v>
      </c>
      <c r="FH68" s="162" t="e">
        <f t="shared" ref="FH68:FH104" si="449">IF(ISNONTEXT($K68),_xlfn.NORM.DIST(BK68,$G68,$K68,FALSE),NA())</f>
        <v>#N/A</v>
      </c>
      <c r="FI68" s="162" t="e">
        <f t="shared" ref="FI68:FI104" si="450">IF(ISNONTEXT($K68),_xlfn.NORM.DIST(BL68,$G68,$K68,FALSE),NA())</f>
        <v>#N/A</v>
      </c>
      <c r="FJ68" s="162" t="e">
        <f t="shared" ref="FJ68:FJ104" si="451">IF(ISNONTEXT($K68),_xlfn.NORM.DIST(BM68,$G68,$K68,FALSE),NA())</f>
        <v>#N/A</v>
      </c>
      <c r="FK68" s="162" t="e">
        <f t="shared" ref="FK68:FK104" si="452">IF(ISNONTEXT($K68),_xlfn.NORM.DIST(BN68,$G68,$K68,FALSE),NA())</f>
        <v>#N/A</v>
      </c>
      <c r="FL68" s="162" t="e">
        <f t="shared" ref="FL68:FL104" si="453">IF(ISNONTEXT($K68),_xlfn.NORM.DIST(BO68,$G68,$K68,FALSE),NA())</f>
        <v>#N/A</v>
      </c>
      <c r="FM68" s="162" t="e">
        <f t="shared" ref="FM68:FM104" si="454">IF(ISNONTEXT($K68),_xlfn.NORM.DIST(BP68,$G68,$K68,FALSE),NA())</f>
        <v>#N/A</v>
      </c>
      <c r="FN68" s="162" t="e">
        <f t="shared" ref="FN68:FN104" si="455">IF(ISNONTEXT($K68),_xlfn.NORM.DIST(BQ68,$G68,$K68,FALSE),NA())</f>
        <v>#N/A</v>
      </c>
      <c r="FO68" s="162" t="e">
        <f t="shared" ref="FO68:FO104" si="456">IF(ISNONTEXT($K68),_xlfn.NORM.DIST(BR68,$G68,$K68,FALSE),NA())</f>
        <v>#N/A</v>
      </c>
      <c r="FP68" s="162" t="e">
        <f t="shared" ref="FP68:FP104" si="457">IF(ISNONTEXT($K68),_xlfn.NORM.DIST(BS68,$G68,$K68,FALSE),NA())</f>
        <v>#N/A</v>
      </c>
      <c r="FQ68" s="162" t="e">
        <f t="shared" ref="FQ68:FQ104" si="458">IF(ISNONTEXT($K68),_xlfn.NORM.DIST(BT68,$G68,$K68,FALSE),NA())</f>
        <v>#N/A</v>
      </c>
      <c r="FR68" s="162" t="e">
        <f t="shared" ref="FR68:FR104" si="459">IF(ISNONTEXT($K68),_xlfn.NORM.DIST(BU68,$G68,$K68,FALSE),NA())</f>
        <v>#N/A</v>
      </c>
      <c r="FS68" s="162" t="e">
        <f t="shared" ref="FS68:FS104" si="460">IF(ISNONTEXT($K68),_xlfn.NORM.DIST(BV68,$G68,$K68,FALSE),NA())</f>
        <v>#N/A</v>
      </c>
      <c r="FT68" s="162" t="e">
        <f t="shared" ref="FT68:FT104" si="461">IF(ISNONTEXT($K68),_xlfn.NORM.DIST(BW68,$G68,$K68,FALSE),NA())</f>
        <v>#N/A</v>
      </c>
      <c r="FU68" s="162" t="e">
        <f t="shared" ref="FU68:FU104" si="462">IF(ISNONTEXT($K68),_xlfn.NORM.DIST(BX68,$G68,$K68,FALSE),NA())</f>
        <v>#N/A</v>
      </c>
      <c r="FV68" s="162" t="e">
        <f t="shared" ref="FV68:FV104" si="463">IF(ISNONTEXT($K68),_xlfn.NORM.DIST(BY68,$G68,$K68,FALSE),NA())</f>
        <v>#N/A</v>
      </c>
      <c r="FW68" s="162" t="e">
        <f t="shared" ref="FW68:FW104" si="464">IF(ISNONTEXT($K68),_xlfn.NORM.DIST(BZ68,$G68,$K68,FALSE),NA())</f>
        <v>#N/A</v>
      </c>
      <c r="FX68" s="162" t="e">
        <f t="shared" ref="FX68:FX104" si="465">IF(ISNONTEXT($K68),_xlfn.NORM.DIST(CA68,$G68,$K68,FALSE),NA())</f>
        <v>#N/A</v>
      </c>
      <c r="FY68" s="162" t="e">
        <f t="shared" ref="FY68:FY104" si="466">IF(ISNONTEXT($K68),_xlfn.NORM.DIST(CB68,$G68,$K68,FALSE),NA())</f>
        <v>#N/A</v>
      </c>
      <c r="FZ68" s="162" t="e">
        <f t="shared" ref="FZ68:FZ104" si="467">IF(ISNONTEXT($K68),_xlfn.NORM.DIST(CC68,$G68,$K68,FALSE),NA())</f>
        <v>#N/A</v>
      </c>
      <c r="GA68" s="162" t="e">
        <f t="shared" ref="GA68:GA104" si="468">IF(ISNONTEXT($K68),_xlfn.NORM.DIST(CD68,$G68,$K68,FALSE),NA())</f>
        <v>#N/A</v>
      </c>
      <c r="GB68" s="162" t="e">
        <f t="shared" ref="GB68:GB104" si="469">IF(ISNONTEXT($K68),_xlfn.NORM.DIST(CE68,$G68,$K68,FALSE),NA())</f>
        <v>#N/A</v>
      </c>
      <c r="GC68" s="162" t="e">
        <f t="shared" ref="GC68:GC104" si="470">IF(ISNONTEXT($K68),_xlfn.NORM.DIST(CF68,$G68,$K68,FALSE),NA())</f>
        <v>#N/A</v>
      </c>
      <c r="GD68" s="162" t="e">
        <f t="shared" ref="GD68:GD104" si="471">IF(ISNONTEXT($K68),_xlfn.NORM.DIST(CG68,$G68,$K68,FALSE),NA())</f>
        <v>#N/A</v>
      </c>
      <c r="GE68" s="162" t="e">
        <f t="shared" ref="GE68:GE104" si="472">IF(ISNONTEXT($K68),_xlfn.NORM.DIST(CH68,$G68,$K68,FALSE),NA())</f>
        <v>#N/A</v>
      </c>
      <c r="GF68" s="162" t="e">
        <f t="shared" ref="GF68:GF104" si="473">IF(ISNONTEXT($K68),_xlfn.NORM.DIST(CI68,$G68,$K68,FALSE),NA())</f>
        <v>#N/A</v>
      </c>
      <c r="GG68" s="162" t="e">
        <f t="shared" ref="GG68:GG104" si="474">IF(ISNONTEXT($K68),_xlfn.NORM.DIST(CJ68,$G68,$K68,FALSE),NA())</f>
        <v>#N/A</v>
      </c>
      <c r="GH68" s="162" t="e">
        <f t="shared" ref="GH68:GH104" si="475">IF(ISNONTEXT($K68),_xlfn.NORM.DIST(CK68,$G68,$K68,FALSE),NA())</f>
        <v>#N/A</v>
      </c>
      <c r="GI68" s="162" t="e">
        <f t="shared" ref="GI68:GI104" si="476">IF(ISNONTEXT($K68),_xlfn.NORM.DIST(CL68,$G68,$K68,FALSE),NA())</f>
        <v>#N/A</v>
      </c>
      <c r="GJ68" s="162" t="e">
        <f t="shared" ref="GJ68:GJ104" si="477">IF(ISNONTEXT($K68),_xlfn.NORM.DIST(CM68,$G68,$K68,FALSE),NA())</f>
        <v>#N/A</v>
      </c>
      <c r="GK68" s="162" t="e">
        <f t="shared" ref="GK68:GK104" si="478">IF(ISNONTEXT($K68),_xlfn.NORM.DIST(CN68,$G68,$K68,FALSE),NA())</f>
        <v>#N/A</v>
      </c>
      <c r="GL68" s="162" t="e">
        <f t="shared" ref="GL68:GL104" si="479">IF(ISNONTEXT($K68),_xlfn.NORM.DIST(CO68,$G68,$K68,FALSE),NA())</f>
        <v>#N/A</v>
      </c>
      <c r="GM68" s="162" t="e">
        <f t="shared" ref="GM68:GM104" si="480">IF(ISNONTEXT($K68),_xlfn.NORM.DIST(CP68,$G68,$K68,FALSE),NA())</f>
        <v>#N/A</v>
      </c>
      <c r="GN68" s="162" t="e">
        <f t="shared" ref="GN68:GN104" si="481">IF(ISNONTEXT($K68),_xlfn.NORM.DIST(CQ68,$G68,$K68,FALSE),NA())</f>
        <v>#N/A</v>
      </c>
      <c r="GO68" s="162" t="e">
        <f t="shared" ref="GO68:GO104" si="482">IF(ISNONTEXT($K68),_xlfn.NORM.DIST(CR68,$G68,$K68,FALSE),NA())</f>
        <v>#N/A</v>
      </c>
      <c r="GP68" s="162" t="e">
        <f t="shared" ref="GP68:GP104" si="483">IF(ISNONTEXT($K68),_xlfn.NORM.DIST(CS68,$G68,$K68,FALSE),NA())</f>
        <v>#N/A</v>
      </c>
      <c r="GQ68" s="162" t="e">
        <f t="shared" ref="GQ68:GQ104" si="484">IF(ISNONTEXT($K68),_xlfn.NORM.DIST(CT68,$G68,$K68,FALSE),NA())</f>
        <v>#N/A</v>
      </c>
      <c r="GR68" s="162" t="e">
        <f t="shared" ref="GR68:GR104" si="485">IF(ISNONTEXT($K68),_xlfn.NORM.DIST(CU68,$G68,$K68,FALSE),NA())</f>
        <v>#N/A</v>
      </c>
      <c r="GS68" s="162" t="e">
        <f t="shared" ref="GS68:GS104" si="486">IF(ISNONTEXT($K68),_xlfn.NORM.DIST(CV68,$G68,$K68,FALSE),NA())</f>
        <v>#N/A</v>
      </c>
      <c r="GT68" s="162" t="e">
        <f t="shared" ref="GT68:GT104" si="487">IF(ISNONTEXT($K68),_xlfn.NORM.DIST(CW68,$G68,$K68,FALSE),NA())</f>
        <v>#N/A</v>
      </c>
      <c r="GU68" s="162" t="e">
        <f t="shared" ref="GU68:GU104" si="488">IF(ISNONTEXT($K68),_xlfn.NORM.DIST(CX68,$G68,$K68,FALSE),NA())</f>
        <v>#N/A</v>
      </c>
      <c r="GV68" s="162" t="e">
        <f t="shared" ref="GV68:GV104" si="489">IF(ISNONTEXT($K68),_xlfn.NORM.DIST(CY68,$G68,$K68,FALSE),NA())</f>
        <v>#N/A</v>
      </c>
      <c r="GW68" s="162" t="e">
        <f t="shared" ref="GW68:GW104" si="490">IF(ISNONTEXT($K68),_xlfn.NORM.DIST(CZ68,$G68,$K68,FALSE),NA())</f>
        <v>#N/A</v>
      </c>
      <c r="GX68" s="162" t="e">
        <f t="shared" ref="GX68:GX104" si="491">IF(ISNONTEXT($K68),_xlfn.NORM.DIST(DA68,$G68,$K68,FALSE),NA())</f>
        <v>#N/A</v>
      </c>
      <c r="GY68" s="162" t="e">
        <f t="shared" ref="GY68:GY104" si="492">IF(ISNONTEXT($K68),_xlfn.NORM.DIST(DB68,$G68,$K68,FALSE),NA())</f>
        <v>#N/A</v>
      </c>
      <c r="GZ68" s="162" t="e">
        <f t="shared" ref="GZ68:GZ104" si="493">IF(ISNONTEXT($K68),_xlfn.NORM.DIST(DC68,$G68,$K68,FALSE),NA())</f>
        <v>#N/A</v>
      </c>
      <c r="HA68" s="162" t="e">
        <f t="shared" ref="HA68:HA104" si="494">IF(ISNONTEXT($K68),_xlfn.NORM.DIST(DD68,$G68,$K68,FALSE),NA())</f>
        <v>#N/A</v>
      </c>
      <c r="HB68" s="162" t="e">
        <f t="shared" ref="HB68:HB104" si="495">IF(ISNONTEXT($K68),_xlfn.NORM.DIST(DE68,$G68,$K68,FALSE),NA())</f>
        <v>#N/A</v>
      </c>
      <c r="HC68" s="162" t="e">
        <f t="shared" ref="HC68:HC104" si="496">IF(ISNONTEXT($K68),_xlfn.NORM.DIST(DF68,$G68,$K68,FALSE),NA())</f>
        <v>#N/A</v>
      </c>
      <c r="HD68" s="162" t="e">
        <f t="shared" ref="HD68:HD104" si="497">IF(ISNONTEXT($K68),_xlfn.NORM.DIST(DG68,$G68,$K68,FALSE),NA())</f>
        <v>#N/A</v>
      </c>
      <c r="HE68" s="162" t="e">
        <f t="shared" ref="HE68:HE104" si="498">IF(ISNONTEXT($K68),_xlfn.NORM.DIST(DH68,$G68,$K68,FALSE),NA())</f>
        <v>#N/A</v>
      </c>
      <c r="HF68" s="162" t="e">
        <f t="shared" ref="HF68:HF104" si="499">IF(ISNONTEXT($K68),_xlfn.NORM.DIST(DI68,$G68,$K68,FALSE),NA())</f>
        <v>#N/A</v>
      </c>
      <c r="HG68" s="162" t="e">
        <f t="shared" ref="HG68:HG104" si="500">IF(ISNONTEXT($K68),_xlfn.NORM.DIST(DJ68,$G68,$K68,FALSE),NA())</f>
        <v>#N/A</v>
      </c>
      <c r="HH68" s="162" t="e">
        <f t="shared" ref="HH68:HH104" si="501">IF(ISNONTEXT($K68),_xlfn.NORM.DIST(DK68,$G68,$K68,FALSE),NA())</f>
        <v>#N/A</v>
      </c>
      <c r="HI68" s="162" t="e">
        <f t="shared" ref="HI68:HI104" si="502">IF(ISNONTEXT($K68),_xlfn.NORM.DIST(DL68,$G68,$K68,FALSE),NA())</f>
        <v>#N/A</v>
      </c>
      <c r="HJ68" s="162" t="e">
        <f t="shared" ref="HJ68:HJ104" si="503">IF(ISNONTEXT($K68),_xlfn.NORM.DIST(DM68,$G68,$K68,FALSE),NA())</f>
        <v>#N/A</v>
      </c>
      <c r="HK68" s="162" t="e">
        <f t="shared" ref="HK68:HK104" si="504">IF(ISNONTEXT($K68),_xlfn.NORM.DIST(DN68,$G68,$K68,FALSE),NA())</f>
        <v>#N/A</v>
      </c>
      <c r="HL68" s="162" t="e">
        <f t="shared" ref="HL68:HL104" si="505">IF(ISNONTEXT($K68),_xlfn.NORM.DIST(DO68,$G68,$K68,FALSE),NA())</f>
        <v>#N/A</v>
      </c>
      <c r="HM68" s="162" t="e">
        <f t="shared" ref="HM68:HM104" si="506">IF(ISNONTEXT($K68),_xlfn.NORM.DIST(DP68,$G68,$K68,FALSE),NA())</f>
        <v>#N/A</v>
      </c>
      <c r="HN68" s="162" t="e">
        <f t="shared" ref="HN68:HN104" si="507">IF(ISNONTEXT($K68),_xlfn.NORM.DIST(DQ68,$G68,$K68,FALSE),NA())</f>
        <v>#N/A</v>
      </c>
      <c r="HO68" s="162" t="e">
        <f t="shared" ref="HO68:HO104" si="508">IF(ISNONTEXT($K68),_xlfn.NORM.DIST(DR68,$G68,$K68,FALSE),NA())</f>
        <v>#N/A</v>
      </c>
      <c r="HP68" s="162" t="e">
        <f t="shared" ref="HP68:HP104" si="509">IF(ISNONTEXT($K68),_xlfn.NORM.DIST(DS68,$G68,$K68,FALSE),NA())</f>
        <v>#N/A</v>
      </c>
    </row>
    <row r="69" spans="1:224" hidden="1" x14ac:dyDescent="0.25">
      <c r="A69" s="4">
        <v>66</v>
      </c>
      <c r="B69" s="89" t="str">
        <f t="shared" ref="B69:B103" si="510">IF(C69&gt;0,C69*(1+$B$2),"")</f>
        <v/>
      </c>
      <c r="C69" s="88"/>
      <c r="D69" s="89" t="str">
        <f t="shared" ref="D69:D103" si="511">IF(C69&gt;0,C69*(1+$D$2),"")</f>
        <v/>
      </c>
      <c r="E69" s="34" t="str">
        <f t="shared" si="403"/>
        <v/>
      </c>
      <c r="F69" s="34" t="str">
        <f t="shared" si="404"/>
        <v/>
      </c>
      <c r="G69" s="69" t="str">
        <f t="shared" ref="G69:G103" si="512">IF(AND(B69&gt;0,C69&gt;0,D69&gt;0),(B69+(4*C69)+D69)/6,"")</f>
        <v/>
      </c>
      <c r="H69" s="21"/>
      <c r="I69" s="56"/>
      <c r="J69" s="265"/>
      <c r="K69" s="70" t="str">
        <f>IF(AND(B69&gt;0,C69&gt;0,D69&gt;0),IF(ISBLANK(J69),IF(ISBLANK(H69),"",(D69-B69)*VLOOKUP(H69,VLookups!$A$4:$B$13,2,FALSE)),J69),"")</f>
        <v/>
      </c>
      <c r="L69" s="71" t="str">
        <f t="shared" si="405"/>
        <v/>
      </c>
      <c r="M69" s="88"/>
      <c r="N69" s="258" t="str">
        <f>IF(AND(M69&gt;0,C69&gt;0,NOT(K69="")),ABS(VLOOKUP($M$1,VLookups!$A$48:$B$49,2,FALSE)-_xlfn.NORM.DIST(M69,G69,K69,TRUE)),"")</f>
        <v/>
      </c>
      <c r="O69" s="87" t="str">
        <f>IF(AND($B69&gt;0,$C69&gt;0,$D69&gt;0,NOT(ISBLANK($H69))),_xlfn.NORM.INV(ABS(VLOOKUP($M$1,VLookups!$A$48:$B$49,2,FALSE)-O$3),$G69,$K69),"")</f>
        <v/>
      </c>
      <c r="P69" s="86" t="str">
        <f>IF(AND($B69&gt;0,$C69&gt;0,$D69&gt;0,NOT(ISBLANK($H69))),_xlfn.NORM.INV(ABS(VLOOKUP($M$1,VLookups!$A$48:$B$49,2,FALSE)-P$3),$G69,$K69),"")</f>
        <v/>
      </c>
      <c r="Q69" s="87" t="str">
        <f>IF(AND($B69&gt;0,$C69&gt;0,$D69&gt;0,NOT(ISBLANK($H69))),_xlfn.NORM.INV(ABS(VLOOKUP($M$1,VLookups!$A$48:$B$49,2,FALSE)-Q$3),$G69,$K69),"")</f>
        <v/>
      </c>
      <c r="R69" s="86" t="str">
        <f>IF(AND($B69&gt;0,$C69&gt;0,$D69&gt;0,NOT(ISBLANK($H69))),_xlfn.NORM.INV(ABS(VLOOKUP($M$1,VLookups!$A$48:$B$49,2,FALSE)-R$3),$G69,$K69),"")</f>
        <v/>
      </c>
      <c r="S69" s="87" t="str">
        <f>IF(AND($B69&gt;0,$C69&gt;0,$D69&gt;0,NOT(ISBLANK($H69))),_xlfn.NORM.INV(ABS(VLOOKUP($M$1,VLookups!$A$48:$B$49,2,FALSE)-S$3),$G69,$K69),"")</f>
        <v/>
      </c>
      <c r="T69" s="86" t="str">
        <f>IF(AND($B69&gt;0,$C69&gt;0,$D69&gt;0,NOT(ISBLANK($H69))),_xlfn.NORM.INV(ABS(VLOOKUP($M$1,VLookups!$A$48:$B$49,2,FALSE)-T$3),$G69,$K69),"")</f>
        <v/>
      </c>
      <c r="U69" s="5"/>
      <c r="V69" s="161"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6"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2" t="e">
        <f t="shared" si="409"/>
        <v>#N/A</v>
      </c>
      <c r="DU69" s="162" t="e">
        <f t="shared" si="410"/>
        <v>#N/A</v>
      </c>
      <c r="DV69" s="162" t="e">
        <f t="shared" si="411"/>
        <v>#N/A</v>
      </c>
      <c r="DW69" s="162" t="e">
        <f t="shared" si="412"/>
        <v>#N/A</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row>
    <row r="70" spans="1:224" hidden="1" x14ac:dyDescent="0.25">
      <c r="A70" s="4">
        <v>67</v>
      </c>
      <c r="B70" s="89" t="str">
        <f t="shared" si="510"/>
        <v/>
      </c>
      <c r="C70" s="88"/>
      <c r="D70" s="89" t="str">
        <f t="shared" si="511"/>
        <v/>
      </c>
      <c r="E70" s="34" t="str">
        <f t="shared" si="403"/>
        <v/>
      </c>
      <c r="F70" s="34" t="str">
        <f t="shared" si="404"/>
        <v/>
      </c>
      <c r="G70" s="69" t="str">
        <f t="shared" si="512"/>
        <v/>
      </c>
      <c r="H70" s="21"/>
      <c r="I70" s="56"/>
      <c r="J70" s="265"/>
      <c r="K70" s="70" t="str">
        <f>IF(AND(B70&gt;0,C70&gt;0,D70&gt;0),IF(ISBLANK(J70),IF(ISBLANK(H70),"",(D70-B70)*VLOOKUP(H70,VLookups!$A$4:$B$13,2,FALSE)),J70),"")</f>
        <v/>
      </c>
      <c r="L70" s="71" t="str">
        <f t="shared" si="405"/>
        <v/>
      </c>
      <c r="M70" s="88"/>
      <c r="N70" s="258" t="str">
        <f>IF(AND(M70&gt;0,C70&gt;0,NOT(K70="")),ABS(VLOOKUP($M$1,VLookups!$A$48:$B$49,2,FALSE)-_xlfn.NORM.DIST(M70,G70,K70,TRUE)),"")</f>
        <v/>
      </c>
      <c r="O70" s="87" t="str">
        <f>IF(AND($B70&gt;0,$C70&gt;0,$D70&gt;0,NOT(ISBLANK($H70))),_xlfn.NORM.INV(ABS(VLOOKUP($M$1,VLookups!$A$48:$B$49,2,FALSE)-O$3),$G70,$K70),"")</f>
        <v/>
      </c>
      <c r="P70" s="86" t="str">
        <f>IF(AND($B70&gt;0,$C70&gt;0,$D70&gt;0,NOT(ISBLANK($H70))),_xlfn.NORM.INV(ABS(VLOOKUP($M$1,VLookups!$A$48:$B$49,2,FALSE)-P$3),$G70,$K70),"")</f>
        <v/>
      </c>
      <c r="Q70" s="87" t="str">
        <f>IF(AND($B70&gt;0,$C70&gt;0,$D70&gt;0,NOT(ISBLANK($H70))),_xlfn.NORM.INV(ABS(VLOOKUP($M$1,VLookups!$A$48:$B$49,2,FALSE)-Q$3),$G70,$K70),"")</f>
        <v/>
      </c>
      <c r="R70" s="86" t="str">
        <f>IF(AND($B70&gt;0,$C70&gt;0,$D70&gt;0,NOT(ISBLANK($H70))),_xlfn.NORM.INV(ABS(VLOOKUP($M$1,VLookups!$A$48:$B$49,2,FALSE)-R$3),$G70,$K70),"")</f>
        <v/>
      </c>
      <c r="S70" s="87" t="str">
        <f>IF(AND($B70&gt;0,$C70&gt;0,$D70&gt;0,NOT(ISBLANK($H70))),_xlfn.NORM.INV(ABS(VLOOKUP($M$1,VLookups!$A$48:$B$49,2,FALSE)-S$3),$G70,$K70),"")</f>
        <v/>
      </c>
      <c r="T70" s="86" t="str">
        <f>IF(AND($B70&gt;0,$C70&gt;0,$D70&gt;0,NOT(ISBLANK($H70))),_xlfn.NORM.INV(ABS(VLOOKUP($M$1,VLookups!$A$48:$B$49,2,FALSE)-T$3),$G70,$K70),"")</f>
        <v/>
      </c>
      <c r="U70" s="5"/>
      <c r="V70" s="161"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6"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2" t="e">
        <f t="shared" si="409"/>
        <v>#N/A</v>
      </c>
      <c r="DU70" s="162" t="e">
        <f t="shared" si="410"/>
        <v>#N/A</v>
      </c>
      <c r="DV70" s="162" t="e">
        <f t="shared" si="411"/>
        <v>#N/A</v>
      </c>
      <c r="DW70" s="162" t="e">
        <f t="shared" si="412"/>
        <v>#N/A</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row>
    <row r="71" spans="1:224" hidden="1" x14ac:dyDescent="0.25">
      <c r="A71" s="4">
        <v>68</v>
      </c>
      <c r="B71" s="89" t="str">
        <f t="shared" si="510"/>
        <v/>
      </c>
      <c r="C71" s="88"/>
      <c r="D71" s="89" t="str">
        <f t="shared" si="511"/>
        <v/>
      </c>
      <c r="E71" s="34" t="str">
        <f t="shared" si="403"/>
        <v/>
      </c>
      <c r="F71" s="34" t="str">
        <f t="shared" si="404"/>
        <v/>
      </c>
      <c r="G71" s="69" t="str">
        <f t="shared" si="512"/>
        <v/>
      </c>
      <c r="H71" s="21"/>
      <c r="I71" s="56"/>
      <c r="J71" s="265"/>
      <c r="K71" s="70" t="str">
        <f>IF(AND(B71&gt;0,C71&gt;0,D71&gt;0),IF(ISBLANK(J71),IF(ISBLANK(H71),"",(D71-B71)*VLOOKUP(H71,VLookups!$A$4:$B$13,2,FALSE)),J71),"")</f>
        <v/>
      </c>
      <c r="L71" s="71" t="str">
        <f t="shared" si="405"/>
        <v/>
      </c>
      <c r="M71" s="88"/>
      <c r="N71" s="258" t="str">
        <f>IF(AND(M71&gt;0,C71&gt;0,NOT(K71="")),ABS(VLOOKUP($M$1,VLookups!$A$48:$B$49,2,FALSE)-_xlfn.NORM.DIST(M71,G71,K71,TRUE)),"")</f>
        <v/>
      </c>
      <c r="O71" s="87" t="str">
        <f>IF(AND($B71&gt;0,$C71&gt;0,$D71&gt;0,NOT(ISBLANK($H71))),_xlfn.NORM.INV(ABS(VLOOKUP($M$1,VLookups!$A$48:$B$49,2,FALSE)-O$3),$G71,$K71),"")</f>
        <v/>
      </c>
      <c r="P71" s="86" t="str">
        <f>IF(AND($B71&gt;0,$C71&gt;0,$D71&gt;0,NOT(ISBLANK($H71))),_xlfn.NORM.INV(ABS(VLOOKUP($M$1,VLookups!$A$48:$B$49,2,FALSE)-P$3),$G71,$K71),"")</f>
        <v/>
      </c>
      <c r="Q71" s="87" t="str">
        <f>IF(AND($B71&gt;0,$C71&gt;0,$D71&gt;0,NOT(ISBLANK($H71))),_xlfn.NORM.INV(ABS(VLOOKUP($M$1,VLookups!$A$48:$B$49,2,FALSE)-Q$3),$G71,$K71),"")</f>
        <v/>
      </c>
      <c r="R71" s="86" t="str">
        <f>IF(AND($B71&gt;0,$C71&gt;0,$D71&gt;0,NOT(ISBLANK($H71))),_xlfn.NORM.INV(ABS(VLOOKUP($M$1,VLookups!$A$48:$B$49,2,FALSE)-R$3),$G71,$K71),"")</f>
        <v/>
      </c>
      <c r="S71" s="87" t="str">
        <f>IF(AND($B71&gt;0,$C71&gt;0,$D71&gt;0,NOT(ISBLANK($H71))),_xlfn.NORM.INV(ABS(VLOOKUP($M$1,VLookups!$A$48:$B$49,2,FALSE)-S$3),$G71,$K71),"")</f>
        <v/>
      </c>
      <c r="T71" s="86" t="str">
        <f>IF(AND($B71&gt;0,$C71&gt;0,$D71&gt;0,NOT(ISBLANK($H71))),_xlfn.NORM.INV(ABS(VLOOKUP($M$1,VLookups!$A$48:$B$49,2,FALSE)-T$3),$G71,$K71),"")</f>
        <v/>
      </c>
      <c r="U71" s="5"/>
      <c r="V71" s="161"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6"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2" t="e">
        <f t="shared" si="409"/>
        <v>#N/A</v>
      </c>
      <c r="DU71" s="162" t="e">
        <f t="shared" si="410"/>
        <v>#N/A</v>
      </c>
      <c r="DV71" s="162" t="e">
        <f t="shared" si="411"/>
        <v>#N/A</v>
      </c>
      <c r="DW71" s="162" t="e">
        <f t="shared" si="412"/>
        <v>#N/A</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row>
    <row r="72" spans="1:224" hidden="1" x14ac:dyDescent="0.25">
      <c r="A72" s="4">
        <v>69</v>
      </c>
      <c r="B72" s="89" t="str">
        <f t="shared" si="510"/>
        <v/>
      </c>
      <c r="C72" s="88"/>
      <c r="D72" s="89" t="str">
        <f t="shared" si="511"/>
        <v/>
      </c>
      <c r="E72" s="34" t="str">
        <f t="shared" si="403"/>
        <v/>
      </c>
      <c r="F72" s="34" t="str">
        <f t="shared" si="404"/>
        <v/>
      </c>
      <c r="G72" s="69" t="str">
        <f t="shared" si="512"/>
        <v/>
      </c>
      <c r="H72" s="21"/>
      <c r="I72" s="56"/>
      <c r="J72" s="265"/>
      <c r="K72" s="70" t="str">
        <f>IF(AND(B72&gt;0,C72&gt;0,D72&gt;0),IF(ISBLANK(J72),IF(ISBLANK(H72),"",(D72-B72)*VLOOKUP(H72,VLookups!$A$4:$B$13,2,FALSE)),J72),"")</f>
        <v/>
      </c>
      <c r="L72" s="71" t="str">
        <f t="shared" si="405"/>
        <v/>
      </c>
      <c r="M72" s="88"/>
      <c r="N72" s="258" t="str">
        <f>IF(AND(M72&gt;0,C72&gt;0,NOT(K72="")),ABS(VLOOKUP($M$1,VLookups!$A$48:$B$49,2,FALSE)-_xlfn.NORM.DIST(M72,G72,K72,TRUE)),"")</f>
        <v/>
      </c>
      <c r="O72" s="87" t="str">
        <f>IF(AND($B72&gt;0,$C72&gt;0,$D72&gt;0,NOT(ISBLANK($H72))),_xlfn.NORM.INV(ABS(VLOOKUP($M$1,VLookups!$A$48:$B$49,2,FALSE)-O$3),$G72,$K72),"")</f>
        <v/>
      </c>
      <c r="P72" s="86" t="str">
        <f>IF(AND($B72&gt;0,$C72&gt;0,$D72&gt;0,NOT(ISBLANK($H72))),_xlfn.NORM.INV(ABS(VLOOKUP($M$1,VLookups!$A$48:$B$49,2,FALSE)-P$3),$G72,$K72),"")</f>
        <v/>
      </c>
      <c r="Q72" s="87" t="str">
        <f>IF(AND($B72&gt;0,$C72&gt;0,$D72&gt;0,NOT(ISBLANK($H72))),_xlfn.NORM.INV(ABS(VLOOKUP($M$1,VLookups!$A$48:$B$49,2,FALSE)-Q$3),$G72,$K72),"")</f>
        <v/>
      </c>
      <c r="R72" s="86" t="str">
        <f>IF(AND($B72&gt;0,$C72&gt;0,$D72&gt;0,NOT(ISBLANK($H72))),_xlfn.NORM.INV(ABS(VLOOKUP($M$1,VLookups!$A$48:$B$49,2,FALSE)-R$3),$G72,$K72),"")</f>
        <v/>
      </c>
      <c r="S72" s="87" t="str">
        <f>IF(AND($B72&gt;0,$C72&gt;0,$D72&gt;0,NOT(ISBLANK($H72))),_xlfn.NORM.INV(ABS(VLOOKUP($M$1,VLookups!$A$48:$B$49,2,FALSE)-S$3),$G72,$K72),"")</f>
        <v/>
      </c>
      <c r="T72" s="86" t="str">
        <f>IF(AND($B72&gt;0,$C72&gt;0,$D72&gt;0,NOT(ISBLANK($H72))),_xlfn.NORM.INV(ABS(VLOOKUP($M$1,VLookups!$A$48:$B$49,2,FALSE)-T$3),$G72,$K72),"")</f>
        <v/>
      </c>
      <c r="U72" s="5"/>
      <c r="V72" s="161"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6"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2" t="e">
        <f t="shared" si="409"/>
        <v>#N/A</v>
      </c>
      <c r="DU72" s="162" t="e">
        <f t="shared" si="410"/>
        <v>#N/A</v>
      </c>
      <c r="DV72" s="162" t="e">
        <f t="shared" si="411"/>
        <v>#N/A</v>
      </c>
      <c r="DW72" s="162" t="e">
        <f t="shared" si="412"/>
        <v>#N/A</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row>
    <row r="73" spans="1:224" hidden="1" x14ac:dyDescent="0.25">
      <c r="A73" s="4">
        <v>70</v>
      </c>
      <c r="B73" s="89" t="str">
        <f t="shared" si="510"/>
        <v/>
      </c>
      <c r="C73" s="88"/>
      <c r="D73" s="89" t="str">
        <f t="shared" si="511"/>
        <v/>
      </c>
      <c r="E73" s="34" t="str">
        <f t="shared" si="403"/>
        <v/>
      </c>
      <c r="F73" s="34" t="str">
        <f t="shared" si="404"/>
        <v/>
      </c>
      <c r="G73" s="69" t="str">
        <f t="shared" si="512"/>
        <v/>
      </c>
      <c r="H73" s="21"/>
      <c r="I73" s="56"/>
      <c r="J73" s="265"/>
      <c r="K73" s="70" t="str">
        <f>IF(AND(B73&gt;0,C73&gt;0,D73&gt;0),IF(ISBLANK(J73),IF(ISBLANK(H73),"",(D73-B73)*VLOOKUP(H73,VLookups!$A$4:$B$13,2,FALSE)),J73),"")</f>
        <v/>
      </c>
      <c r="L73" s="71" t="str">
        <f t="shared" si="405"/>
        <v/>
      </c>
      <c r="M73" s="88"/>
      <c r="N73" s="258" t="str">
        <f>IF(AND(M73&gt;0,C73&gt;0,NOT(K73="")),ABS(VLOOKUP($M$1,VLookups!$A$48:$B$49,2,FALSE)-_xlfn.NORM.DIST(M73,G73,K73,TRUE)),"")</f>
        <v/>
      </c>
      <c r="O73" s="87" t="str">
        <f>IF(AND($B73&gt;0,$C73&gt;0,$D73&gt;0,NOT(ISBLANK($H73))),_xlfn.NORM.INV(ABS(VLOOKUP($M$1,VLookups!$A$48:$B$49,2,FALSE)-O$3),$G73,$K73),"")</f>
        <v/>
      </c>
      <c r="P73" s="86" t="str">
        <f>IF(AND($B73&gt;0,$C73&gt;0,$D73&gt;0,NOT(ISBLANK($H73))),_xlfn.NORM.INV(ABS(VLOOKUP($M$1,VLookups!$A$48:$B$49,2,FALSE)-P$3),$G73,$K73),"")</f>
        <v/>
      </c>
      <c r="Q73" s="87" t="str">
        <f>IF(AND($B73&gt;0,$C73&gt;0,$D73&gt;0,NOT(ISBLANK($H73))),_xlfn.NORM.INV(ABS(VLOOKUP($M$1,VLookups!$A$48:$B$49,2,FALSE)-Q$3),$G73,$K73),"")</f>
        <v/>
      </c>
      <c r="R73" s="86" t="str">
        <f>IF(AND($B73&gt;0,$C73&gt;0,$D73&gt;0,NOT(ISBLANK($H73))),_xlfn.NORM.INV(ABS(VLOOKUP($M$1,VLookups!$A$48:$B$49,2,FALSE)-R$3),$G73,$K73),"")</f>
        <v/>
      </c>
      <c r="S73" s="87" t="str">
        <f>IF(AND($B73&gt;0,$C73&gt;0,$D73&gt;0,NOT(ISBLANK($H73))),_xlfn.NORM.INV(ABS(VLOOKUP($M$1,VLookups!$A$48:$B$49,2,FALSE)-S$3),$G73,$K73),"")</f>
        <v/>
      </c>
      <c r="T73" s="86" t="str">
        <f>IF(AND($B73&gt;0,$C73&gt;0,$D73&gt;0,NOT(ISBLANK($H73))),_xlfn.NORM.INV(ABS(VLOOKUP($M$1,VLookups!$A$48:$B$49,2,FALSE)-T$3),$G73,$K73),"")</f>
        <v/>
      </c>
      <c r="U73" s="5"/>
      <c r="V73" s="161"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6"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2" t="e">
        <f t="shared" si="409"/>
        <v>#N/A</v>
      </c>
      <c r="DU73" s="162" t="e">
        <f t="shared" si="410"/>
        <v>#N/A</v>
      </c>
      <c r="DV73" s="162" t="e">
        <f t="shared" si="411"/>
        <v>#N/A</v>
      </c>
      <c r="DW73" s="162" t="e">
        <f t="shared" si="412"/>
        <v>#N/A</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row>
    <row r="74" spans="1:224" hidden="1" x14ac:dyDescent="0.25">
      <c r="A74" s="4">
        <v>71</v>
      </c>
      <c r="B74" s="89" t="str">
        <f t="shared" si="510"/>
        <v/>
      </c>
      <c r="C74" s="88"/>
      <c r="D74" s="89" t="str">
        <f t="shared" si="511"/>
        <v/>
      </c>
      <c r="E74" s="34" t="str">
        <f t="shared" si="403"/>
        <v/>
      </c>
      <c r="F74" s="34" t="str">
        <f t="shared" si="404"/>
        <v/>
      </c>
      <c r="G74" s="69" t="str">
        <f t="shared" si="512"/>
        <v/>
      </c>
      <c r="H74" s="21"/>
      <c r="I74" s="56"/>
      <c r="J74" s="265"/>
      <c r="K74" s="70" t="str">
        <f>IF(AND(B74&gt;0,C74&gt;0,D74&gt;0),IF(ISBLANK(J74),IF(ISBLANK(H74),"",(D74-B74)*VLOOKUP(H74,VLookups!$A$4:$B$13,2,FALSE)),J74),"")</f>
        <v/>
      </c>
      <c r="L74" s="71" t="str">
        <f t="shared" si="405"/>
        <v/>
      </c>
      <c r="M74" s="88"/>
      <c r="N74" s="258" t="str">
        <f>IF(AND(M74&gt;0,C74&gt;0,NOT(K74="")),ABS(VLOOKUP($M$1,VLookups!$A$48:$B$49,2,FALSE)-_xlfn.NORM.DIST(M74,G74,K74,TRUE)),"")</f>
        <v/>
      </c>
      <c r="O74" s="87" t="str">
        <f>IF(AND($B74&gt;0,$C74&gt;0,$D74&gt;0,NOT(ISBLANK($H74))),_xlfn.NORM.INV(ABS(VLOOKUP($M$1,VLookups!$A$48:$B$49,2,FALSE)-O$3),$G74,$K74),"")</f>
        <v/>
      </c>
      <c r="P74" s="86" t="str">
        <f>IF(AND($B74&gt;0,$C74&gt;0,$D74&gt;0,NOT(ISBLANK($H74))),_xlfn.NORM.INV(ABS(VLOOKUP($M$1,VLookups!$A$48:$B$49,2,FALSE)-P$3),$G74,$K74),"")</f>
        <v/>
      </c>
      <c r="Q74" s="87" t="str">
        <f>IF(AND($B74&gt;0,$C74&gt;0,$D74&gt;0,NOT(ISBLANK($H74))),_xlfn.NORM.INV(ABS(VLOOKUP($M$1,VLookups!$A$48:$B$49,2,FALSE)-Q$3),$G74,$K74),"")</f>
        <v/>
      </c>
      <c r="R74" s="86" t="str">
        <f>IF(AND($B74&gt;0,$C74&gt;0,$D74&gt;0,NOT(ISBLANK($H74))),_xlfn.NORM.INV(ABS(VLOOKUP($M$1,VLookups!$A$48:$B$49,2,FALSE)-R$3),$G74,$K74),"")</f>
        <v/>
      </c>
      <c r="S74" s="87" t="str">
        <f>IF(AND($B74&gt;0,$C74&gt;0,$D74&gt;0,NOT(ISBLANK($H74))),_xlfn.NORM.INV(ABS(VLOOKUP($M$1,VLookups!$A$48:$B$49,2,FALSE)-S$3),$G74,$K74),"")</f>
        <v/>
      </c>
      <c r="T74" s="86" t="str">
        <f>IF(AND($B74&gt;0,$C74&gt;0,$D74&gt;0,NOT(ISBLANK($H74))),_xlfn.NORM.INV(ABS(VLOOKUP($M$1,VLookups!$A$48:$B$49,2,FALSE)-T$3),$G74,$K74),"")</f>
        <v/>
      </c>
      <c r="U74" s="5"/>
      <c r="V74" s="161"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6"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2" t="e">
        <f t="shared" si="409"/>
        <v>#N/A</v>
      </c>
      <c r="DU74" s="162" t="e">
        <f t="shared" si="410"/>
        <v>#N/A</v>
      </c>
      <c r="DV74" s="162" t="e">
        <f t="shared" si="411"/>
        <v>#N/A</v>
      </c>
      <c r="DW74" s="162" t="e">
        <f t="shared" si="412"/>
        <v>#N/A</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row>
    <row r="75" spans="1:224" hidden="1" x14ac:dyDescent="0.25">
      <c r="A75" s="4">
        <v>72</v>
      </c>
      <c r="B75" s="89" t="str">
        <f t="shared" si="510"/>
        <v/>
      </c>
      <c r="C75" s="88"/>
      <c r="D75" s="89" t="str">
        <f t="shared" si="511"/>
        <v/>
      </c>
      <c r="E75" s="34" t="str">
        <f t="shared" si="403"/>
        <v/>
      </c>
      <c r="F75" s="34" t="str">
        <f t="shared" si="404"/>
        <v/>
      </c>
      <c r="G75" s="69" t="str">
        <f t="shared" si="512"/>
        <v/>
      </c>
      <c r="H75" s="21"/>
      <c r="I75" s="56"/>
      <c r="J75" s="265"/>
      <c r="K75" s="70" t="str">
        <f>IF(AND(B75&gt;0,C75&gt;0,D75&gt;0),IF(ISBLANK(J75),IF(ISBLANK(H75),"",(D75-B75)*VLOOKUP(H75,VLookups!$A$4:$B$13,2,FALSE)),J75),"")</f>
        <v/>
      </c>
      <c r="L75" s="71" t="str">
        <f t="shared" si="405"/>
        <v/>
      </c>
      <c r="M75" s="88"/>
      <c r="N75" s="258" t="str">
        <f>IF(AND(M75&gt;0,C75&gt;0,NOT(K75="")),ABS(VLOOKUP($M$1,VLookups!$A$48:$B$49,2,FALSE)-_xlfn.NORM.DIST(M75,G75,K75,TRUE)),"")</f>
        <v/>
      </c>
      <c r="O75" s="87" t="str">
        <f>IF(AND($B75&gt;0,$C75&gt;0,$D75&gt;0,NOT(ISBLANK($H75))),_xlfn.NORM.INV(ABS(VLOOKUP($M$1,VLookups!$A$48:$B$49,2,FALSE)-O$3),$G75,$K75),"")</f>
        <v/>
      </c>
      <c r="P75" s="86" t="str">
        <f>IF(AND($B75&gt;0,$C75&gt;0,$D75&gt;0,NOT(ISBLANK($H75))),_xlfn.NORM.INV(ABS(VLOOKUP($M$1,VLookups!$A$48:$B$49,2,FALSE)-P$3),$G75,$K75),"")</f>
        <v/>
      </c>
      <c r="Q75" s="87" t="str">
        <f>IF(AND($B75&gt;0,$C75&gt;0,$D75&gt;0,NOT(ISBLANK($H75))),_xlfn.NORM.INV(ABS(VLOOKUP($M$1,VLookups!$A$48:$B$49,2,FALSE)-Q$3),$G75,$K75),"")</f>
        <v/>
      </c>
      <c r="R75" s="86" t="str">
        <f>IF(AND($B75&gt;0,$C75&gt;0,$D75&gt;0,NOT(ISBLANK($H75))),_xlfn.NORM.INV(ABS(VLOOKUP($M$1,VLookups!$A$48:$B$49,2,FALSE)-R$3),$G75,$K75),"")</f>
        <v/>
      </c>
      <c r="S75" s="87" t="str">
        <f>IF(AND($B75&gt;0,$C75&gt;0,$D75&gt;0,NOT(ISBLANK($H75))),_xlfn.NORM.INV(ABS(VLOOKUP($M$1,VLookups!$A$48:$B$49,2,FALSE)-S$3),$G75,$K75),"")</f>
        <v/>
      </c>
      <c r="T75" s="86" t="str">
        <f>IF(AND($B75&gt;0,$C75&gt;0,$D75&gt;0,NOT(ISBLANK($H75))),_xlfn.NORM.INV(ABS(VLOOKUP($M$1,VLookups!$A$48:$B$49,2,FALSE)-T$3),$G75,$K75),"")</f>
        <v/>
      </c>
      <c r="U75" s="5"/>
      <c r="V75" s="161"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6"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2" t="e">
        <f t="shared" si="409"/>
        <v>#N/A</v>
      </c>
      <c r="DU75" s="162" t="e">
        <f t="shared" si="410"/>
        <v>#N/A</v>
      </c>
      <c r="DV75" s="162" t="e">
        <f t="shared" si="411"/>
        <v>#N/A</v>
      </c>
      <c r="DW75" s="162" t="e">
        <f t="shared" si="412"/>
        <v>#N/A</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row>
    <row r="76" spans="1:224" hidden="1" x14ac:dyDescent="0.25">
      <c r="A76" s="4">
        <v>73</v>
      </c>
      <c r="B76" s="89" t="str">
        <f t="shared" si="510"/>
        <v/>
      </c>
      <c r="C76" s="88"/>
      <c r="D76" s="89" t="str">
        <f t="shared" si="511"/>
        <v/>
      </c>
      <c r="E76" s="34" t="str">
        <f t="shared" si="403"/>
        <v/>
      </c>
      <c r="F76" s="34" t="str">
        <f t="shared" si="404"/>
        <v/>
      </c>
      <c r="G76" s="69" t="str">
        <f t="shared" si="512"/>
        <v/>
      </c>
      <c r="H76" s="21"/>
      <c r="I76" s="56"/>
      <c r="J76" s="265"/>
      <c r="K76" s="70" t="str">
        <f>IF(AND(B76&gt;0,C76&gt;0,D76&gt;0),IF(ISBLANK(J76),IF(ISBLANK(H76),"",(D76-B76)*VLOOKUP(H76,VLookups!$A$4:$B$13,2,FALSE)),J76),"")</f>
        <v/>
      </c>
      <c r="L76" s="71" t="str">
        <f t="shared" si="405"/>
        <v/>
      </c>
      <c r="M76" s="88"/>
      <c r="N76" s="258" t="str">
        <f>IF(AND(M76&gt;0,C76&gt;0,NOT(K76="")),ABS(VLOOKUP($M$1,VLookups!$A$48:$B$49,2,FALSE)-_xlfn.NORM.DIST(M76,G76,K76,TRUE)),"")</f>
        <v/>
      </c>
      <c r="O76" s="87" t="str">
        <f>IF(AND($B76&gt;0,$C76&gt;0,$D76&gt;0,NOT(ISBLANK($H76))),_xlfn.NORM.INV(ABS(VLOOKUP($M$1,VLookups!$A$48:$B$49,2,FALSE)-O$3),$G76,$K76),"")</f>
        <v/>
      </c>
      <c r="P76" s="86" t="str">
        <f>IF(AND($B76&gt;0,$C76&gt;0,$D76&gt;0,NOT(ISBLANK($H76))),_xlfn.NORM.INV(ABS(VLOOKUP($M$1,VLookups!$A$48:$B$49,2,FALSE)-P$3),$G76,$K76),"")</f>
        <v/>
      </c>
      <c r="Q76" s="87" t="str">
        <f>IF(AND($B76&gt;0,$C76&gt;0,$D76&gt;0,NOT(ISBLANK($H76))),_xlfn.NORM.INV(ABS(VLOOKUP($M$1,VLookups!$A$48:$B$49,2,FALSE)-Q$3),$G76,$K76),"")</f>
        <v/>
      </c>
      <c r="R76" s="86" t="str">
        <f>IF(AND($B76&gt;0,$C76&gt;0,$D76&gt;0,NOT(ISBLANK($H76))),_xlfn.NORM.INV(ABS(VLOOKUP($M$1,VLookups!$A$48:$B$49,2,FALSE)-R$3),$G76,$K76),"")</f>
        <v/>
      </c>
      <c r="S76" s="87" t="str">
        <f>IF(AND($B76&gt;0,$C76&gt;0,$D76&gt;0,NOT(ISBLANK($H76))),_xlfn.NORM.INV(ABS(VLOOKUP($M$1,VLookups!$A$48:$B$49,2,FALSE)-S$3),$G76,$K76),"")</f>
        <v/>
      </c>
      <c r="T76" s="86" t="str">
        <f>IF(AND($B76&gt;0,$C76&gt;0,$D76&gt;0,NOT(ISBLANK($H76))),_xlfn.NORM.INV(ABS(VLOOKUP($M$1,VLookups!$A$48:$B$49,2,FALSE)-T$3),$G76,$K76),"")</f>
        <v/>
      </c>
      <c r="U76" s="5"/>
      <c r="V76" s="161"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6"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2" t="e">
        <f t="shared" si="409"/>
        <v>#N/A</v>
      </c>
      <c r="DU76" s="162" t="e">
        <f t="shared" si="410"/>
        <v>#N/A</v>
      </c>
      <c r="DV76" s="162" t="e">
        <f t="shared" si="411"/>
        <v>#N/A</v>
      </c>
      <c r="DW76" s="162" t="e">
        <f t="shared" si="412"/>
        <v>#N/A</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row>
    <row r="77" spans="1:224" hidden="1" x14ac:dyDescent="0.25">
      <c r="A77" s="4">
        <v>74</v>
      </c>
      <c r="B77" s="89" t="str">
        <f t="shared" si="510"/>
        <v/>
      </c>
      <c r="C77" s="88"/>
      <c r="D77" s="89" t="str">
        <f t="shared" si="511"/>
        <v/>
      </c>
      <c r="E77" s="34" t="str">
        <f t="shared" si="403"/>
        <v/>
      </c>
      <c r="F77" s="34" t="str">
        <f t="shared" si="404"/>
        <v/>
      </c>
      <c r="G77" s="69" t="str">
        <f t="shared" si="512"/>
        <v/>
      </c>
      <c r="H77" s="21"/>
      <c r="I77" s="56"/>
      <c r="J77" s="265"/>
      <c r="K77" s="70" t="str">
        <f>IF(AND(B77&gt;0,C77&gt;0,D77&gt;0),IF(ISBLANK(J77),IF(ISBLANK(H77),"",(D77-B77)*VLOOKUP(H77,VLookups!$A$4:$B$13,2,FALSE)),J77),"")</f>
        <v/>
      </c>
      <c r="L77" s="71" t="str">
        <f t="shared" si="405"/>
        <v/>
      </c>
      <c r="M77" s="88"/>
      <c r="N77" s="258" t="str">
        <f>IF(AND(M77&gt;0,C77&gt;0,NOT(K77="")),ABS(VLOOKUP($M$1,VLookups!$A$48:$B$49,2,FALSE)-_xlfn.NORM.DIST(M77,G77,K77,TRUE)),"")</f>
        <v/>
      </c>
      <c r="O77" s="87" t="str">
        <f>IF(AND($B77&gt;0,$C77&gt;0,$D77&gt;0,NOT(ISBLANK($H77))),_xlfn.NORM.INV(ABS(VLOOKUP($M$1,VLookups!$A$48:$B$49,2,FALSE)-O$3),$G77,$K77),"")</f>
        <v/>
      </c>
      <c r="P77" s="86" t="str">
        <f>IF(AND($B77&gt;0,$C77&gt;0,$D77&gt;0,NOT(ISBLANK($H77))),_xlfn.NORM.INV(ABS(VLOOKUP($M$1,VLookups!$A$48:$B$49,2,FALSE)-P$3),$G77,$K77),"")</f>
        <v/>
      </c>
      <c r="Q77" s="87" t="str">
        <f>IF(AND($B77&gt;0,$C77&gt;0,$D77&gt;0,NOT(ISBLANK($H77))),_xlfn.NORM.INV(ABS(VLOOKUP($M$1,VLookups!$A$48:$B$49,2,FALSE)-Q$3),$G77,$K77),"")</f>
        <v/>
      </c>
      <c r="R77" s="86" t="str">
        <f>IF(AND($B77&gt;0,$C77&gt;0,$D77&gt;0,NOT(ISBLANK($H77))),_xlfn.NORM.INV(ABS(VLOOKUP($M$1,VLookups!$A$48:$B$49,2,FALSE)-R$3),$G77,$K77),"")</f>
        <v/>
      </c>
      <c r="S77" s="87" t="str">
        <f>IF(AND($B77&gt;0,$C77&gt;0,$D77&gt;0,NOT(ISBLANK($H77))),_xlfn.NORM.INV(ABS(VLOOKUP($M$1,VLookups!$A$48:$B$49,2,FALSE)-S$3),$G77,$K77),"")</f>
        <v/>
      </c>
      <c r="T77" s="86" t="str">
        <f>IF(AND($B77&gt;0,$C77&gt;0,$D77&gt;0,NOT(ISBLANK($H77))),_xlfn.NORM.INV(ABS(VLOOKUP($M$1,VLookups!$A$48:$B$49,2,FALSE)-T$3),$G77,$K77),"")</f>
        <v/>
      </c>
      <c r="U77" s="5"/>
      <c r="V77" s="161"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6"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2" t="e">
        <f t="shared" si="409"/>
        <v>#N/A</v>
      </c>
      <c r="DU77" s="162" t="e">
        <f t="shared" si="410"/>
        <v>#N/A</v>
      </c>
      <c r="DV77" s="162" t="e">
        <f t="shared" si="411"/>
        <v>#N/A</v>
      </c>
      <c r="DW77" s="162" t="e">
        <f t="shared" si="412"/>
        <v>#N/A</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row>
    <row r="78" spans="1:224" hidden="1" x14ac:dyDescent="0.25">
      <c r="A78" s="4">
        <v>75</v>
      </c>
      <c r="B78" s="89" t="str">
        <f t="shared" si="510"/>
        <v/>
      </c>
      <c r="C78" s="88"/>
      <c r="D78" s="89" t="str">
        <f t="shared" si="511"/>
        <v/>
      </c>
      <c r="E78" s="34" t="str">
        <f t="shared" si="403"/>
        <v/>
      </c>
      <c r="F78" s="34" t="str">
        <f t="shared" si="404"/>
        <v/>
      </c>
      <c r="G78" s="69" t="str">
        <f t="shared" si="512"/>
        <v/>
      </c>
      <c r="H78" s="21"/>
      <c r="I78" s="56"/>
      <c r="J78" s="265"/>
      <c r="K78" s="70" t="str">
        <f>IF(AND(B78&gt;0,C78&gt;0,D78&gt;0),IF(ISBLANK(J78),IF(ISBLANK(H78),"",(D78-B78)*VLOOKUP(H78,VLookups!$A$4:$B$13,2,FALSE)),J78),"")</f>
        <v/>
      </c>
      <c r="L78" s="71" t="str">
        <f t="shared" si="405"/>
        <v/>
      </c>
      <c r="M78" s="88"/>
      <c r="N78" s="258" t="str">
        <f>IF(AND(M78&gt;0,C78&gt;0,NOT(K78="")),ABS(VLOOKUP($M$1,VLookups!$A$48:$B$49,2,FALSE)-_xlfn.NORM.DIST(M78,G78,K78,TRUE)),"")</f>
        <v/>
      </c>
      <c r="O78" s="87" t="str">
        <f>IF(AND($B78&gt;0,$C78&gt;0,$D78&gt;0,NOT(ISBLANK($H78))),_xlfn.NORM.INV(ABS(VLOOKUP($M$1,VLookups!$A$48:$B$49,2,FALSE)-O$3),$G78,$K78),"")</f>
        <v/>
      </c>
      <c r="P78" s="86" t="str">
        <f>IF(AND($B78&gt;0,$C78&gt;0,$D78&gt;0,NOT(ISBLANK($H78))),_xlfn.NORM.INV(ABS(VLOOKUP($M$1,VLookups!$A$48:$B$49,2,FALSE)-P$3),$G78,$K78),"")</f>
        <v/>
      </c>
      <c r="Q78" s="87" t="str">
        <f>IF(AND($B78&gt;0,$C78&gt;0,$D78&gt;0,NOT(ISBLANK($H78))),_xlfn.NORM.INV(ABS(VLOOKUP($M$1,VLookups!$A$48:$B$49,2,FALSE)-Q$3),$G78,$K78),"")</f>
        <v/>
      </c>
      <c r="R78" s="86" t="str">
        <f>IF(AND($B78&gt;0,$C78&gt;0,$D78&gt;0,NOT(ISBLANK($H78))),_xlfn.NORM.INV(ABS(VLOOKUP($M$1,VLookups!$A$48:$B$49,2,FALSE)-R$3),$G78,$K78),"")</f>
        <v/>
      </c>
      <c r="S78" s="87" t="str">
        <f>IF(AND($B78&gt;0,$C78&gt;0,$D78&gt;0,NOT(ISBLANK($H78))),_xlfn.NORM.INV(ABS(VLOOKUP($M$1,VLookups!$A$48:$B$49,2,FALSE)-S$3),$G78,$K78),"")</f>
        <v/>
      </c>
      <c r="T78" s="86" t="str">
        <f>IF(AND($B78&gt;0,$C78&gt;0,$D78&gt;0,NOT(ISBLANK($H78))),_xlfn.NORM.INV(ABS(VLOOKUP($M$1,VLookups!$A$48:$B$49,2,FALSE)-T$3),$G78,$K78),"")</f>
        <v/>
      </c>
      <c r="U78" s="5"/>
      <c r="V78" s="161"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6"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2" t="e">
        <f t="shared" si="409"/>
        <v>#N/A</v>
      </c>
      <c r="DU78" s="162" t="e">
        <f t="shared" si="410"/>
        <v>#N/A</v>
      </c>
      <c r="DV78" s="162" t="e">
        <f t="shared" si="411"/>
        <v>#N/A</v>
      </c>
      <c r="DW78" s="162" t="e">
        <f t="shared" si="412"/>
        <v>#N/A</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row>
    <row r="79" spans="1:224" hidden="1" x14ac:dyDescent="0.25">
      <c r="A79" s="4">
        <v>76</v>
      </c>
      <c r="B79" s="89" t="str">
        <f t="shared" si="510"/>
        <v/>
      </c>
      <c r="C79" s="88"/>
      <c r="D79" s="89" t="str">
        <f t="shared" si="511"/>
        <v/>
      </c>
      <c r="E79" s="34" t="str">
        <f t="shared" si="403"/>
        <v/>
      </c>
      <c r="F79" s="34" t="str">
        <f t="shared" si="404"/>
        <v/>
      </c>
      <c r="G79" s="69" t="str">
        <f t="shared" si="512"/>
        <v/>
      </c>
      <c r="H79" s="21"/>
      <c r="I79" s="56"/>
      <c r="J79" s="265"/>
      <c r="K79" s="70" t="str">
        <f>IF(AND(B79&gt;0,C79&gt;0,D79&gt;0),IF(ISBLANK(J79),IF(ISBLANK(H79),"",(D79-B79)*VLOOKUP(H79,VLookups!$A$4:$B$13,2,FALSE)),J79),"")</f>
        <v/>
      </c>
      <c r="L79" s="71" t="str">
        <f t="shared" si="405"/>
        <v/>
      </c>
      <c r="M79" s="88"/>
      <c r="N79" s="258" t="str">
        <f>IF(AND(M79&gt;0,C79&gt;0,NOT(K79="")),ABS(VLOOKUP($M$1,VLookups!$A$48:$B$49,2,FALSE)-_xlfn.NORM.DIST(M79,G79,K79,TRUE)),"")</f>
        <v/>
      </c>
      <c r="O79" s="87" t="str">
        <f>IF(AND($B79&gt;0,$C79&gt;0,$D79&gt;0,NOT(ISBLANK($H79))),_xlfn.NORM.INV(ABS(VLOOKUP($M$1,VLookups!$A$48:$B$49,2,FALSE)-O$3),$G79,$K79),"")</f>
        <v/>
      </c>
      <c r="P79" s="86" t="str">
        <f>IF(AND($B79&gt;0,$C79&gt;0,$D79&gt;0,NOT(ISBLANK($H79))),_xlfn.NORM.INV(ABS(VLOOKUP($M$1,VLookups!$A$48:$B$49,2,FALSE)-P$3),$G79,$K79),"")</f>
        <v/>
      </c>
      <c r="Q79" s="87" t="str">
        <f>IF(AND($B79&gt;0,$C79&gt;0,$D79&gt;0,NOT(ISBLANK($H79))),_xlfn.NORM.INV(ABS(VLOOKUP($M$1,VLookups!$A$48:$B$49,2,FALSE)-Q$3),$G79,$K79),"")</f>
        <v/>
      </c>
      <c r="R79" s="86" t="str">
        <f>IF(AND($B79&gt;0,$C79&gt;0,$D79&gt;0,NOT(ISBLANK($H79))),_xlfn.NORM.INV(ABS(VLOOKUP($M$1,VLookups!$A$48:$B$49,2,FALSE)-R$3),$G79,$K79),"")</f>
        <v/>
      </c>
      <c r="S79" s="87" t="str">
        <f>IF(AND($B79&gt;0,$C79&gt;0,$D79&gt;0,NOT(ISBLANK($H79))),_xlfn.NORM.INV(ABS(VLOOKUP($M$1,VLookups!$A$48:$B$49,2,FALSE)-S$3),$G79,$K79),"")</f>
        <v/>
      </c>
      <c r="T79" s="86" t="str">
        <f>IF(AND($B79&gt;0,$C79&gt;0,$D79&gt;0,NOT(ISBLANK($H79))),_xlfn.NORM.INV(ABS(VLOOKUP($M$1,VLookups!$A$48:$B$49,2,FALSE)-T$3),$G79,$K79),"")</f>
        <v/>
      </c>
      <c r="U79" s="5"/>
      <c r="V79" s="161"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6"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2" t="e">
        <f t="shared" si="409"/>
        <v>#N/A</v>
      </c>
      <c r="DU79" s="162" t="e">
        <f t="shared" si="410"/>
        <v>#N/A</v>
      </c>
      <c r="DV79" s="162" t="e">
        <f t="shared" si="411"/>
        <v>#N/A</v>
      </c>
      <c r="DW79" s="162" t="e">
        <f t="shared" si="412"/>
        <v>#N/A</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row>
    <row r="80" spans="1:224" hidden="1" x14ac:dyDescent="0.25">
      <c r="A80" s="4">
        <v>77</v>
      </c>
      <c r="B80" s="89" t="str">
        <f t="shared" si="510"/>
        <v/>
      </c>
      <c r="C80" s="88"/>
      <c r="D80" s="89" t="str">
        <f t="shared" si="511"/>
        <v/>
      </c>
      <c r="E80" s="34" t="str">
        <f t="shared" si="403"/>
        <v/>
      </c>
      <c r="F80" s="34" t="str">
        <f t="shared" si="404"/>
        <v/>
      </c>
      <c r="G80" s="69" t="str">
        <f t="shared" si="512"/>
        <v/>
      </c>
      <c r="H80" s="21"/>
      <c r="I80" s="56"/>
      <c r="J80" s="265"/>
      <c r="K80" s="70" t="str">
        <f>IF(AND(B80&gt;0,C80&gt;0,D80&gt;0),IF(ISBLANK(J80),IF(ISBLANK(H80),"",(D80-B80)*VLOOKUP(H80,VLookups!$A$4:$B$13,2,FALSE)),J80),"")</f>
        <v/>
      </c>
      <c r="L80" s="71" t="str">
        <f t="shared" si="405"/>
        <v/>
      </c>
      <c r="M80" s="88"/>
      <c r="N80" s="258" t="str">
        <f>IF(AND(M80&gt;0,C80&gt;0,NOT(K80="")),ABS(VLOOKUP($M$1,VLookups!$A$48:$B$49,2,FALSE)-_xlfn.NORM.DIST(M80,G80,K80,TRUE)),"")</f>
        <v/>
      </c>
      <c r="O80" s="87" t="str">
        <f>IF(AND($B80&gt;0,$C80&gt;0,$D80&gt;0,NOT(ISBLANK($H80))),_xlfn.NORM.INV(ABS(VLOOKUP($M$1,VLookups!$A$48:$B$49,2,FALSE)-O$3),$G80,$K80),"")</f>
        <v/>
      </c>
      <c r="P80" s="86" t="str">
        <f>IF(AND($B80&gt;0,$C80&gt;0,$D80&gt;0,NOT(ISBLANK($H80))),_xlfn.NORM.INV(ABS(VLOOKUP($M$1,VLookups!$A$48:$B$49,2,FALSE)-P$3),$G80,$K80),"")</f>
        <v/>
      </c>
      <c r="Q80" s="87" t="str">
        <f>IF(AND($B80&gt;0,$C80&gt;0,$D80&gt;0,NOT(ISBLANK($H80))),_xlfn.NORM.INV(ABS(VLOOKUP($M$1,VLookups!$A$48:$B$49,2,FALSE)-Q$3),$G80,$K80),"")</f>
        <v/>
      </c>
      <c r="R80" s="86" t="str">
        <f>IF(AND($B80&gt;0,$C80&gt;0,$D80&gt;0,NOT(ISBLANK($H80))),_xlfn.NORM.INV(ABS(VLOOKUP($M$1,VLookups!$A$48:$B$49,2,FALSE)-R$3),$G80,$K80),"")</f>
        <v/>
      </c>
      <c r="S80" s="87" t="str">
        <f>IF(AND($B80&gt;0,$C80&gt;0,$D80&gt;0,NOT(ISBLANK($H80))),_xlfn.NORM.INV(ABS(VLOOKUP($M$1,VLookups!$A$48:$B$49,2,FALSE)-S$3),$G80,$K80),"")</f>
        <v/>
      </c>
      <c r="T80" s="86" t="str">
        <f>IF(AND($B80&gt;0,$C80&gt;0,$D80&gt;0,NOT(ISBLANK($H80))),_xlfn.NORM.INV(ABS(VLOOKUP($M$1,VLookups!$A$48:$B$49,2,FALSE)-T$3),$G80,$K80),"")</f>
        <v/>
      </c>
      <c r="U80" s="5"/>
      <c r="V80" s="161"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6"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2" t="e">
        <f t="shared" si="409"/>
        <v>#N/A</v>
      </c>
      <c r="DU80" s="162" t="e">
        <f t="shared" si="410"/>
        <v>#N/A</v>
      </c>
      <c r="DV80" s="162" t="e">
        <f t="shared" si="411"/>
        <v>#N/A</v>
      </c>
      <c r="DW80" s="162" t="e">
        <f t="shared" si="412"/>
        <v>#N/A</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row>
    <row r="81" spans="1:224" hidden="1" x14ac:dyDescent="0.25">
      <c r="A81" s="4">
        <v>78</v>
      </c>
      <c r="B81" s="89" t="str">
        <f t="shared" si="510"/>
        <v/>
      </c>
      <c r="C81" s="88"/>
      <c r="D81" s="89" t="str">
        <f t="shared" si="511"/>
        <v/>
      </c>
      <c r="E81" s="34" t="str">
        <f t="shared" si="403"/>
        <v/>
      </c>
      <c r="F81" s="34" t="str">
        <f t="shared" si="404"/>
        <v/>
      </c>
      <c r="G81" s="69" t="str">
        <f t="shared" si="512"/>
        <v/>
      </c>
      <c r="H81" s="21"/>
      <c r="I81" s="56"/>
      <c r="J81" s="265"/>
      <c r="K81" s="70" t="str">
        <f>IF(AND(B81&gt;0,C81&gt;0,D81&gt;0),IF(ISBLANK(J81),IF(ISBLANK(H81),"",(D81-B81)*VLOOKUP(H81,VLookups!$A$4:$B$13,2,FALSE)),J81),"")</f>
        <v/>
      </c>
      <c r="L81" s="71" t="str">
        <f t="shared" si="405"/>
        <v/>
      </c>
      <c r="M81" s="88"/>
      <c r="N81" s="258" t="str">
        <f>IF(AND(M81&gt;0,C81&gt;0,NOT(K81="")),ABS(VLOOKUP($M$1,VLookups!$A$48:$B$49,2,FALSE)-_xlfn.NORM.DIST(M81,G81,K81,TRUE)),"")</f>
        <v/>
      </c>
      <c r="O81" s="87" t="str">
        <f>IF(AND($B81&gt;0,$C81&gt;0,$D81&gt;0,NOT(ISBLANK($H81))),_xlfn.NORM.INV(ABS(VLOOKUP($M$1,VLookups!$A$48:$B$49,2,FALSE)-O$3),$G81,$K81),"")</f>
        <v/>
      </c>
      <c r="P81" s="86" t="str">
        <f>IF(AND($B81&gt;0,$C81&gt;0,$D81&gt;0,NOT(ISBLANK($H81))),_xlfn.NORM.INV(ABS(VLOOKUP($M$1,VLookups!$A$48:$B$49,2,FALSE)-P$3),$G81,$K81),"")</f>
        <v/>
      </c>
      <c r="Q81" s="87" t="str">
        <f>IF(AND($B81&gt;0,$C81&gt;0,$D81&gt;0,NOT(ISBLANK($H81))),_xlfn.NORM.INV(ABS(VLOOKUP($M$1,VLookups!$A$48:$B$49,2,FALSE)-Q$3),$G81,$K81),"")</f>
        <v/>
      </c>
      <c r="R81" s="86" t="str">
        <f>IF(AND($B81&gt;0,$C81&gt;0,$D81&gt;0,NOT(ISBLANK($H81))),_xlfn.NORM.INV(ABS(VLOOKUP($M$1,VLookups!$A$48:$B$49,2,FALSE)-R$3),$G81,$K81),"")</f>
        <v/>
      </c>
      <c r="S81" s="87" t="str">
        <f>IF(AND($B81&gt;0,$C81&gt;0,$D81&gt;0,NOT(ISBLANK($H81))),_xlfn.NORM.INV(ABS(VLOOKUP($M$1,VLookups!$A$48:$B$49,2,FALSE)-S$3),$G81,$K81),"")</f>
        <v/>
      </c>
      <c r="T81" s="86" t="str">
        <f>IF(AND($B81&gt;0,$C81&gt;0,$D81&gt;0,NOT(ISBLANK($H81))),_xlfn.NORM.INV(ABS(VLOOKUP($M$1,VLookups!$A$48:$B$49,2,FALSE)-T$3),$G81,$K81),"")</f>
        <v/>
      </c>
      <c r="U81" s="5"/>
      <c r="V81" s="161"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6"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2" t="e">
        <f t="shared" si="409"/>
        <v>#N/A</v>
      </c>
      <c r="DU81" s="162" t="e">
        <f t="shared" si="410"/>
        <v>#N/A</v>
      </c>
      <c r="DV81" s="162" t="e">
        <f t="shared" si="411"/>
        <v>#N/A</v>
      </c>
      <c r="DW81" s="162" t="e">
        <f t="shared" si="412"/>
        <v>#N/A</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row>
    <row r="82" spans="1:224" hidden="1" x14ac:dyDescent="0.25">
      <c r="A82" s="4">
        <v>79</v>
      </c>
      <c r="B82" s="89" t="str">
        <f t="shared" si="510"/>
        <v/>
      </c>
      <c r="C82" s="88"/>
      <c r="D82" s="89" t="str">
        <f t="shared" si="511"/>
        <v/>
      </c>
      <c r="E82" s="34" t="str">
        <f t="shared" si="403"/>
        <v/>
      </c>
      <c r="F82" s="34" t="str">
        <f t="shared" si="404"/>
        <v/>
      </c>
      <c r="G82" s="69" t="str">
        <f t="shared" si="512"/>
        <v/>
      </c>
      <c r="H82" s="21"/>
      <c r="I82" s="56"/>
      <c r="J82" s="265"/>
      <c r="K82" s="70" t="str">
        <f>IF(AND(B82&gt;0,C82&gt;0,D82&gt;0),IF(ISBLANK(J82),IF(ISBLANK(H82),"",(D82-B82)*VLOOKUP(H82,VLookups!$A$4:$B$13,2,FALSE)),J82),"")</f>
        <v/>
      </c>
      <c r="L82" s="71" t="str">
        <f t="shared" si="405"/>
        <v/>
      </c>
      <c r="M82" s="88"/>
      <c r="N82" s="258" t="str">
        <f>IF(AND(M82&gt;0,C82&gt;0,NOT(K82="")),ABS(VLOOKUP($M$1,VLookups!$A$48:$B$49,2,FALSE)-_xlfn.NORM.DIST(M82,G82,K82,TRUE)),"")</f>
        <v/>
      </c>
      <c r="O82" s="87" t="str">
        <f>IF(AND($B82&gt;0,$C82&gt;0,$D82&gt;0,NOT(ISBLANK($H82))),_xlfn.NORM.INV(ABS(VLOOKUP($M$1,VLookups!$A$48:$B$49,2,FALSE)-O$3),$G82,$K82),"")</f>
        <v/>
      </c>
      <c r="P82" s="86" t="str">
        <f>IF(AND($B82&gt;0,$C82&gt;0,$D82&gt;0,NOT(ISBLANK($H82))),_xlfn.NORM.INV(ABS(VLOOKUP($M$1,VLookups!$A$48:$B$49,2,FALSE)-P$3),$G82,$K82),"")</f>
        <v/>
      </c>
      <c r="Q82" s="87" t="str">
        <f>IF(AND($B82&gt;0,$C82&gt;0,$D82&gt;0,NOT(ISBLANK($H82))),_xlfn.NORM.INV(ABS(VLOOKUP($M$1,VLookups!$A$48:$B$49,2,FALSE)-Q$3),$G82,$K82),"")</f>
        <v/>
      </c>
      <c r="R82" s="86" t="str">
        <f>IF(AND($B82&gt;0,$C82&gt;0,$D82&gt;0,NOT(ISBLANK($H82))),_xlfn.NORM.INV(ABS(VLOOKUP($M$1,VLookups!$A$48:$B$49,2,FALSE)-R$3),$G82,$K82),"")</f>
        <v/>
      </c>
      <c r="S82" s="87" t="str">
        <f>IF(AND($B82&gt;0,$C82&gt;0,$D82&gt;0,NOT(ISBLANK($H82))),_xlfn.NORM.INV(ABS(VLOOKUP($M$1,VLookups!$A$48:$B$49,2,FALSE)-S$3),$G82,$K82),"")</f>
        <v/>
      </c>
      <c r="T82" s="86" t="str">
        <f>IF(AND($B82&gt;0,$C82&gt;0,$D82&gt;0,NOT(ISBLANK($H82))),_xlfn.NORM.INV(ABS(VLOOKUP($M$1,VLookups!$A$48:$B$49,2,FALSE)-T$3),$G82,$K82),"")</f>
        <v/>
      </c>
      <c r="U82" s="5"/>
      <c r="V82" s="161"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6"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2" t="e">
        <f t="shared" si="409"/>
        <v>#N/A</v>
      </c>
      <c r="DU82" s="162" t="e">
        <f t="shared" si="410"/>
        <v>#N/A</v>
      </c>
      <c r="DV82" s="162" t="e">
        <f t="shared" si="411"/>
        <v>#N/A</v>
      </c>
      <c r="DW82" s="162" t="e">
        <f t="shared" si="412"/>
        <v>#N/A</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row>
    <row r="83" spans="1:224" hidden="1" x14ac:dyDescent="0.25">
      <c r="A83" s="4">
        <v>80</v>
      </c>
      <c r="B83" s="89" t="str">
        <f t="shared" si="510"/>
        <v/>
      </c>
      <c r="C83" s="88"/>
      <c r="D83" s="89" t="str">
        <f t="shared" si="511"/>
        <v/>
      </c>
      <c r="E83" s="34" t="str">
        <f t="shared" si="403"/>
        <v/>
      </c>
      <c r="F83" s="34" t="str">
        <f t="shared" si="404"/>
        <v/>
      </c>
      <c r="G83" s="69" t="str">
        <f t="shared" si="512"/>
        <v/>
      </c>
      <c r="H83" s="21"/>
      <c r="I83" s="56"/>
      <c r="J83" s="265"/>
      <c r="K83" s="70" t="str">
        <f>IF(AND(B83&gt;0,C83&gt;0,D83&gt;0),IF(ISBLANK(J83),IF(ISBLANK(H83),"",(D83-B83)*VLOOKUP(H83,VLookups!$A$4:$B$13,2,FALSE)),J83),"")</f>
        <v/>
      </c>
      <c r="L83" s="71" t="str">
        <f t="shared" si="405"/>
        <v/>
      </c>
      <c r="M83" s="88"/>
      <c r="N83" s="258" t="str">
        <f>IF(AND(M83&gt;0,C83&gt;0,NOT(K83="")),ABS(VLOOKUP($M$1,VLookups!$A$48:$B$49,2,FALSE)-_xlfn.NORM.DIST(M83,G83,K83,TRUE)),"")</f>
        <v/>
      </c>
      <c r="O83" s="87" t="str">
        <f>IF(AND($B83&gt;0,$C83&gt;0,$D83&gt;0,NOT(ISBLANK($H83))),_xlfn.NORM.INV(ABS(VLOOKUP($M$1,VLookups!$A$48:$B$49,2,FALSE)-O$3),$G83,$K83),"")</f>
        <v/>
      </c>
      <c r="P83" s="86" t="str">
        <f>IF(AND($B83&gt;0,$C83&gt;0,$D83&gt;0,NOT(ISBLANK($H83))),_xlfn.NORM.INV(ABS(VLOOKUP($M$1,VLookups!$A$48:$B$49,2,FALSE)-P$3),$G83,$K83),"")</f>
        <v/>
      </c>
      <c r="Q83" s="87" t="str">
        <f>IF(AND($B83&gt;0,$C83&gt;0,$D83&gt;0,NOT(ISBLANK($H83))),_xlfn.NORM.INV(ABS(VLOOKUP($M$1,VLookups!$A$48:$B$49,2,FALSE)-Q$3),$G83,$K83),"")</f>
        <v/>
      </c>
      <c r="R83" s="86" t="str">
        <f>IF(AND($B83&gt;0,$C83&gt;0,$D83&gt;0,NOT(ISBLANK($H83))),_xlfn.NORM.INV(ABS(VLOOKUP($M$1,VLookups!$A$48:$B$49,2,FALSE)-R$3),$G83,$K83),"")</f>
        <v/>
      </c>
      <c r="S83" s="87" t="str">
        <f>IF(AND($B83&gt;0,$C83&gt;0,$D83&gt;0,NOT(ISBLANK($H83))),_xlfn.NORM.INV(ABS(VLOOKUP($M$1,VLookups!$A$48:$B$49,2,FALSE)-S$3),$G83,$K83),"")</f>
        <v/>
      </c>
      <c r="T83" s="86" t="str">
        <f>IF(AND($B83&gt;0,$C83&gt;0,$D83&gt;0,NOT(ISBLANK($H83))),_xlfn.NORM.INV(ABS(VLOOKUP($M$1,VLookups!$A$48:$B$49,2,FALSE)-T$3),$G83,$K83),"")</f>
        <v/>
      </c>
      <c r="U83" s="5"/>
      <c r="V83" s="161"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6"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2" t="e">
        <f t="shared" si="409"/>
        <v>#N/A</v>
      </c>
      <c r="DU83" s="162" t="e">
        <f t="shared" si="410"/>
        <v>#N/A</v>
      </c>
      <c r="DV83" s="162" t="e">
        <f t="shared" si="411"/>
        <v>#N/A</v>
      </c>
      <c r="DW83" s="162" t="e">
        <f t="shared" si="412"/>
        <v>#N/A</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row>
    <row r="84" spans="1:224" hidden="1" x14ac:dyDescent="0.25">
      <c r="A84" s="4">
        <v>81</v>
      </c>
      <c r="B84" s="89" t="str">
        <f t="shared" si="510"/>
        <v/>
      </c>
      <c r="C84" s="88"/>
      <c r="D84" s="89" t="str">
        <f t="shared" si="511"/>
        <v/>
      </c>
      <c r="E84" s="34" t="str">
        <f t="shared" si="403"/>
        <v/>
      </c>
      <c r="F84" s="34" t="str">
        <f t="shared" si="404"/>
        <v/>
      </c>
      <c r="G84" s="69" t="str">
        <f t="shared" si="512"/>
        <v/>
      </c>
      <c r="H84" s="21"/>
      <c r="I84" s="56"/>
      <c r="J84" s="265"/>
      <c r="K84" s="70" t="str">
        <f>IF(AND(B84&gt;0,C84&gt;0,D84&gt;0),IF(ISBLANK(J84),IF(ISBLANK(H84),"",(D84-B84)*VLOOKUP(H84,VLookups!$A$4:$B$13,2,FALSE)),J84),"")</f>
        <v/>
      </c>
      <c r="L84" s="71" t="str">
        <f t="shared" si="405"/>
        <v/>
      </c>
      <c r="M84" s="88"/>
      <c r="N84" s="258" t="str">
        <f>IF(AND(M84&gt;0,C84&gt;0,NOT(K84="")),ABS(VLOOKUP($M$1,VLookups!$A$48:$B$49,2,FALSE)-_xlfn.NORM.DIST(M84,G84,K84,TRUE)),"")</f>
        <v/>
      </c>
      <c r="O84" s="87" t="str">
        <f>IF(AND($B84&gt;0,$C84&gt;0,$D84&gt;0,NOT(ISBLANK($H84))),_xlfn.NORM.INV(ABS(VLOOKUP($M$1,VLookups!$A$48:$B$49,2,FALSE)-O$3),$G84,$K84),"")</f>
        <v/>
      </c>
      <c r="P84" s="86" t="str">
        <f>IF(AND($B84&gt;0,$C84&gt;0,$D84&gt;0,NOT(ISBLANK($H84))),_xlfn.NORM.INV(ABS(VLOOKUP($M$1,VLookups!$A$48:$B$49,2,FALSE)-P$3),$G84,$K84),"")</f>
        <v/>
      </c>
      <c r="Q84" s="87" t="str">
        <f>IF(AND($B84&gt;0,$C84&gt;0,$D84&gt;0,NOT(ISBLANK($H84))),_xlfn.NORM.INV(ABS(VLOOKUP($M$1,VLookups!$A$48:$B$49,2,FALSE)-Q$3),$G84,$K84),"")</f>
        <v/>
      </c>
      <c r="R84" s="86" t="str">
        <f>IF(AND($B84&gt;0,$C84&gt;0,$D84&gt;0,NOT(ISBLANK($H84))),_xlfn.NORM.INV(ABS(VLOOKUP($M$1,VLookups!$A$48:$B$49,2,FALSE)-R$3),$G84,$K84),"")</f>
        <v/>
      </c>
      <c r="S84" s="87" t="str">
        <f>IF(AND($B84&gt;0,$C84&gt;0,$D84&gt;0,NOT(ISBLANK($H84))),_xlfn.NORM.INV(ABS(VLOOKUP($M$1,VLookups!$A$48:$B$49,2,FALSE)-S$3),$G84,$K84),"")</f>
        <v/>
      </c>
      <c r="T84" s="86" t="str">
        <f>IF(AND($B84&gt;0,$C84&gt;0,$D84&gt;0,NOT(ISBLANK($H84))),_xlfn.NORM.INV(ABS(VLOOKUP($M$1,VLookups!$A$48:$B$49,2,FALSE)-T$3),$G84,$K84),"")</f>
        <v/>
      </c>
      <c r="U84" s="5"/>
      <c r="V84" s="161"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6"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2" t="e">
        <f t="shared" si="409"/>
        <v>#N/A</v>
      </c>
      <c r="DU84" s="162" t="e">
        <f t="shared" si="410"/>
        <v>#N/A</v>
      </c>
      <c r="DV84" s="162" t="e">
        <f t="shared" si="411"/>
        <v>#N/A</v>
      </c>
      <c r="DW84" s="162" t="e">
        <f t="shared" si="412"/>
        <v>#N/A</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row>
    <row r="85" spans="1:224" hidden="1" x14ac:dyDescent="0.25">
      <c r="A85" s="4">
        <v>82</v>
      </c>
      <c r="B85" s="89" t="str">
        <f t="shared" si="510"/>
        <v/>
      </c>
      <c r="C85" s="88"/>
      <c r="D85" s="89" t="str">
        <f t="shared" si="511"/>
        <v/>
      </c>
      <c r="E85" s="34" t="str">
        <f t="shared" si="403"/>
        <v/>
      </c>
      <c r="F85" s="34" t="str">
        <f t="shared" si="404"/>
        <v/>
      </c>
      <c r="G85" s="69" t="str">
        <f t="shared" si="512"/>
        <v/>
      </c>
      <c r="H85" s="21"/>
      <c r="I85" s="56"/>
      <c r="J85" s="265"/>
      <c r="K85" s="70" t="str">
        <f>IF(AND(B85&gt;0,C85&gt;0,D85&gt;0),IF(ISBLANK(J85),IF(ISBLANK(H85),"",(D85-B85)*VLOOKUP(H85,VLookups!$A$4:$B$13,2,FALSE)),J85),"")</f>
        <v/>
      </c>
      <c r="L85" s="71" t="str">
        <f t="shared" si="405"/>
        <v/>
      </c>
      <c r="M85" s="88"/>
      <c r="N85" s="258" t="str">
        <f>IF(AND(M85&gt;0,C85&gt;0,NOT(K85="")),ABS(VLOOKUP($M$1,VLookups!$A$48:$B$49,2,FALSE)-_xlfn.NORM.DIST(M85,G85,K85,TRUE)),"")</f>
        <v/>
      </c>
      <c r="O85" s="87" t="str">
        <f>IF(AND($B85&gt;0,$C85&gt;0,$D85&gt;0,NOT(ISBLANK($H85))),_xlfn.NORM.INV(ABS(VLOOKUP($M$1,VLookups!$A$48:$B$49,2,FALSE)-O$3),$G85,$K85),"")</f>
        <v/>
      </c>
      <c r="P85" s="86" t="str">
        <f>IF(AND($B85&gt;0,$C85&gt;0,$D85&gt;0,NOT(ISBLANK($H85))),_xlfn.NORM.INV(ABS(VLOOKUP($M$1,VLookups!$A$48:$B$49,2,FALSE)-P$3),$G85,$K85),"")</f>
        <v/>
      </c>
      <c r="Q85" s="87" t="str">
        <f>IF(AND($B85&gt;0,$C85&gt;0,$D85&gt;0,NOT(ISBLANK($H85))),_xlfn.NORM.INV(ABS(VLOOKUP($M$1,VLookups!$A$48:$B$49,2,FALSE)-Q$3),$G85,$K85),"")</f>
        <v/>
      </c>
      <c r="R85" s="86" t="str">
        <f>IF(AND($B85&gt;0,$C85&gt;0,$D85&gt;0,NOT(ISBLANK($H85))),_xlfn.NORM.INV(ABS(VLOOKUP($M$1,VLookups!$A$48:$B$49,2,FALSE)-R$3),$G85,$K85),"")</f>
        <v/>
      </c>
      <c r="S85" s="87" t="str">
        <f>IF(AND($B85&gt;0,$C85&gt;0,$D85&gt;0,NOT(ISBLANK($H85))),_xlfn.NORM.INV(ABS(VLOOKUP($M$1,VLookups!$A$48:$B$49,2,FALSE)-S$3),$G85,$K85),"")</f>
        <v/>
      </c>
      <c r="T85" s="86" t="str">
        <f>IF(AND($B85&gt;0,$C85&gt;0,$D85&gt;0,NOT(ISBLANK($H85))),_xlfn.NORM.INV(ABS(VLOOKUP($M$1,VLookups!$A$48:$B$49,2,FALSE)-T$3),$G85,$K85),"")</f>
        <v/>
      </c>
      <c r="U85" s="5"/>
      <c r="V85" s="161"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6"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2" t="e">
        <f t="shared" si="409"/>
        <v>#N/A</v>
      </c>
      <c r="DU85" s="162" t="e">
        <f t="shared" si="410"/>
        <v>#N/A</v>
      </c>
      <c r="DV85" s="162" t="e">
        <f t="shared" si="411"/>
        <v>#N/A</v>
      </c>
      <c r="DW85" s="162" t="e">
        <f t="shared" si="412"/>
        <v>#N/A</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row>
    <row r="86" spans="1:224" hidden="1" x14ac:dyDescent="0.25">
      <c r="A86" s="4">
        <v>83</v>
      </c>
      <c r="B86" s="89" t="str">
        <f t="shared" si="510"/>
        <v/>
      </c>
      <c r="C86" s="88"/>
      <c r="D86" s="89" t="str">
        <f t="shared" si="511"/>
        <v/>
      </c>
      <c r="E86" s="34" t="str">
        <f t="shared" si="403"/>
        <v/>
      </c>
      <c r="F86" s="34" t="str">
        <f t="shared" si="404"/>
        <v/>
      </c>
      <c r="G86" s="69" t="str">
        <f t="shared" si="512"/>
        <v/>
      </c>
      <c r="H86" s="21"/>
      <c r="I86" s="56"/>
      <c r="J86" s="265"/>
      <c r="K86" s="70" t="str">
        <f>IF(AND(B86&gt;0,C86&gt;0,D86&gt;0),IF(ISBLANK(J86),IF(ISBLANK(H86),"",(D86-B86)*VLOOKUP(H86,VLookups!$A$4:$B$13,2,FALSE)),J86),"")</f>
        <v/>
      </c>
      <c r="L86" s="71" t="str">
        <f t="shared" si="405"/>
        <v/>
      </c>
      <c r="M86" s="88"/>
      <c r="N86" s="258" t="str">
        <f>IF(AND(M86&gt;0,C86&gt;0,NOT(K86="")),ABS(VLOOKUP($M$1,VLookups!$A$48:$B$49,2,FALSE)-_xlfn.NORM.DIST(M86,G86,K86,TRUE)),"")</f>
        <v/>
      </c>
      <c r="O86" s="87" t="str">
        <f>IF(AND($B86&gt;0,$C86&gt;0,$D86&gt;0,NOT(ISBLANK($H86))),_xlfn.NORM.INV(ABS(VLOOKUP($M$1,VLookups!$A$48:$B$49,2,FALSE)-O$3),$G86,$K86),"")</f>
        <v/>
      </c>
      <c r="P86" s="86" t="str">
        <f>IF(AND($B86&gt;0,$C86&gt;0,$D86&gt;0,NOT(ISBLANK($H86))),_xlfn.NORM.INV(ABS(VLOOKUP($M$1,VLookups!$A$48:$B$49,2,FALSE)-P$3),$G86,$K86),"")</f>
        <v/>
      </c>
      <c r="Q86" s="87" t="str">
        <f>IF(AND($B86&gt;0,$C86&gt;0,$D86&gt;0,NOT(ISBLANK($H86))),_xlfn.NORM.INV(ABS(VLOOKUP($M$1,VLookups!$A$48:$B$49,2,FALSE)-Q$3),$G86,$K86),"")</f>
        <v/>
      </c>
      <c r="R86" s="86" t="str">
        <f>IF(AND($B86&gt;0,$C86&gt;0,$D86&gt;0,NOT(ISBLANK($H86))),_xlfn.NORM.INV(ABS(VLOOKUP($M$1,VLookups!$A$48:$B$49,2,FALSE)-R$3),$G86,$K86),"")</f>
        <v/>
      </c>
      <c r="S86" s="87" t="str">
        <f>IF(AND($B86&gt;0,$C86&gt;0,$D86&gt;0,NOT(ISBLANK($H86))),_xlfn.NORM.INV(ABS(VLOOKUP($M$1,VLookups!$A$48:$B$49,2,FALSE)-S$3),$G86,$K86),"")</f>
        <v/>
      </c>
      <c r="T86" s="86" t="str">
        <f>IF(AND($B86&gt;0,$C86&gt;0,$D86&gt;0,NOT(ISBLANK($H86))),_xlfn.NORM.INV(ABS(VLOOKUP($M$1,VLookups!$A$48:$B$49,2,FALSE)-T$3),$G86,$K86),"")</f>
        <v/>
      </c>
      <c r="U86" s="5"/>
      <c r="V86" s="161"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6"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2" t="e">
        <f t="shared" si="409"/>
        <v>#N/A</v>
      </c>
      <c r="DU86" s="162" t="e">
        <f t="shared" si="410"/>
        <v>#N/A</v>
      </c>
      <c r="DV86" s="162" t="e">
        <f t="shared" si="411"/>
        <v>#N/A</v>
      </c>
      <c r="DW86" s="162" t="e">
        <f t="shared" si="412"/>
        <v>#N/A</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row>
    <row r="87" spans="1:224" hidden="1" x14ac:dyDescent="0.25">
      <c r="A87" s="4">
        <v>84</v>
      </c>
      <c r="B87" s="89" t="str">
        <f t="shared" si="510"/>
        <v/>
      </c>
      <c r="C87" s="88"/>
      <c r="D87" s="89" t="str">
        <f t="shared" si="511"/>
        <v/>
      </c>
      <c r="E87" s="34" t="str">
        <f t="shared" si="403"/>
        <v/>
      </c>
      <c r="F87" s="34" t="str">
        <f t="shared" si="404"/>
        <v/>
      </c>
      <c r="G87" s="69" t="str">
        <f t="shared" si="512"/>
        <v/>
      </c>
      <c r="H87" s="21"/>
      <c r="I87" s="56"/>
      <c r="J87" s="265"/>
      <c r="K87" s="70" t="str">
        <f>IF(AND(B87&gt;0,C87&gt;0,D87&gt;0),IF(ISBLANK(J87),IF(ISBLANK(H87),"",(D87-B87)*VLOOKUP(H87,VLookups!$A$4:$B$13,2,FALSE)),J87),"")</f>
        <v/>
      </c>
      <c r="L87" s="71" t="str">
        <f t="shared" si="405"/>
        <v/>
      </c>
      <c r="M87" s="88"/>
      <c r="N87" s="258" t="str">
        <f>IF(AND(M87&gt;0,C87&gt;0,NOT(K87="")),ABS(VLOOKUP($M$1,VLookups!$A$48:$B$49,2,FALSE)-_xlfn.NORM.DIST(M87,G87,K87,TRUE)),"")</f>
        <v/>
      </c>
      <c r="O87" s="87" t="str">
        <f>IF(AND($B87&gt;0,$C87&gt;0,$D87&gt;0,NOT(ISBLANK($H87))),_xlfn.NORM.INV(ABS(VLOOKUP($M$1,VLookups!$A$48:$B$49,2,FALSE)-O$3),$G87,$K87),"")</f>
        <v/>
      </c>
      <c r="P87" s="86" t="str">
        <f>IF(AND($B87&gt;0,$C87&gt;0,$D87&gt;0,NOT(ISBLANK($H87))),_xlfn.NORM.INV(ABS(VLOOKUP($M$1,VLookups!$A$48:$B$49,2,FALSE)-P$3),$G87,$K87),"")</f>
        <v/>
      </c>
      <c r="Q87" s="87" t="str">
        <f>IF(AND($B87&gt;0,$C87&gt;0,$D87&gt;0,NOT(ISBLANK($H87))),_xlfn.NORM.INV(ABS(VLOOKUP($M$1,VLookups!$A$48:$B$49,2,FALSE)-Q$3),$G87,$K87),"")</f>
        <v/>
      </c>
      <c r="R87" s="86" t="str">
        <f>IF(AND($B87&gt;0,$C87&gt;0,$D87&gt;0,NOT(ISBLANK($H87))),_xlfn.NORM.INV(ABS(VLOOKUP($M$1,VLookups!$A$48:$B$49,2,FALSE)-R$3),$G87,$K87),"")</f>
        <v/>
      </c>
      <c r="S87" s="87" t="str">
        <f>IF(AND($B87&gt;0,$C87&gt;0,$D87&gt;0,NOT(ISBLANK($H87))),_xlfn.NORM.INV(ABS(VLOOKUP($M$1,VLookups!$A$48:$B$49,2,FALSE)-S$3),$G87,$K87),"")</f>
        <v/>
      </c>
      <c r="T87" s="86" t="str">
        <f>IF(AND($B87&gt;0,$C87&gt;0,$D87&gt;0,NOT(ISBLANK($H87))),_xlfn.NORM.INV(ABS(VLOOKUP($M$1,VLookups!$A$48:$B$49,2,FALSE)-T$3),$G87,$K87),"")</f>
        <v/>
      </c>
      <c r="U87" s="5"/>
      <c r="V87" s="161"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6"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2" t="e">
        <f t="shared" si="409"/>
        <v>#N/A</v>
      </c>
      <c r="DU87" s="162" t="e">
        <f t="shared" si="410"/>
        <v>#N/A</v>
      </c>
      <c r="DV87" s="162" t="e">
        <f t="shared" si="411"/>
        <v>#N/A</v>
      </c>
      <c r="DW87" s="162" t="e">
        <f t="shared" si="412"/>
        <v>#N/A</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row>
    <row r="88" spans="1:224" hidden="1" x14ac:dyDescent="0.25">
      <c r="A88" s="4">
        <v>85</v>
      </c>
      <c r="B88" s="89" t="str">
        <f t="shared" si="510"/>
        <v/>
      </c>
      <c r="C88" s="88"/>
      <c r="D88" s="89" t="str">
        <f t="shared" si="511"/>
        <v/>
      </c>
      <c r="E88" s="34" t="str">
        <f t="shared" si="403"/>
        <v/>
      </c>
      <c r="F88" s="34" t="str">
        <f t="shared" si="404"/>
        <v/>
      </c>
      <c r="G88" s="69" t="str">
        <f t="shared" si="512"/>
        <v/>
      </c>
      <c r="H88" s="21"/>
      <c r="I88" s="56"/>
      <c r="J88" s="265"/>
      <c r="K88" s="70" t="str">
        <f>IF(AND(B88&gt;0,C88&gt;0,D88&gt;0),IF(ISBLANK(J88),IF(ISBLANK(H88),"",(D88-B88)*VLOOKUP(H88,VLookups!$A$4:$B$13,2,FALSE)),J88),"")</f>
        <v/>
      </c>
      <c r="L88" s="71" t="str">
        <f t="shared" si="405"/>
        <v/>
      </c>
      <c r="M88" s="88"/>
      <c r="N88" s="258" t="str">
        <f>IF(AND(M88&gt;0,C88&gt;0,NOT(K88="")),ABS(VLOOKUP($M$1,VLookups!$A$48:$B$49,2,FALSE)-_xlfn.NORM.DIST(M88,G88,K88,TRUE)),"")</f>
        <v/>
      </c>
      <c r="O88" s="87" t="str">
        <f>IF(AND($B88&gt;0,$C88&gt;0,$D88&gt;0,NOT(ISBLANK($H88))),_xlfn.NORM.INV(ABS(VLOOKUP($M$1,VLookups!$A$48:$B$49,2,FALSE)-O$3),$G88,$K88),"")</f>
        <v/>
      </c>
      <c r="P88" s="86" t="str">
        <f>IF(AND($B88&gt;0,$C88&gt;0,$D88&gt;0,NOT(ISBLANK($H88))),_xlfn.NORM.INV(ABS(VLOOKUP($M$1,VLookups!$A$48:$B$49,2,FALSE)-P$3),$G88,$K88),"")</f>
        <v/>
      </c>
      <c r="Q88" s="87" t="str">
        <f>IF(AND($B88&gt;0,$C88&gt;0,$D88&gt;0,NOT(ISBLANK($H88))),_xlfn.NORM.INV(ABS(VLOOKUP($M$1,VLookups!$A$48:$B$49,2,FALSE)-Q$3),$G88,$K88),"")</f>
        <v/>
      </c>
      <c r="R88" s="86" t="str">
        <f>IF(AND($B88&gt;0,$C88&gt;0,$D88&gt;0,NOT(ISBLANK($H88))),_xlfn.NORM.INV(ABS(VLOOKUP($M$1,VLookups!$A$48:$B$49,2,FALSE)-R$3),$G88,$K88),"")</f>
        <v/>
      </c>
      <c r="S88" s="87" t="str">
        <f>IF(AND($B88&gt;0,$C88&gt;0,$D88&gt;0,NOT(ISBLANK($H88))),_xlfn.NORM.INV(ABS(VLOOKUP($M$1,VLookups!$A$48:$B$49,2,FALSE)-S$3),$G88,$K88),"")</f>
        <v/>
      </c>
      <c r="T88" s="86" t="str">
        <f>IF(AND($B88&gt;0,$C88&gt;0,$D88&gt;0,NOT(ISBLANK($H88))),_xlfn.NORM.INV(ABS(VLOOKUP($M$1,VLookups!$A$48:$B$49,2,FALSE)-T$3),$G88,$K88),"")</f>
        <v/>
      </c>
      <c r="U88" s="5"/>
      <c r="V88" s="161"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6"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2" t="e">
        <f t="shared" si="409"/>
        <v>#N/A</v>
      </c>
      <c r="DU88" s="162" t="e">
        <f t="shared" si="410"/>
        <v>#N/A</v>
      </c>
      <c r="DV88" s="162" t="e">
        <f t="shared" si="411"/>
        <v>#N/A</v>
      </c>
      <c r="DW88" s="162" t="e">
        <f t="shared" si="412"/>
        <v>#N/A</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row>
    <row r="89" spans="1:224" hidden="1" x14ac:dyDescent="0.25">
      <c r="A89" s="4">
        <v>86</v>
      </c>
      <c r="B89" s="89" t="str">
        <f t="shared" si="510"/>
        <v/>
      </c>
      <c r="C89" s="88"/>
      <c r="D89" s="89" t="str">
        <f t="shared" si="511"/>
        <v/>
      </c>
      <c r="E89" s="34" t="str">
        <f t="shared" si="403"/>
        <v/>
      </c>
      <c r="F89" s="34" t="str">
        <f t="shared" si="404"/>
        <v/>
      </c>
      <c r="G89" s="69" t="str">
        <f t="shared" si="512"/>
        <v/>
      </c>
      <c r="H89" s="21"/>
      <c r="I89" s="56"/>
      <c r="J89" s="265"/>
      <c r="K89" s="70" t="str">
        <f>IF(AND(B89&gt;0,C89&gt;0,D89&gt;0),IF(ISBLANK(J89),IF(ISBLANK(H89),"",(D89-B89)*VLOOKUP(H89,VLookups!$A$4:$B$13,2,FALSE)),J89),"")</f>
        <v/>
      </c>
      <c r="L89" s="71" t="str">
        <f t="shared" si="405"/>
        <v/>
      </c>
      <c r="M89" s="88"/>
      <c r="N89" s="258" t="str">
        <f>IF(AND(M89&gt;0,C89&gt;0,NOT(K89="")),ABS(VLOOKUP($M$1,VLookups!$A$48:$B$49,2,FALSE)-_xlfn.NORM.DIST(M89,G89,K89,TRUE)),"")</f>
        <v/>
      </c>
      <c r="O89" s="87" t="str">
        <f>IF(AND($B89&gt;0,$C89&gt;0,$D89&gt;0,NOT(ISBLANK($H89))),_xlfn.NORM.INV(ABS(VLOOKUP($M$1,VLookups!$A$48:$B$49,2,FALSE)-O$3),$G89,$K89),"")</f>
        <v/>
      </c>
      <c r="P89" s="86" t="str">
        <f>IF(AND($B89&gt;0,$C89&gt;0,$D89&gt;0,NOT(ISBLANK($H89))),_xlfn.NORM.INV(ABS(VLOOKUP($M$1,VLookups!$A$48:$B$49,2,FALSE)-P$3),$G89,$K89),"")</f>
        <v/>
      </c>
      <c r="Q89" s="87" t="str">
        <f>IF(AND($B89&gt;0,$C89&gt;0,$D89&gt;0,NOT(ISBLANK($H89))),_xlfn.NORM.INV(ABS(VLOOKUP($M$1,VLookups!$A$48:$B$49,2,FALSE)-Q$3),$G89,$K89),"")</f>
        <v/>
      </c>
      <c r="R89" s="86" t="str">
        <f>IF(AND($B89&gt;0,$C89&gt;0,$D89&gt;0,NOT(ISBLANK($H89))),_xlfn.NORM.INV(ABS(VLOOKUP($M$1,VLookups!$A$48:$B$49,2,FALSE)-R$3),$G89,$K89),"")</f>
        <v/>
      </c>
      <c r="S89" s="87" t="str">
        <f>IF(AND($B89&gt;0,$C89&gt;0,$D89&gt;0,NOT(ISBLANK($H89))),_xlfn.NORM.INV(ABS(VLOOKUP($M$1,VLookups!$A$48:$B$49,2,FALSE)-S$3),$G89,$K89),"")</f>
        <v/>
      </c>
      <c r="T89" s="86" t="str">
        <f>IF(AND($B89&gt;0,$C89&gt;0,$D89&gt;0,NOT(ISBLANK($H89))),_xlfn.NORM.INV(ABS(VLOOKUP($M$1,VLookups!$A$48:$B$49,2,FALSE)-T$3),$G89,$K89),"")</f>
        <v/>
      </c>
      <c r="U89" s="5"/>
      <c r="V89" s="161"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6"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2" t="e">
        <f t="shared" si="409"/>
        <v>#N/A</v>
      </c>
      <c r="DU89" s="162" t="e">
        <f t="shared" si="410"/>
        <v>#N/A</v>
      </c>
      <c r="DV89" s="162" t="e">
        <f t="shared" si="411"/>
        <v>#N/A</v>
      </c>
      <c r="DW89" s="162" t="e">
        <f t="shared" si="412"/>
        <v>#N/A</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row>
    <row r="90" spans="1:224" hidden="1" x14ac:dyDescent="0.25">
      <c r="A90" s="4">
        <v>87</v>
      </c>
      <c r="B90" s="89" t="str">
        <f t="shared" si="510"/>
        <v/>
      </c>
      <c r="C90" s="88"/>
      <c r="D90" s="89" t="str">
        <f t="shared" si="511"/>
        <v/>
      </c>
      <c r="E90" s="34" t="str">
        <f t="shared" si="403"/>
        <v/>
      </c>
      <c r="F90" s="34" t="str">
        <f t="shared" si="404"/>
        <v/>
      </c>
      <c r="G90" s="69" t="str">
        <f t="shared" si="512"/>
        <v/>
      </c>
      <c r="H90" s="21"/>
      <c r="I90" s="56"/>
      <c r="J90" s="265"/>
      <c r="K90" s="70" t="str">
        <f>IF(AND(B90&gt;0,C90&gt;0,D90&gt;0),IF(ISBLANK(J90),IF(ISBLANK(H90),"",(D90-B90)*VLOOKUP(H90,VLookups!$A$4:$B$13,2,FALSE)),J90),"")</f>
        <v/>
      </c>
      <c r="L90" s="71" t="str">
        <f t="shared" si="405"/>
        <v/>
      </c>
      <c r="M90" s="88"/>
      <c r="N90" s="258" t="str">
        <f>IF(AND(M90&gt;0,C90&gt;0,NOT(K90="")),ABS(VLOOKUP($M$1,VLookups!$A$48:$B$49,2,FALSE)-_xlfn.NORM.DIST(M90,G90,K90,TRUE)),"")</f>
        <v/>
      </c>
      <c r="O90" s="87" t="str">
        <f>IF(AND($B90&gt;0,$C90&gt;0,$D90&gt;0,NOT(ISBLANK($H90))),_xlfn.NORM.INV(ABS(VLOOKUP($M$1,VLookups!$A$48:$B$49,2,FALSE)-O$3),$G90,$K90),"")</f>
        <v/>
      </c>
      <c r="P90" s="86" t="str">
        <f>IF(AND($B90&gt;0,$C90&gt;0,$D90&gt;0,NOT(ISBLANK($H90))),_xlfn.NORM.INV(ABS(VLOOKUP($M$1,VLookups!$A$48:$B$49,2,FALSE)-P$3),$G90,$K90),"")</f>
        <v/>
      </c>
      <c r="Q90" s="87" t="str">
        <f>IF(AND($B90&gt;0,$C90&gt;0,$D90&gt;0,NOT(ISBLANK($H90))),_xlfn.NORM.INV(ABS(VLOOKUP($M$1,VLookups!$A$48:$B$49,2,FALSE)-Q$3),$G90,$K90),"")</f>
        <v/>
      </c>
      <c r="R90" s="86" t="str">
        <f>IF(AND($B90&gt;0,$C90&gt;0,$D90&gt;0,NOT(ISBLANK($H90))),_xlfn.NORM.INV(ABS(VLOOKUP($M$1,VLookups!$A$48:$B$49,2,FALSE)-R$3),$G90,$K90),"")</f>
        <v/>
      </c>
      <c r="S90" s="87" t="str">
        <f>IF(AND($B90&gt;0,$C90&gt;0,$D90&gt;0,NOT(ISBLANK($H90))),_xlfn.NORM.INV(ABS(VLOOKUP($M$1,VLookups!$A$48:$B$49,2,FALSE)-S$3),$G90,$K90),"")</f>
        <v/>
      </c>
      <c r="T90" s="86" t="str">
        <f>IF(AND($B90&gt;0,$C90&gt;0,$D90&gt;0,NOT(ISBLANK($H90))),_xlfn.NORM.INV(ABS(VLOOKUP($M$1,VLookups!$A$48:$B$49,2,FALSE)-T$3),$G90,$K90),"")</f>
        <v/>
      </c>
      <c r="U90" s="5"/>
      <c r="V90" s="161"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6"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2" t="e">
        <f t="shared" si="409"/>
        <v>#N/A</v>
      </c>
      <c r="DU90" s="162" t="e">
        <f t="shared" si="410"/>
        <v>#N/A</v>
      </c>
      <c r="DV90" s="162" t="e">
        <f t="shared" si="411"/>
        <v>#N/A</v>
      </c>
      <c r="DW90" s="162" t="e">
        <f t="shared" si="412"/>
        <v>#N/A</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row>
    <row r="91" spans="1:224" hidden="1" x14ac:dyDescent="0.25">
      <c r="A91" s="4">
        <v>88</v>
      </c>
      <c r="B91" s="89" t="str">
        <f t="shared" si="510"/>
        <v/>
      </c>
      <c r="C91" s="88"/>
      <c r="D91" s="89" t="str">
        <f t="shared" si="511"/>
        <v/>
      </c>
      <c r="E91" s="34" t="str">
        <f t="shared" si="403"/>
        <v/>
      </c>
      <c r="F91" s="34" t="str">
        <f t="shared" si="404"/>
        <v/>
      </c>
      <c r="G91" s="69" t="str">
        <f t="shared" si="512"/>
        <v/>
      </c>
      <c r="H91" s="21"/>
      <c r="I91" s="56"/>
      <c r="J91" s="265"/>
      <c r="K91" s="70" t="str">
        <f>IF(AND(B91&gt;0,C91&gt;0,D91&gt;0),IF(ISBLANK(J91),IF(ISBLANK(H91),"",(D91-B91)*VLOOKUP(H91,VLookups!$A$4:$B$13,2,FALSE)),J91),"")</f>
        <v/>
      </c>
      <c r="L91" s="71" t="str">
        <f t="shared" si="405"/>
        <v/>
      </c>
      <c r="M91" s="88"/>
      <c r="N91" s="258" t="str">
        <f>IF(AND(M91&gt;0,C91&gt;0,NOT(K91="")),ABS(VLOOKUP($M$1,VLookups!$A$48:$B$49,2,FALSE)-_xlfn.NORM.DIST(M91,G91,K91,TRUE)),"")</f>
        <v/>
      </c>
      <c r="O91" s="87" t="str">
        <f>IF(AND($B91&gt;0,$C91&gt;0,$D91&gt;0,NOT(ISBLANK($H91))),_xlfn.NORM.INV(ABS(VLOOKUP($M$1,VLookups!$A$48:$B$49,2,FALSE)-O$3),$G91,$K91),"")</f>
        <v/>
      </c>
      <c r="P91" s="86" t="str">
        <f>IF(AND($B91&gt;0,$C91&gt;0,$D91&gt;0,NOT(ISBLANK($H91))),_xlfn.NORM.INV(ABS(VLOOKUP($M$1,VLookups!$A$48:$B$49,2,FALSE)-P$3),$G91,$K91),"")</f>
        <v/>
      </c>
      <c r="Q91" s="87" t="str">
        <f>IF(AND($B91&gt;0,$C91&gt;0,$D91&gt;0,NOT(ISBLANK($H91))),_xlfn.NORM.INV(ABS(VLOOKUP($M$1,VLookups!$A$48:$B$49,2,FALSE)-Q$3),$G91,$K91),"")</f>
        <v/>
      </c>
      <c r="R91" s="86" t="str">
        <f>IF(AND($B91&gt;0,$C91&gt;0,$D91&gt;0,NOT(ISBLANK($H91))),_xlfn.NORM.INV(ABS(VLOOKUP($M$1,VLookups!$A$48:$B$49,2,FALSE)-R$3),$G91,$K91),"")</f>
        <v/>
      </c>
      <c r="S91" s="87" t="str">
        <f>IF(AND($B91&gt;0,$C91&gt;0,$D91&gt;0,NOT(ISBLANK($H91))),_xlfn.NORM.INV(ABS(VLOOKUP($M$1,VLookups!$A$48:$B$49,2,FALSE)-S$3),$G91,$K91),"")</f>
        <v/>
      </c>
      <c r="T91" s="86" t="str">
        <f>IF(AND($B91&gt;0,$C91&gt;0,$D91&gt;0,NOT(ISBLANK($H91))),_xlfn.NORM.INV(ABS(VLOOKUP($M$1,VLookups!$A$48:$B$49,2,FALSE)-T$3),$G91,$K91),"")</f>
        <v/>
      </c>
      <c r="U91" s="5"/>
      <c r="V91" s="161"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6"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2" t="e">
        <f t="shared" si="409"/>
        <v>#N/A</v>
      </c>
      <c r="DU91" s="162" t="e">
        <f t="shared" si="410"/>
        <v>#N/A</v>
      </c>
      <c r="DV91" s="162" t="e">
        <f t="shared" si="411"/>
        <v>#N/A</v>
      </c>
      <c r="DW91" s="162" t="e">
        <f t="shared" si="412"/>
        <v>#N/A</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row>
    <row r="92" spans="1:224" hidden="1" x14ac:dyDescent="0.25">
      <c r="A92" s="4">
        <v>89</v>
      </c>
      <c r="B92" s="89" t="str">
        <f t="shared" si="510"/>
        <v/>
      </c>
      <c r="C92" s="88"/>
      <c r="D92" s="89" t="str">
        <f t="shared" si="511"/>
        <v/>
      </c>
      <c r="E92" s="34" t="str">
        <f t="shared" si="403"/>
        <v/>
      </c>
      <c r="F92" s="34" t="str">
        <f t="shared" si="404"/>
        <v/>
      </c>
      <c r="G92" s="69" t="str">
        <f t="shared" si="512"/>
        <v/>
      </c>
      <c r="H92" s="21"/>
      <c r="I92" s="56"/>
      <c r="J92" s="265"/>
      <c r="K92" s="70" t="str">
        <f>IF(AND(B92&gt;0,C92&gt;0,D92&gt;0),IF(ISBLANK(J92),IF(ISBLANK(H92),"",(D92-B92)*VLOOKUP(H92,VLookups!$A$4:$B$13,2,FALSE)),J92),"")</f>
        <v/>
      </c>
      <c r="L92" s="71" t="str">
        <f t="shared" si="405"/>
        <v/>
      </c>
      <c r="M92" s="88"/>
      <c r="N92" s="258" t="str">
        <f>IF(AND(M92&gt;0,C92&gt;0,NOT(K92="")),ABS(VLOOKUP($M$1,VLookups!$A$48:$B$49,2,FALSE)-_xlfn.NORM.DIST(M92,G92,K92,TRUE)),"")</f>
        <v/>
      </c>
      <c r="O92" s="87" t="str">
        <f>IF(AND($B92&gt;0,$C92&gt;0,$D92&gt;0,NOT(ISBLANK($H92))),_xlfn.NORM.INV(ABS(VLOOKUP($M$1,VLookups!$A$48:$B$49,2,FALSE)-O$3),$G92,$K92),"")</f>
        <v/>
      </c>
      <c r="P92" s="86" t="str">
        <f>IF(AND($B92&gt;0,$C92&gt;0,$D92&gt;0,NOT(ISBLANK($H92))),_xlfn.NORM.INV(ABS(VLOOKUP($M$1,VLookups!$A$48:$B$49,2,FALSE)-P$3),$G92,$K92),"")</f>
        <v/>
      </c>
      <c r="Q92" s="87" t="str">
        <f>IF(AND($B92&gt;0,$C92&gt;0,$D92&gt;0,NOT(ISBLANK($H92))),_xlfn.NORM.INV(ABS(VLOOKUP($M$1,VLookups!$A$48:$B$49,2,FALSE)-Q$3),$G92,$K92),"")</f>
        <v/>
      </c>
      <c r="R92" s="86" t="str">
        <f>IF(AND($B92&gt;0,$C92&gt;0,$D92&gt;0,NOT(ISBLANK($H92))),_xlfn.NORM.INV(ABS(VLOOKUP($M$1,VLookups!$A$48:$B$49,2,FALSE)-R$3),$G92,$K92),"")</f>
        <v/>
      </c>
      <c r="S92" s="87" t="str">
        <f>IF(AND($B92&gt;0,$C92&gt;0,$D92&gt;0,NOT(ISBLANK($H92))),_xlfn.NORM.INV(ABS(VLOOKUP($M$1,VLookups!$A$48:$B$49,2,FALSE)-S$3),$G92,$K92),"")</f>
        <v/>
      </c>
      <c r="T92" s="86" t="str">
        <f>IF(AND($B92&gt;0,$C92&gt;0,$D92&gt;0,NOT(ISBLANK($H92))),_xlfn.NORM.INV(ABS(VLOOKUP($M$1,VLookups!$A$48:$B$49,2,FALSE)-T$3),$G92,$K92),"")</f>
        <v/>
      </c>
      <c r="U92" s="5"/>
      <c r="V92" s="161"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6"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2" t="e">
        <f t="shared" si="409"/>
        <v>#N/A</v>
      </c>
      <c r="DU92" s="162" t="e">
        <f t="shared" si="410"/>
        <v>#N/A</v>
      </c>
      <c r="DV92" s="162" t="e">
        <f t="shared" si="411"/>
        <v>#N/A</v>
      </c>
      <c r="DW92" s="162" t="e">
        <f t="shared" si="412"/>
        <v>#N/A</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row>
    <row r="93" spans="1:224" hidden="1" x14ac:dyDescent="0.25">
      <c r="A93" s="4">
        <v>90</v>
      </c>
      <c r="B93" s="89" t="str">
        <f t="shared" si="510"/>
        <v/>
      </c>
      <c r="C93" s="88"/>
      <c r="D93" s="89" t="str">
        <f t="shared" si="511"/>
        <v/>
      </c>
      <c r="E93" s="34" t="str">
        <f t="shared" si="403"/>
        <v/>
      </c>
      <c r="F93" s="34" t="str">
        <f t="shared" si="404"/>
        <v/>
      </c>
      <c r="G93" s="69" t="str">
        <f t="shared" si="512"/>
        <v/>
      </c>
      <c r="H93" s="21"/>
      <c r="I93" s="56"/>
      <c r="J93" s="265"/>
      <c r="K93" s="70" t="str">
        <f>IF(AND(B93&gt;0,C93&gt;0,D93&gt;0),IF(ISBLANK(J93),IF(ISBLANK(H93),"",(D93-B93)*VLOOKUP(H93,VLookups!$A$4:$B$13,2,FALSE)),J93),"")</f>
        <v/>
      </c>
      <c r="L93" s="71" t="str">
        <f t="shared" si="405"/>
        <v/>
      </c>
      <c r="M93" s="88"/>
      <c r="N93" s="258" t="str">
        <f>IF(AND(M93&gt;0,C93&gt;0,NOT(K93="")),ABS(VLOOKUP($M$1,VLookups!$A$48:$B$49,2,FALSE)-_xlfn.NORM.DIST(M93,G93,K93,TRUE)),"")</f>
        <v/>
      </c>
      <c r="O93" s="87" t="str">
        <f>IF(AND($B93&gt;0,$C93&gt;0,$D93&gt;0,NOT(ISBLANK($H93))),_xlfn.NORM.INV(ABS(VLOOKUP($M$1,VLookups!$A$48:$B$49,2,FALSE)-O$3),$G93,$K93),"")</f>
        <v/>
      </c>
      <c r="P93" s="86" t="str">
        <f>IF(AND($B93&gt;0,$C93&gt;0,$D93&gt;0,NOT(ISBLANK($H93))),_xlfn.NORM.INV(ABS(VLOOKUP($M$1,VLookups!$A$48:$B$49,2,FALSE)-P$3),$G93,$K93),"")</f>
        <v/>
      </c>
      <c r="Q93" s="87" t="str">
        <f>IF(AND($B93&gt;0,$C93&gt;0,$D93&gt;0,NOT(ISBLANK($H93))),_xlfn.NORM.INV(ABS(VLOOKUP($M$1,VLookups!$A$48:$B$49,2,FALSE)-Q$3),$G93,$K93),"")</f>
        <v/>
      </c>
      <c r="R93" s="86" t="str">
        <f>IF(AND($B93&gt;0,$C93&gt;0,$D93&gt;0,NOT(ISBLANK($H93))),_xlfn.NORM.INV(ABS(VLOOKUP($M$1,VLookups!$A$48:$B$49,2,FALSE)-R$3),$G93,$K93),"")</f>
        <v/>
      </c>
      <c r="S93" s="87" t="str">
        <f>IF(AND($B93&gt;0,$C93&gt;0,$D93&gt;0,NOT(ISBLANK($H93))),_xlfn.NORM.INV(ABS(VLOOKUP($M$1,VLookups!$A$48:$B$49,2,FALSE)-S$3),$G93,$K93),"")</f>
        <v/>
      </c>
      <c r="T93" s="86" t="str">
        <f>IF(AND($B93&gt;0,$C93&gt;0,$D93&gt;0,NOT(ISBLANK($H93))),_xlfn.NORM.INV(ABS(VLOOKUP($M$1,VLookups!$A$48:$B$49,2,FALSE)-T$3),$G93,$K93),"")</f>
        <v/>
      </c>
      <c r="U93" s="5"/>
      <c r="V93" s="161"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6"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2" t="e">
        <f t="shared" si="409"/>
        <v>#N/A</v>
      </c>
      <c r="DU93" s="162" t="e">
        <f t="shared" si="410"/>
        <v>#N/A</v>
      </c>
      <c r="DV93" s="162" t="e">
        <f t="shared" si="411"/>
        <v>#N/A</v>
      </c>
      <c r="DW93" s="162" t="e">
        <f t="shared" si="412"/>
        <v>#N/A</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row>
    <row r="94" spans="1:224" hidden="1" x14ac:dyDescent="0.25">
      <c r="A94" s="4">
        <v>91</v>
      </c>
      <c r="B94" s="89" t="str">
        <f t="shared" si="510"/>
        <v/>
      </c>
      <c r="C94" s="88"/>
      <c r="D94" s="89" t="str">
        <f t="shared" si="511"/>
        <v/>
      </c>
      <c r="E94" s="34" t="str">
        <f t="shared" si="403"/>
        <v/>
      </c>
      <c r="F94" s="34" t="str">
        <f t="shared" si="404"/>
        <v/>
      </c>
      <c r="G94" s="69" t="str">
        <f t="shared" si="512"/>
        <v/>
      </c>
      <c r="H94" s="21"/>
      <c r="I94" s="56"/>
      <c r="J94" s="265"/>
      <c r="K94" s="70" t="str">
        <f>IF(AND(B94&gt;0,C94&gt;0,D94&gt;0),IF(ISBLANK(J94),IF(ISBLANK(H94),"",(D94-B94)*VLOOKUP(H94,VLookups!$A$4:$B$13,2,FALSE)),J94),"")</f>
        <v/>
      </c>
      <c r="L94" s="71" t="str">
        <f t="shared" si="405"/>
        <v/>
      </c>
      <c r="M94" s="88"/>
      <c r="N94" s="258" t="str">
        <f>IF(AND(M94&gt;0,C94&gt;0,NOT(K94="")),ABS(VLOOKUP($M$1,VLookups!$A$48:$B$49,2,FALSE)-_xlfn.NORM.DIST(M94,G94,K94,TRUE)),"")</f>
        <v/>
      </c>
      <c r="O94" s="87" t="str">
        <f>IF(AND($B94&gt;0,$C94&gt;0,$D94&gt;0,NOT(ISBLANK($H94))),_xlfn.NORM.INV(ABS(VLOOKUP($M$1,VLookups!$A$48:$B$49,2,FALSE)-O$3),$G94,$K94),"")</f>
        <v/>
      </c>
      <c r="P94" s="86" t="str">
        <f>IF(AND($B94&gt;0,$C94&gt;0,$D94&gt;0,NOT(ISBLANK($H94))),_xlfn.NORM.INV(ABS(VLOOKUP($M$1,VLookups!$A$48:$B$49,2,FALSE)-P$3),$G94,$K94),"")</f>
        <v/>
      </c>
      <c r="Q94" s="87" t="str">
        <f>IF(AND($B94&gt;0,$C94&gt;0,$D94&gt;0,NOT(ISBLANK($H94))),_xlfn.NORM.INV(ABS(VLOOKUP($M$1,VLookups!$A$48:$B$49,2,FALSE)-Q$3),$G94,$K94),"")</f>
        <v/>
      </c>
      <c r="R94" s="86" t="str">
        <f>IF(AND($B94&gt;0,$C94&gt;0,$D94&gt;0,NOT(ISBLANK($H94))),_xlfn.NORM.INV(ABS(VLOOKUP($M$1,VLookups!$A$48:$B$49,2,FALSE)-R$3),$G94,$K94),"")</f>
        <v/>
      </c>
      <c r="S94" s="87" t="str">
        <f>IF(AND($B94&gt;0,$C94&gt;0,$D94&gt;0,NOT(ISBLANK($H94))),_xlfn.NORM.INV(ABS(VLOOKUP($M$1,VLookups!$A$48:$B$49,2,FALSE)-S$3),$G94,$K94),"")</f>
        <v/>
      </c>
      <c r="T94" s="86" t="str">
        <f>IF(AND($B94&gt;0,$C94&gt;0,$D94&gt;0,NOT(ISBLANK($H94))),_xlfn.NORM.INV(ABS(VLOOKUP($M$1,VLookups!$A$48:$B$49,2,FALSE)-T$3),$G94,$K94),"")</f>
        <v/>
      </c>
      <c r="U94" s="5"/>
      <c r="V94" s="161"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6"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2" t="e">
        <f t="shared" si="409"/>
        <v>#N/A</v>
      </c>
      <c r="DU94" s="162" t="e">
        <f t="shared" si="410"/>
        <v>#N/A</v>
      </c>
      <c r="DV94" s="162" t="e">
        <f t="shared" si="411"/>
        <v>#N/A</v>
      </c>
      <c r="DW94" s="162" t="e">
        <f t="shared" si="412"/>
        <v>#N/A</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row>
    <row r="95" spans="1:224" hidden="1" x14ac:dyDescent="0.25">
      <c r="A95" s="4">
        <v>92</v>
      </c>
      <c r="B95" s="89" t="str">
        <f t="shared" si="510"/>
        <v/>
      </c>
      <c r="C95" s="88"/>
      <c r="D95" s="89" t="str">
        <f t="shared" si="511"/>
        <v/>
      </c>
      <c r="E95" s="34" t="str">
        <f t="shared" si="403"/>
        <v/>
      </c>
      <c r="F95" s="34" t="str">
        <f t="shared" si="404"/>
        <v/>
      </c>
      <c r="G95" s="69" t="str">
        <f t="shared" si="512"/>
        <v/>
      </c>
      <c r="H95" s="21"/>
      <c r="I95" s="56"/>
      <c r="J95" s="265"/>
      <c r="K95" s="70" t="str">
        <f>IF(AND(B95&gt;0,C95&gt;0,D95&gt;0),IF(ISBLANK(J95),IF(ISBLANK(H95),"",(D95-B95)*VLOOKUP(H95,VLookups!$A$4:$B$13,2,FALSE)),J95),"")</f>
        <v/>
      </c>
      <c r="L95" s="71" t="str">
        <f t="shared" si="405"/>
        <v/>
      </c>
      <c r="M95" s="88"/>
      <c r="N95" s="258" t="str">
        <f>IF(AND(M95&gt;0,C95&gt;0,NOT(K95="")),ABS(VLOOKUP($M$1,VLookups!$A$48:$B$49,2,FALSE)-_xlfn.NORM.DIST(M95,G95,K95,TRUE)),"")</f>
        <v/>
      </c>
      <c r="O95" s="87" t="str">
        <f>IF(AND($B95&gt;0,$C95&gt;0,$D95&gt;0,NOT(ISBLANK($H95))),_xlfn.NORM.INV(ABS(VLOOKUP($M$1,VLookups!$A$48:$B$49,2,FALSE)-O$3),$G95,$K95),"")</f>
        <v/>
      </c>
      <c r="P95" s="86" t="str">
        <f>IF(AND($B95&gt;0,$C95&gt;0,$D95&gt;0,NOT(ISBLANK($H95))),_xlfn.NORM.INV(ABS(VLOOKUP($M$1,VLookups!$A$48:$B$49,2,FALSE)-P$3),$G95,$K95),"")</f>
        <v/>
      </c>
      <c r="Q95" s="87" t="str">
        <f>IF(AND($B95&gt;0,$C95&gt;0,$D95&gt;0,NOT(ISBLANK($H95))),_xlfn.NORM.INV(ABS(VLOOKUP($M$1,VLookups!$A$48:$B$49,2,FALSE)-Q$3),$G95,$K95),"")</f>
        <v/>
      </c>
      <c r="R95" s="86" t="str">
        <f>IF(AND($B95&gt;0,$C95&gt;0,$D95&gt;0,NOT(ISBLANK($H95))),_xlfn.NORM.INV(ABS(VLOOKUP($M$1,VLookups!$A$48:$B$49,2,FALSE)-R$3),$G95,$K95),"")</f>
        <v/>
      </c>
      <c r="S95" s="87" t="str">
        <f>IF(AND($B95&gt;0,$C95&gt;0,$D95&gt;0,NOT(ISBLANK($H95))),_xlfn.NORM.INV(ABS(VLOOKUP($M$1,VLookups!$A$48:$B$49,2,FALSE)-S$3),$G95,$K95),"")</f>
        <v/>
      </c>
      <c r="T95" s="86" t="str">
        <f>IF(AND($B95&gt;0,$C95&gt;0,$D95&gt;0,NOT(ISBLANK($H95))),_xlfn.NORM.INV(ABS(VLOOKUP($M$1,VLookups!$A$48:$B$49,2,FALSE)-T$3),$G95,$K95),"")</f>
        <v/>
      </c>
      <c r="U95" s="5"/>
      <c r="V95" s="161"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6"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2" t="e">
        <f t="shared" si="409"/>
        <v>#N/A</v>
      </c>
      <c r="DU95" s="162" t="e">
        <f t="shared" si="410"/>
        <v>#N/A</v>
      </c>
      <c r="DV95" s="162" t="e">
        <f t="shared" si="411"/>
        <v>#N/A</v>
      </c>
      <c r="DW95" s="162" t="e">
        <f t="shared" si="412"/>
        <v>#N/A</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row>
    <row r="96" spans="1:224" hidden="1" x14ac:dyDescent="0.25">
      <c r="A96" s="4">
        <v>93</v>
      </c>
      <c r="B96" s="89" t="str">
        <f t="shared" si="510"/>
        <v/>
      </c>
      <c r="C96" s="88"/>
      <c r="D96" s="89" t="str">
        <f t="shared" si="511"/>
        <v/>
      </c>
      <c r="E96" s="34" t="str">
        <f t="shared" si="403"/>
        <v/>
      </c>
      <c r="F96" s="34" t="str">
        <f t="shared" si="404"/>
        <v/>
      </c>
      <c r="G96" s="69" t="str">
        <f t="shared" si="512"/>
        <v/>
      </c>
      <c r="H96" s="21"/>
      <c r="I96" s="56"/>
      <c r="J96" s="265"/>
      <c r="K96" s="70" t="str">
        <f>IF(AND(B96&gt;0,C96&gt;0,D96&gt;0),IF(ISBLANK(J96),IF(ISBLANK(H96),"",(D96-B96)*VLOOKUP(H96,VLookups!$A$4:$B$13,2,FALSE)),J96),"")</f>
        <v/>
      </c>
      <c r="L96" s="71" t="str">
        <f t="shared" si="405"/>
        <v/>
      </c>
      <c r="M96" s="88"/>
      <c r="N96" s="258" t="str">
        <f>IF(AND(M96&gt;0,C96&gt;0,NOT(K96="")),ABS(VLOOKUP($M$1,VLookups!$A$48:$B$49,2,FALSE)-_xlfn.NORM.DIST(M96,G96,K96,TRUE)),"")</f>
        <v/>
      </c>
      <c r="O96" s="87" t="str">
        <f>IF(AND($B96&gt;0,$C96&gt;0,$D96&gt;0,NOT(ISBLANK($H96))),_xlfn.NORM.INV(ABS(VLOOKUP($M$1,VLookups!$A$48:$B$49,2,FALSE)-O$3),$G96,$K96),"")</f>
        <v/>
      </c>
      <c r="P96" s="86" t="str">
        <f>IF(AND($B96&gt;0,$C96&gt;0,$D96&gt;0,NOT(ISBLANK($H96))),_xlfn.NORM.INV(ABS(VLOOKUP($M$1,VLookups!$A$48:$B$49,2,FALSE)-P$3),$G96,$K96),"")</f>
        <v/>
      </c>
      <c r="Q96" s="87" t="str">
        <f>IF(AND($B96&gt;0,$C96&gt;0,$D96&gt;0,NOT(ISBLANK($H96))),_xlfn.NORM.INV(ABS(VLOOKUP($M$1,VLookups!$A$48:$B$49,2,FALSE)-Q$3),$G96,$K96),"")</f>
        <v/>
      </c>
      <c r="R96" s="86" t="str">
        <f>IF(AND($B96&gt;0,$C96&gt;0,$D96&gt;0,NOT(ISBLANK($H96))),_xlfn.NORM.INV(ABS(VLOOKUP($M$1,VLookups!$A$48:$B$49,2,FALSE)-R$3),$G96,$K96),"")</f>
        <v/>
      </c>
      <c r="S96" s="87" t="str">
        <f>IF(AND($B96&gt;0,$C96&gt;0,$D96&gt;0,NOT(ISBLANK($H96))),_xlfn.NORM.INV(ABS(VLOOKUP($M$1,VLookups!$A$48:$B$49,2,FALSE)-S$3),$G96,$K96),"")</f>
        <v/>
      </c>
      <c r="T96" s="86" t="str">
        <f>IF(AND($B96&gt;0,$C96&gt;0,$D96&gt;0,NOT(ISBLANK($H96))),_xlfn.NORM.INV(ABS(VLOOKUP($M$1,VLookups!$A$48:$B$49,2,FALSE)-T$3),$G96,$K96),"")</f>
        <v/>
      </c>
      <c r="U96" s="5"/>
      <c r="V96" s="161"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6"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2" t="e">
        <f t="shared" si="409"/>
        <v>#N/A</v>
      </c>
      <c r="DU96" s="162" t="e">
        <f t="shared" si="410"/>
        <v>#N/A</v>
      </c>
      <c r="DV96" s="162" t="e">
        <f t="shared" si="411"/>
        <v>#N/A</v>
      </c>
      <c r="DW96" s="162" t="e">
        <f t="shared" si="412"/>
        <v>#N/A</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row>
    <row r="97" spans="1:224" hidden="1" x14ac:dyDescent="0.25">
      <c r="A97" s="4">
        <v>94</v>
      </c>
      <c r="B97" s="89" t="str">
        <f t="shared" si="510"/>
        <v/>
      </c>
      <c r="C97" s="88"/>
      <c r="D97" s="89" t="str">
        <f t="shared" si="511"/>
        <v/>
      </c>
      <c r="E97" s="34" t="str">
        <f t="shared" si="403"/>
        <v/>
      </c>
      <c r="F97" s="34" t="str">
        <f t="shared" si="404"/>
        <v/>
      </c>
      <c r="G97" s="69" t="str">
        <f t="shared" si="512"/>
        <v/>
      </c>
      <c r="H97" s="21"/>
      <c r="I97" s="56"/>
      <c r="J97" s="265"/>
      <c r="K97" s="70" t="str">
        <f>IF(AND(B97&gt;0,C97&gt;0,D97&gt;0),IF(ISBLANK(J97),IF(ISBLANK(H97),"",(D97-B97)*VLOOKUP(H97,VLookups!$A$4:$B$13,2,FALSE)),J97),"")</f>
        <v/>
      </c>
      <c r="L97" s="71" t="str">
        <f t="shared" si="405"/>
        <v/>
      </c>
      <c r="M97" s="88"/>
      <c r="N97" s="258" t="str">
        <f>IF(AND(M97&gt;0,C97&gt;0,NOT(K97="")),ABS(VLOOKUP($M$1,VLookups!$A$48:$B$49,2,FALSE)-_xlfn.NORM.DIST(M97,G97,K97,TRUE)),"")</f>
        <v/>
      </c>
      <c r="O97" s="87" t="str">
        <f>IF(AND($B97&gt;0,$C97&gt;0,$D97&gt;0,NOT(ISBLANK($H97))),_xlfn.NORM.INV(ABS(VLOOKUP($M$1,VLookups!$A$48:$B$49,2,FALSE)-O$3),$G97,$K97),"")</f>
        <v/>
      </c>
      <c r="P97" s="86" t="str">
        <f>IF(AND($B97&gt;0,$C97&gt;0,$D97&gt;0,NOT(ISBLANK($H97))),_xlfn.NORM.INV(ABS(VLOOKUP($M$1,VLookups!$A$48:$B$49,2,FALSE)-P$3),$G97,$K97),"")</f>
        <v/>
      </c>
      <c r="Q97" s="87" t="str">
        <f>IF(AND($B97&gt;0,$C97&gt;0,$D97&gt;0,NOT(ISBLANK($H97))),_xlfn.NORM.INV(ABS(VLOOKUP($M$1,VLookups!$A$48:$B$49,2,FALSE)-Q$3),$G97,$K97),"")</f>
        <v/>
      </c>
      <c r="R97" s="86" t="str">
        <f>IF(AND($B97&gt;0,$C97&gt;0,$D97&gt;0,NOT(ISBLANK($H97))),_xlfn.NORM.INV(ABS(VLOOKUP($M$1,VLookups!$A$48:$B$49,2,FALSE)-R$3),$G97,$K97),"")</f>
        <v/>
      </c>
      <c r="S97" s="87" t="str">
        <f>IF(AND($B97&gt;0,$C97&gt;0,$D97&gt;0,NOT(ISBLANK($H97))),_xlfn.NORM.INV(ABS(VLOOKUP($M$1,VLookups!$A$48:$B$49,2,FALSE)-S$3),$G97,$K97),"")</f>
        <v/>
      </c>
      <c r="T97" s="86" t="str">
        <f>IF(AND($B97&gt;0,$C97&gt;0,$D97&gt;0,NOT(ISBLANK($H97))),_xlfn.NORM.INV(ABS(VLOOKUP($M$1,VLookups!$A$48:$B$49,2,FALSE)-T$3),$G97,$K97),"")</f>
        <v/>
      </c>
      <c r="U97" s="5"/>
      <c r="V97" s="161"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6"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2" t="e">
        <f t="shared" si="409"/>
        <v>#N/A</v>
      </c>
      <c r="DU97" s="162" t="e">
        <f t="shared" si="410"/>
        <v>#N/A</v>
      </c>
      <c r="DV97" s="162" t="e">
        <f t="shared" si="411"/>
        <v>#N/A</v>
      </c>
      <c r="DW97" s="162" t="e">
        <f t="shared" si="412"/>
        <v>#N/A</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row>
    <row r="98" spans="1:224" hidden="1" x14ac:dyDescent="0.25">
      <c r="A98" s="4">
        <v>95</v>
      </c>
      <c r="B98" s="89" t="str">
        <f t="shared" si="510"/>
        <v/>
      </c>
      <c r="C98" s="88"/>
      <c r="D98" s="89" t="str">
        <f t="shared" si="511"/>
        <v/>
      </c>
      <c r="E98" s="34" t="str">
        <f t="shared" si="403"/>
        <v/>
      </c>
      <c r="F98" s="34" t="str">
        <f t="shared" si="404"/>
        <v/>
      </c>
      <c r="G98" s="69" t="str">
        <f t="shared" si="512"/>
        <v/>
      </c>
      <c r="H98" s="21"/>
      <c r="I98" s="56"/>
      <c r="J98" s="265"/>
      <c r="K98" s="70" t="str">
        <f>IF(AND(B98&gt;0,C98&gt;0,D98&gt;0),IF(ISBLANK(J98),IF(ISBLANK(H98),"",(D98-B98)*VLOOKUP(H98,VLookups!$A$4:$B$13,2,FALSE)),J98),"")</f>
        <v/>
      </c>
      <c r="L98" s="71" t="str">
        <f t="shared" si="405"/>
        <v/>
      </c>
      <c r="M98" s="88"/>
      <c r="N98" s="258" t="str">
        <f>IF(AND(M98&gt;0,C98&gt;0,NOT(K98="")),ABS(VLOOKUP($M$1,VLookups!$A$48:$B$49,2,FALSE)-_xlfn.NORM.DIST(M98,G98,K98,TRUE)),"")</f>
        <v/>
      </c>
      <c r="O98" s="87" t="str">
        <f>IF(AND($B98&gt;0,$C98&gt;0,$D98&gt;0,NOT(ISBLANK($H98))),_xlfn.NORM.INV(ABS(VLOOKUP($M$1,VLookups!$A$48:$B$49,2,FALSE)-O$3),$G98,$K98),"")</f>
        <v/>
      </c>
      <c r="P98" s="86" t="str">
        <f>IF(AND($B98&gt;0,$C98&gt;0,$D98&gt;0,NOT(ISBLANK($H98))),_xlfn.NORM.INV(ABS(VLOOKUP($M$1,VLookups!$A$48:$B$49,2,FALSE)-P$3),$G98,$K98),"")</f>
        <v/>
      </c>
      <c r="Q98" s="87" t="str">
        <f>IF(AND($B98&gt;0,$C98&gt;0,$D98&gt;0,NOT(ISBLANK($H98))),_xlfn.NORM.INV(ABS(VLOOKUP($M$1,VLookups!$A$48:$B$49,2,FALSE)-Q$3),$G98,$K98),"")</f>
        <v/>
      </c>
      <c r="R98" s="86" t="str">
        <f>IF(AND($B98&gt;0,$C98&gt;0,$D98&gt;0,NOT(ISBLANK($H98))),_xlfn.NORM.INV(ABS(VLOOKUP($M$1,VLookups!$A$48:$B$49,2,FALSE)-R$3),$G98,$K98),"")</f>
        <v/>
      </c>
      <c r="S98" s="87" t="str">
        <f>IF(AND($B98&gt;0,$C98&gt;0,$D98&gt;0,NOT(ISBLANK($H98))),_xlfn.NORM.INV(ABS(VLOOKUP($M$1,VLookups!$A$48:$B$49,2,FALSE)-S$3),$G98,$K98),"")</f>
        <v/>
      </c>
      <c r="T98" s="86" t="str">
        <f>IF(AND($B98&gt;0,$C98&gt;0,$D98&gt;0,NOT(ISBLANK($H98))),_xlfn.NORM.INV(ABS(VLOOKUP($M$1,VLookups!$A$48:$B$49,2,FALSE)-T$3),$G98,$K98),"")</f>
        <v/>
      </c>
      <c r="U98" s="5"/>
      <c r="V98" s="161"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6"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2" t="e">
        <f t="shared" si="409"/>
        <v>#N/A</v>
      </c>
      <c r="DU98" s="162" t="e">
        <f t="shared" si="410"/>
        <v>#N/A</v>
      </c>
      <c r="DV98" s="162" t="e">
        <f t="shared" si="411"/>
        <v>#N/A</v>
      </c>
      <c r="DW98" s="162" t="e">
        <f t="shared" si="412"/>
        <v>#N/A</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row>
    <row r="99" spans="1:224" hidden="1" x14ac:dyDescent="0.25">
      <c r="A99" s="4">
        <v>96</v>
      </c>
      <c r="B99" s="89" t="str">
        <f t="shared" si="510"/>
        <v/>
      </c>
      <c r="C99" s="88"/>
      <c r="D99" s="89" t="str">
        <f t="shared" si="511"/>
        <v/>
      </c>
      <c r="E99" s="34" t="str">
        <f t="shared" si="403"/>
        <v/>
      </c>
      <c r="F99" s="34" t="str">
        <f t="shared" si="404"/>
        <v/>
      </c>
      <c r="G99" s="69" t="str">
        <f t="shared" si="512"/>
        <v/>
      </c>
      <c r="H99" s="21"/>
      <c r="I99" s="56"/>
      <c r="J99" s="265"/>
      <c r="K99" s="70" t="str">
        <f>IF(AND(B99&gt;0,C99&gt;0,D99&gt;0),IF(ISBLANK(J99),IF(ISBLANK(H99),"",(D99-B99)*VLOOKUP(H99,VLookups!$A$4:$B$13,2,FALSE)),J99),"")</f>
        <v/>
      </c>
      <c r="L99" s="71" t="str">
        <f t="shared" si="405"/>
        <v/>
      </c>
      <c r="M99" s="88"/>
      <c r="N99" s="258" t="str">
        <f>IF(AND(M99&gt;0,C99&gt;0,NOT(K99="")),ABS(VLOOKUP($M$1,VLookups!$A$48:$B$49,2,FALSE)-_xlfn.NORM.DIST(M99,G99,K99,TRUE)),"")</f>
        <v/>
      </c>
      <c r="O99" s="87" t="str">
        <f>IF(AND($B99&gt;0,$C99&gt;0,$D99&gt;0,NOT(ISBLANK($H99))),_xlfn.NORM.INV(ABS(VLOOKUP($M$1,VLookups!$A$48:$B$49,2,FALSE)-O$3),$G99,$K99),"")</f>
        <v/>
      </c>
      <c r="P99" s="86" t="str">
        <f>IF(AND($B99&gt;0,$C99&gt;0,$D99&gt;0,NOT(ISBLANK($H99))),_xlfn.NORM.INV(ABS(VLOOKUP($M$1,VLookups!$A$48:$B$49,2,FALSE)-P$3),$G99,$K99),"")</f>
        <v/>
      </c>
      <c r="Q99" s="87" t="str">
        <f>IF(AND($B99&gt;0,$C99&gt;0,$D99&gt;0,NOT(ISBLANK($H99))),_xlfn.NORM.INV(ABS(VLOOKUP($M$1,VLookups!$A$48:$B$49,2,FALSE)-Q$3),$G99,$K99),"")</f>
        <v/>
      </c>
      <c r="R99" s="86" t="str">
        <f>IF(AND($B99&gt;0,$C99&gt;0,$D99&gt;0,NOT(ISBLANK($H99))),_xlfn.NORM.INV(ABS(VLOOKUP($M$1,VLookups!$A$48:$B$49,2,FALSE)-R$3),$G99,$K99),"")</f>
        <v/>
      </c>
      <c r="S99" s="87" t="str">
        <f>IF(AND($B99&gt;0,$C99&gt;0,$D99&gt;0,NOT(ISBLANK($H99))),_xlfn.NORM.INV(ABS(VLOOKUP($M$1,VLookups!$A$48:$B$49,2,FALSE)-S$3),$G99,$K99),"")</f>
        <v/>
      </c>
      <c r="T99" s="86" t="str">
        <f>IF(AND($B99&gt;0,$C99&gt;0,$D99&gt;0,NOT(ISBLANK($H99))),_xlfn.NORM.INV(ABS(VLOOKUP($M$1,VLookups!$A$48:$B$49,2,FALSE)-T$3),$G99,$K99),"")</f>
        <v/>
      </c>
      <c r="U99" s="5"/>
      <c r="V99" s="161"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6"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2" t="e">
        <f t="shared" si="409"/>
        <v>#N/A</v>
      </c>
      <c r="DU99" s="162" t="e">
        <f t="shared" si="410"/>
        <v>#N/A</v>
      </c>
      <c r="DV99" s="162" t="e">
        <f t="shared" si="411"/>
        <v>#N/A</v>
      </c>
      <c r="DW99" s="162" t="e">
        <f t="shared" si="412"/>
        <v>#N/A</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row>
    <row r="100" spans="1:224" hidden="1" x14ac:dyDescent="0.25">
      <c r="A100" s="4">
        <v>97</v>
      </c>
      <c r="B100" s="89" t="str">
        <f t="shared" si="510"/>
        <v/>
      </c>
      <c r="C100" s="88"/>
      <c r="D100" s="89" t="str">
        <f t="shared" si="511"/>
        <v/>
      </c>
      <c r="E100" s="34" t="str">
        <f t="shared" si="403"/>
        <v/>
      </c>
      <c r="F100" s="34" t="str">
        <f t="shared" si="404"/>
        <v/>
      </c>
      <c r="G100" s="69" t="str">
        <f t="shared" si="512"/>
        <v/>
      </c>
      <c r="H100" s="21"/>
      <c r="I100" s="56"/>
      <c r="J100" s="265"/>
      <c r="K100" s="70" t="str">
        <f>IF(AND(B100&gt;0,C100&gt;0,D100&gt;0),IF(ISBLANK(J100),IF(ISBLANK(H100),"",(D100-B100)*VLOOKUP(H100,VLookups!$A$4:$B$13,2,FALSE)),J100),"")</f>
        <v/>
      </c>
      <c r="L100" s="71" t="str">
        <f t="shared" ref="L100:L103" si="608">IF(K100="","",K100^2)</f>
        <v/>
      </c>
      <c r="M100" s="88"/>
      <c r="N100" s="258" t="str">
        <f>IF(AND(M100&gt;0,C100&gt;0,NOT(K100="")),ABS(VLOOKUP($M$1,VLookups!$A$48:$B$49,2,FALSE)-_xlfn.NORM.DIST(M100,G100,K100,TRUE)),"")</f>
        <v/>
      </c>
      <c r="O100" s="87" t="str">
        <f>IF(AND($B100&gt;0,$C100&gt;0,$D100&gt;0,NOT(ISBLANK($H100))),_xlfn.NORM.INV(ABS(VLOOKUP($M$1,VLookups!$A$48:$B$49,2,FALSE)-O$3),$G100,$K100),"")</f>
        <v/>
      </c>
      <c r="P100" s="86" t="str">
        <f>IF(AND($B100&gt;0,$C100&gt;0,$D100&gt;0,NOT(ISBLANK($H100))),_xlfn.NORM.INV(ABS(VLOOKUP($M$1,VLookups!$A$48:$B$49,2,FALSE)-P$3),$G100,$K100),"")</f>
        <v/>
      </c>
      <c r="Q100" s="87" t="str">
        <f>IF(AND($B100&gt;0,$C100&gt;0,$D100&gt;0,NOT(ISBLANK($H100))),_xlfn.NORM.INV(ABS(VLOOKUP($M$1,VLookups!$A$48:$B$49,2,FALSE)-Q$3),$G100,$K100),"")</f>
        <v/>
      </c>
      <c r="R100" s="86" t="str">
        <f>IF(AND($B100&gt;0,$C100&gt;0,$D100&gt;0,NOT(ISBLANK($H100))),_xlfn.NORM.INV(ABS(VLOOKUP($M$1,VLookups!$A$48:$B$49,2,FALSE)-R$3),$G100,$K100),"")</f>
        <v/>
      </c>
      <c r="S100" s="87" t="str">
        <f>IF(AND($B100&gt;0,$C100&gt;0,$D100&gt;0,NOT(ISBLANK($H100))),_xlfn.NORM.INV(ABS(VLOOKUP($M$1,VLookups!$A$48:$B$49,2,FALSE)-S$3),$G100,$K100),"")</f>
        <v/>
      </c>
      <c r="T100" s="86" t="str">
        <f>IF(AND($B100&gt;0,$C100&gt;0,$D100&gt;0,NOT(ISBLANK($H100))),_xlfn.NORM.INV(ABS(VLOOKUP($M$1,VLookups!$A$48:$B$49,2,FALSE)-T$3),$G100,$K100),"")</f>
        <v/>
      </c>
      <c r="U100" s="5"/>
      <c r="V100" s="161"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6"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2" t="e">
        <f t="shared" si="409"/>
        <v>#N/A</v>
      </c>
      <c r="DU100" s="162" t="e">
        <f t="shared" si="410"/>
        <v>#N/A</v>
      </c>
      <c r="DV100" s="162" t="e">
        <f t="shared" si="411"/>
        <v>#N/A</v>
      </c>
      <c r="DW100" s="162" t="e">
        <f t="shared" si="412"/>
        <v>#N/A</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row>
    <row r="101" spans="1:224" hidden="1" x14ac:dyDescent="0.25">
      <c r="A101" s="4">
        <v>98</v>
      </c>
      <c r="B101" s="89" t="str">
        <f t="shared" si="510"/>
        <v/>
      </c>
      <c r="C101" s="88"/>
      <c r="D101" s="89" t="str">
        <f t="shared" si="511"/>
        <v/>
      </c>
      <c r="E101" s="34" t="str">
        <f t="shared" si="403"/>
        <v/>
      </c>
      <c r="F101" s="34" t="str">
        <f t="shared" si="404"/>
        <v/>
      </c>
      <c r="G101" s="69" t="str">
        <f t="shared" si="512"/>
        <v/>
      </c>
      <c r="H101" s="21"/>
      <c r="I101" s="56"/>
      <c r="J101" s="265"/>
      <c r="K101" s="70" t="str">
        <f>IF(AND(B101&gt;0,C101&gt;0,D101&gt;0),IF(ISBLANK(J101),IF(ISBLANK(H101),"",(D101-B101)*VLOOKUP(H101,VLookups!$A$4:$B$13,2,FALSE)),J101),"")</f>
        <v/>
      </c>
      <c r="L101" s="71" t="str">
        <f t="shared" si="608"/>
        <v/>
      </c>
      <c r="M101" s="88"/>
      <c r="N101" s="258" t="str">
        <f>IF(AND(M101&gt;0,C101&gt;0,NOT(K101="")),ABS(VLOOKUP($M$1,VLookups!$A$48:$B$49,2,FALSE)-_xlfn.NORM.DIST(M101,G101,K101,TRUE)),"")</f>
        <v/>
      </c>
      <c r="O101" s="87" t="str">
        <f>IF(AND($B101&gt;0,$C101&gt;0,$D101&gt;0,NOT(ISBLANK($H101))),_xlfn.NORM.INV(ABS(VLOOKUP($M$1,VLookups!$A$48:$B$49,2,FALSE)-O$3),$G101,$K101),"")</f>
        <v/>
      </c>
      <c r="P101" s="86" t="str">
        <f>IF(AND($B101&gt;0,$C101&gt;0,$D101&gt;0,NOT(ISBLANK($H101))),_xlfn.NORM.INV(ABS(VLOOKUP($M$1,VLookups!$A$48:$B$49,2,FALSE)-P$3),$G101,$K101),"")</f>
        <v/>
      </c>
      <c r="Q101" s="87" t="str">
        <f>IF(AND($B101&gt;0,$C101&gt;0,$D101&gt;0,NOT(ISBLANK($H101))),_xlfn.NORM.INV(ABS(VLOOKUP($M$1,VLookups!$A$48:$B$49,2,FALSE)-Q$3),$G101,$K101),"")</f>
        <v/>
      </c>
      <c r="R101" s="86" t="str">
        <f>IF(AND($B101&gt;0,$C101&gt;0,$D101&gt;0,NOT(ISBLANK($H101))),_xlfn.NORM.INV(ABS(VLOOKUP($M$1,VLookups!$A$48:$B$49,2,FALSE)-R$3),$G101,$K101),"")</f>
        <v/>
      </c>
      <c r="S101" s="87" t="str">
        <f>IF(AND($B101&gt;0,$C101&gt;0,$D101&gt;0,NOT(ISBLANK($H101))),_xlfn.NORM.INV(ABS(VLOOKUP($M$1,VLookups!$A$48:$B$49,2,FALSE)-S$3),$G101,$K101),"")</f>
        <v/>
      </c>
      <c r="T101" s="86" t="str">
        <f>IF(AND($B101&gt;0,$C101&gt;0,$D101&gt;0,NOT(ISBLANK($H101))),_xlfn.NORM.INV(ABS(VLOOKUP($M$1,VLookups!$A$48:$B$49,2,FALSE)-T$3),$G101,$K101),"")</f>
        <v/>
      </c>
      <c r="U101" s="5"/>
      <c r="V101" s="161"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6"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2" t="e">
        <f t="shared" si="409"/>
        <v>#N/A</v>
      </c>
      <c r="DU101" s="162" t="e">
        <f t="shared" si="410"/>
        <v>#N/A</v>
      </c>
      <c r="DV101" s="162" t="e">
        <f t="shared" si="411"/>
        <v>#N/A</v>
      </c>
      <c r="DW101" s="162" t="e">
        <f t="shared" si="412"/>
        <v>#N/A</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row>
    <row r="102" spans="1:224" hidden="1" x14ac:dyDescent="0.25">
      <c r="A102" s="4">
        <v>99</v>
      </c>
      <c r="B102" s="89" t="str">
        <f t="shared" si="510"/>
        <v/>
      </c>
      <c r="C102" s="88"/>
      <c r="D102" s="89" t="str">
        <f t="shared" si="511"/>
        <v/>
      </c>
      <c r="E102" s="34" t="str">
        <f t="shared" si="403"/>
        <v/>
      </c>
      <c r="F102" s="34" t="str">
        <f t="shared" si="404"/>
        <v/>
      </c>
      <c r="G102" s="69" t="str">
        <f t="shared" si="512"/>
        <v/>
      </c>
      <c r="H102" s="21"/>
      <c r="I102" s="56"/>
      <c r="J102" s="265"/>
      <c r="K102" s="70" t="str">
        <f>IF(AND(B102&gt;0,C102&gt;0,D102&gt;0),IF(ISBLANK(J102),IF(ISBLANK(H102),"",(D102-B102)*VLOOKUP(H102,VLookups!$A$4:$B$13,2,FALSE)),J102),"")</f>
        <v/>
      </c>
      <c r="L102" s="71" t="str">
        <f t="shared" si="608"/>
        <v/>
      </c>
      <c r="M102" s="88"/>
      <c r="N102" s="258" t="str">
        <f>IF(AND(M102&gt;0,C102&gt;0,NOT(K102="")),ABS(VLOOKUP($M$1,VLookups!$A$48:$B$49,2,FALSE)-_xlfn.NORM.DIST(M102,G102,K102,TRUE)),"")</f>
        <v/>
      </c>
      <c r="O102" s="87" t="str">
        <f>IF(AND($B102&gt;0,$C102&gt;0,$D102&gt;0,NOT(ISBLANK($H102))),_xlfn.NORM.INV(ABS(VLOOKUP($M$1,VLookups!$A$48:$B$49,2,FALSE)-O$3),$G102,$K102),"")</f>
        <v/>
      </c>
      <c r="P102" s="86" t="str">
        <f>IF(AND($B102&gt;0,$C102&gt;0,$D102&gt;0,NOT(ISBLANK($H102))),_xlfn.NORM.INV(ABS(VLOOKUP($M$1,VLookups!$A$48:$B$49,2,FALSE)-P$3),$G102,$K102),"")</f>
        <v/>
      </c>
      <c r="Q102" s="87" t="str">
        <f>IF(AND($B102&gt;0,$C102&gt;0,$D102&gt;0,NOT(ISBLANK($H102))),_xlfn.NORM.INV(ABS(VLOOKUP($M$1,VLookups!$A$48:$B$49,2,FALSE)-Q$3),$G102,$K102),"")</f>
        <v/>
      </c>
      <c r="R102" s="86" t="str">
        <f>IF(AND($B102&gt;0,$C102&gt;0,$D102&gt;0,NOT(ISBLANK($H102))),_xlfn.NORM.INV(ABS(VLOOKUP($M$1,VLookups!$A$48:$B$49,2,FALSE)-R$3),$G102,$K102),"")</f>
        <v/>
      </c>
      <c r="S102" s="87" t="str">
        <f>IF(AND($B102&gt;0,$C102&gt;0,$D102&gt;0,NOT(ISBLANK($H102))),_xlfn.NORM.INV(ABS(VLOOKUP($M$1,VLookups!$A$48:$B$49,2,FALSE)-S$3),$G102,$K102),"")</f>
        <v/>
      </c>
      <c r="T102" s="86" t="str">
        <f>IF(AND($B102&gt;0,$C102&gt;0,$D102&gt;0,NOT(ISBLANK($H102))),_xlfn.NORM.INV(ABS(VLOOKUP($M$1,VLookups!$A$48:$B$49,2,FALSE)-T$3),$G102,$K102),"")</f>
        <v/>
      </c>
      <c r="U102" s="5"/>
      <c r="V102" s="161"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6"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2" t="e">
        <f t="shared" si="409"/>
        <v>#N/A</v>
      </c>
      <c r="DU102" s="162" t="e">
        <f t="shared" si="410"/>
        <v>#N/A</v>
      </c>
      <c r="DV102" s="162" t="e">
        <f t="shared" si="411"/>
        <v>#N/A</v>
      </c>
      <c r="DW102" s="162" t="e">
        <f t="shared" si="412"/>
        <v>#N/A</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row>
    <row r="103" spans="1:224" hidden="1" x14ac:dyDescent="0.25">
      <c r="A103" s="4">
        <v>100</v>
      </c>
      <c r="B103" s="89" t="str">
        <f t="shared" si="510"/>
        <v/>
      </c>
      <c r="C103" s="88"/>
      <c r="D103" s="89" t="str">
        <f t="shared" si="511"/>
        <v/>
      </c>
      <c r="E103" s="34" t="str">
        <f t="shared" si="403"/>
        <v/>
      </c>
      <c r="F103" s="34" t="str">
        <f t="shared" si="404"/>
        <v/>
      </c>
      <c r="G103" s="69" t="str">
        <f t="shared" si="512"/>
        <v/>
      </c>
      <c r="H103" s="21"/>
      <c r="I103" s="56"/>
      <c r="J103" s="265"/>
      <c r="K103" s="70" t="str">
        <f>IF(AND(B103&gt;0,C103&gt;0,D103&gt;0),IF(ISBLANK(J103),IF(ISBLANK(H103),"",(D103-B103)*VLOOKUP(H103,VLookups!$A$4:$B$13,2,FALSE)),J103),"")</f>
        <v/>
      </c>
      <c r="L103" s="71" t="str">
        <f t="shared" si="608"/>
        <v/>
      </c>
      <c r="M103" s="88"/>
      <c r="N103" s="258" t="str">
        <f>IF(AND(M103&gt;0,C103&gt;0,NOT(K103="")),ABS(VLOOKUP($M$1,VLookups!$A$48:$B$49,2,FALSE)-_xlfn.NORM.DIST(M103,G103,K103,TRUE)),"")</f>
        <v/>
      </c>
      <c r="O103" s="87" t="str">
        <f>IF(AND($B103&gt;0,$C103&gt;0,$D103&gt;0,NOT(ISBLANK($H103))),_xlfn.NORM.INV(ABS(VLOOKUP($M$1,VLookups!$A$48:$B$49,2,FALSE)-O$3),$G103,$K103),"")</f>
        <v/>
      </c>
      <c r="P103" s="86" t="str">
        <f>IF(AND($B103&gt;0,$C103&gt;0,$D103&gt;0,NOT(ISBLANK($H103))),_xlfn.NORM.INV(ABS(VLOOKUP($M$1,VLookups!$A$48:$B$49,2,FALSE)-P$3),$G103,$K103),"")</f>
        <v/>
      </c>
      <c r="Q103" s="87" t="str">
        <f>IF(AND($B103&gt;0,$C103&gt;0,$D103&gt;0,NOT(ISBLANK($H103))),_xlfn.NORM.INV(ABS(VLOOKUP($M$1,VLookups!$A$48:$B$49,2,FALSE)-Q$3),$G103,$K103),"")</f>
        <v/>
      </c>
      <c r="R103" s="86" t="str">
        <f>IF(AND($B103&gt;0,$C103&gt;0,$D103&gt;0,NOT(ISBLANK($H103))),_xlfn.NORM.INV(ABS(VLOOKUP($M$1,VLookups!$A$48:$B$49,2,FALSE)-R$3),$G103,$K103),"")</f>
        <v/>
      </c>
      <c r="S103" s="87" t="str">
        <f>IF(AND($B103&gt;0,$C103&gt;0,$D103&gt;0,NOT(ISBLANK($H103))),_xlfn.NORM.INV(ABS(VLOOKUP($M$1,VLookups!$A$48:$B$49,2,FALSE)-S$3),$G103,$K103),"")</f>
        <v/>
      </c>
      <c r="T103" s="86" t="str">
        <f>IF(AND($B103&gt;0,$C103&gt;0,$D103&gt;0,NOT(ISBLANK($H103))),_xlfn.NORM.INV(ABS(VLOOKUP($M$1,VLookups!$A$48:$B$49,2,FALSE)-T$3),$G103,$K103),"")</f>
        <v/>
      </c>
      <c r="U103" s="5"/>
      <c r="V103" s="161"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6"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2" t="e">
        <f t="shared" si="409"/>
        <v>#N/A</v>
      </c>
      <c r="DU103" s="162" t="e">
        <f t="shared" si="410"/>
        <v>#N/A</v>
      </c>
      <c r="DV103" s="162" t="e">
        <f t="shared" si="411"/>
        <v>#N/A</v>
      </c>
      <c r="DW103" s="162" t="e">
        <f t="shared" si="412"/>
        <v>#N/A</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row>
    <row r="104" spans="1:224" x14ac:dyDescent="0.25">
      <c r="A104" s="2"/>
      <c r="B104" s="83">
        <f>SUM(B4:B103)</f>
        <v>600</v>
      </c>
      <c r="C104" s="83">
        <f>SUM(C4:C103)</f>
        <v>1200</v>
      </c>
      <c r="D104" s="83">
        <f>SUM(D4:D103)</f>
        <v>2400</v>
      </c>
      <c r="E104" s="35"/>
      <c r="F104" s="35"/>
      <c r="G104" s="83">
        <f>SUM(G4:G103)</f>
        <v>1300</v>
      </c>
      <c r="H104" s="349" t="s">
        <v>772</v>
      </c>
      <c r="I104" s="5"/>
      <c r="K104" s="84">
        <f>IF(K4="","",SQRT(L104))</f>
        <v>617.91997054634828</v>
      </c>
      <c r="L104" s="68">
        <f>IF(L4="","",SUM(L4:L103))</f>
        <v>381825.08999999997</v>
      </c>
      <c r="M104" s="83">
        <f>IF(SUM(M4:M103)=0,"",SUM(M4:M103))</f>
        <v>1500</v>
      </c>
      <c r="N104" s="259">
        <f>IF(OR(K104="",M104=""),"",ABS(VLOOKUP($M$1,VLookups!$A$48:$B$49,2,FALSE)-_xlfn.NORM.DIST(M104,G104,K104,TRUE)))</f>
        <v>0.62690473567866833</v>
      </c>
      <c r="O104" s="85">
        <f>SUM(O4:O103)</f>
        <v>-1199.4100182816346</v>
      </c>
      <c r="P104" s="85">
        <f t="shared" ref="P104:T104" si="621">SUM(P4:P103)</f>
        <v>3799.4100182816346</v>
      </c>
      <c r="Q104" s="85">
        <f t="shared" si="621"/>
        <v>3321.3560395297382</v>
      </c>
      <c r="R104" s="85">
        <f t="shared" si="621"/>
        <v>2941.4138918372555</v>
      </c>
      <c r="S104" s="85">
        <f t="shared" si="621"/>
        <v>2615.4573598074185</v>
      </c>
      <c r="T104" s="85">
        <f t="shared" si="621"/>
        <v>1300</v>
      </c>
      <c r="U104" s="5"/>
      <c r="V104" s="177">
        <f>IF(AND(B104&gt;0,C104&gt;0,D104&gt;0),G104-(3*K104),"")</f>
        <v>-553.75991163904473</v>
      </c>
      <c r="W104" s="238">
        <f>IF(ISNONTEXT($V104),V104+(($DS$104-$V$104)/101),"")</f>
        <v>-517.05179457688541</v>
      </c>
      <c r="X104" s="238">
        <f t="shared" ref="X104:CI104" si="622">IF(ISNONTEXT($V104),W104+(($DS$104-$V$104)/101),"")</f>
        <v>-480.3436775147261</v>
      </c>
      <c r="Y104" s="238">
        <f t="shared" si="622"/>
        <v>-443.63556045256678</v>
      </c>
      <c r="Z104" s="238">
        <f t="shared" si="622"/>
        <v>-406.92744339040746</v>
      </c>
      <c r="AA104" s="238">
        <f t="shared" si="622"/>
        <v>-370.21932632824814</v>
      </c>
      <c r="AB104" s="238">
        <f t="shared" si="622"/>
        <v>-333.51120926608883</v>
      </c>
      <c r="AC104" s="238">
        <f t="shared" si="622"/>
        <v>-296.80309220392951</v>
      </c>
      <c r="AD104" s="238">
        <f t="shared" si="622"/>
        <v>-260.09497514177019</v>
      </c>
      <c r="AE104" s="238">
        <f t="shared" si="622"/>
        <v>-223.38685807961087</v>
      </c>
      <c r="AF104" s="238">
        <f t="shared" si="622"/>
        <v>-186.67874101745156</v>
      </c>
      <c r="AG104" s="238">
        <f t="shared" si="622"/>
        <v>-149.97062395529224</v>
      </c>
      <c r="AH104" s="238">
        <f t="shared" si="622"/>
        <v>-113.26250689313294</v>
      </c>
      <c r="AI104" s="238">
        <f t="shared" si="622"/>
        <v>-76.554389830973633</v>
      </c>
      <c r="AJ104" s="238">
        <f t="shared" si="622"/>
        <v>-39.84627276881433</v>
      </c>
      <c r="AK104" s="238">
        <f t="shared" si="622"/>
        <v>-3.1381557066550272</v>
      </c>
      <c r="AL104" s="238">
        <f t="shared" si="622"/>
        <v>33.569961355504276</v>
      </c>
      <c r="AM104" s="238">
        <f t="shared" si="622"/>
        <v>70.278078417663579</v>
      </c>
      <c r="AN104" s="238">
        <f t="shared" si="622"/>
        <v>106.98619547982288</v>
      </c>
      <c r="AO104" s="238">
        <f t="shared" si="622"/>
        <v>143.69431254198219</v>
      </c>
      <c r="AP104" s="238">
        <f t="shared" si="622"/>
        <v>180.4024296041415</v>
      </c>
      <c r="AQ104" s="238">
        <f t="shared" si="622"/>
        <v>217.11054666630082</v>
      </c>
      <c r="AR104" s="238">
        <f t="shared" si="622"/>
        <v>253.81866372846014</v>
      </c>
      <c r="AS104" s="238">
        <f t="shared" si="622"/>
        <v>290.52678079061945</v>
      </c>
      <c r="AT104" s="238">
        <f t="shared" si="622"/>
        <v>327.23489785277877</v>
      </c>
      <c r="AU104" s="238">
        <f t="shared" si="622"/>
        <v>363.94301491493809</v>
      </c>
      <c r="AV104" s="238">
        <f t="shared" si="622"/>
        <v>400.65113197709741</v>
      </c>
      <c r="AW104" s="238">
        <f t="shared" si="622"/>
        <v>437.35924903925672</v>
      </c>
      <c r="AX104" s="238">
        <f t="shared" si="622"/>
        <v>474.06736610141604</v>
      </c>
      <c r="AY104" s="238">
        <f t="shared" si="622"/>
        <v>510.77548316357536</v>
      </c>
      <c r="AZ104" s="238">
        <f t="shared" si="622"/>
        <v>547.48360022573468</v>
      </c>
      <c r="BA104" s="238">
        <f t="shared" si="622"/>
        <v>584.19171728789399</v>
      </c>
      <c r="BB104" s="238">
        <f t="shared" si="622"/>
        <v>620.89983435005331</v>
      </c>
      <c r="BC104" s="238">
        <f t="shared" si="622"/>
        <v>657.60795141221263</v>
      </c>
      <c r="BD104" s="238">
        <f t="shared" si="622"/>
        <v>694.31606847437195</v>
      </c>
      <c r="BE104" s="238">
        <f t="shared" si="622"/>
        <v>731.02418553653126</v>
      </c>
      <c r="BF104" s="238">
        <f t="shared" si="622"/>
        <v>767.73230259869058</v>
      </c>
      <c r="BG104" s="238">
        <f t="shared" si="622"/>
        <v>804.4404196608499</v>
      </c>
      <c r="BH104" s="238">
        <f t="shared" si="622"/>
        <v>841.14853672300922</v>
      </c>
      <c r="BI104" s="238">
        <f t="shared" si="622"/>
        <v>877.85665378516853</v>
      </c>
      <c r="BJ104" s="238">
        <f t="shared" si="622"/>
        <v>914.56477084732785</v>
      </c>
      <c r="BK104" s="238">
        <f t="shared" si="622"/>
        <v>951.27288790948717</v>
      </c>
      <c r="BL104" s="238">
        <f t="shared" si="622"/>
        <v>987.98100497164648</v>
      </c>
      <c r="BM104" s="238">
        <f t="shared" si="622"/>
        <v>1024.6891220338057</v>
      </c>
      <c r="BN104" s="238">
        <f t="shared" si="622"/>
        <v>1061.397239095965</v>
      </c>
      <c r="BO104" s="238">
        <f t="shared" si="622"/>
        <v>1098.1053561581243</v>
      </c>
      <c r="BP104" s="238">
        <f t="shared" si="622"/>
        <v>1134.8134732202836</v>
      </c>
      <c r="BQ104" s="238">
        <f t="shared" si="622"/>
        <v>1171.521590282443</v>
      </c>
      <c r="BR104" s="238">
        <f t="shared" si="622"/>
        <v>1208.2297073446023</v>
      </c>
      <c r="BS104" s="238">
        <f t="shared" si="622"/>
        <v>1244.9378244067616</v>
      </c>
      <c r="BT104" s="238">
        <f t="shared" si="622"/>
        <v>1281.6459414689209</v>
      </c>
      <c r="BU104" s="238">
        <f t="shared" si="622"/>
        <v>1318.3540585310802</v>
      </c>
      <c r="BV104" s="238">
        <f t="shared" si="622"/>
        <v>1355.0621755932395</v>
      </c>
      <c r="BW104" s="238">
        <f t="shared" si="622"/>
        <v>1391.7702926553989</v>
      </c>
      <c r="BX104" s="238">
        <f t="shared" si="622"/>
        <v>1428.4784097175582</v>
      </c>
      <c r="BY104" s="238">
        <f t="shared" si="622"/>
        <v>1465.1865267797175</v>
      </c>
      <c r="BZ104" s="238">
        <f t="shared" si="622"/>
        <v>1501.8946438418768</v>
      </c>
      <c r="CA104" s="238">
        <f t="shared" si="622"/>
        <v>1538.6027609040361</v>
      </c>
      <c r="CB104" s="238">
        <f t="shared" si="622"/>
        <v>1575.3108779661954</v>
      </c>
      <c r="CC104" s="238">
        <f t="shared" si="622"/>
        <v>1612.0189950283548</v>
      </c>
      <c r="CD104" s="238">
        <f t="shared" si="622"/>
        <v>1648.7271120905141</v>
      </c>
      <c r="CE104" s="238">
        <f t="shared" si="622"/>
        <v>1685.4352291526734</v>
      </c>
      <c r="CF104" s="238">
        <f t="shared" si="622"/>
        <v>1722.1433462148327</v>
      </c>
      <c r="CG104" s="238">
        <f t="shared" si="622"/>
        <v>1758.851463276992</v>
      </c>
      <c r="CH104" s="238">
        <f t="shared" si="622"/>
        <v>1795.5595803391514</v>
      </c>
      <c r="CI104" s="238">
        <f t="shared" si="622"/>
        <v>1832.2676974013107</v>
      </c>
      <c r="CJ104" s="238">
        <f t="shared" ref="CJ104:DR104" si="623">IF(ISNONTEXT($V104),CI104+(($DS$104-$V$104)/101),"")</f>
        <v>1868.97581446347</v>
      </c>
      <c r="CK104" s="238">
        <f t="shared" si="623"/>
        <v>1905.6839315256293</v>
      </c>
      <c r="CL104" s="238">
        <f t="shared" si="623"/>
        <v>1942.3920485877886</v>
      </c>
      <c r="CM104" s="238">
        <f t="shared" si="623"/>
        <v>1979.1001656499479</v>
      </c>
      <c r="CN104" s="238">
        <f t="shared" si="623"/>
        <v>2015.8082827121073</v>
      </c>
      <c r="CO104" s="238">
        <f t="shared" si="623"/>
        <v>2052.5163997742666</v>
      </c>
      <c r="CP104" s="238">
        <f t="shared" si="623"/>
        <v>2089.2245168364257</v>
      </c>
      <c r="CQ104" s="238">
        <f t="shared" si="623"/>
        <v>2125.9326338985848</v>
      </c>
      <c r="CR104" s="238">
        <f t="shared" si="623"/>
        <v>2162.6407509607438</v>
      </c>
      <c r="CS104" s="238">
        <f t="shared" si="623"/>
        <v>2199.3488680229029</v>
      </c>
      <c r="CT104" s="238">
        <f t="shared" si="623"/>
        <v>2236.056985085062</v>
      </c>
      <c r="CU104" s="238">
        <f t="shared" si="623"/>
        <v>2272.7651021472211</v>
      </c>
      <c r="CV104" s="238">
        <f t="shared" si="623"/>
        <v>2309.4732192093802</v>
      </c>
      <c r="CW104" s="238">
        <f t="shared" si="623"/>
        <v>2346.1813362715393</v>
      </c>
      <c r="CX104" s="238">
        <f t="shared" si="623"/>
        <v>2382.8894533336984</v>
      </c>
      <c r="CY104" s="238">
        <f t="shared" si="623"/>
        <v>2419.5975703958575</v>
      </c>
      <c r="CZ104" s="238">
        <f t="shared" si="623"/>
        <v>2456.3056874580166</v>
      </c>
      <c r="DA104" s="238">
        <f t="shared" si="623"/>
        <v>2493.0138045201757</v>
      </c>
      <c r="DB104" s="238">
        <f t="shared" si="623"/>
        <v>2529.7219215823347</v>
      </c>
      <c r="DC104" s="238">
        <f t="shared" si="623"/>
        <v>2566.4300386444938</v>
      </c>
      <c r="DD104" s="238">
        <f t="shared" si="623"/>
        <v>2603.1381557066529</v>
      </c>
      <c r="DE104" s="238">
        <f t="shared" si="623"/>
        <v>2639.846272768812</v>
      </c>
      <c r="DF104" s="238">
        <f t="shared" si="623"/>
        <v>2676.5543898309711</v>
      </c>
      <c r="DG104" s="238">
        <f t="shared" si="623"/>
        <v>2713.2625068931302</v>
      </c>
      <c r="DH104" s="238">
        <f t="shared" si="623"/>
        <v>2749.9706239552893</v>
      </c>
      <c r="DI104" s="238">
        <f t="shared" si="623"/>
        <v>2786.6787410174484</v>
      </c>
      <c r="DJ104" s="238">
        <f t="shared" si="623"/>
        <v>2823.3868580796075</v>
      </c>
      <c r="DK104" s="238">
        <f t="shared" si="623"/>
        <v>2860.0949751417666</v>
      </c>
      <c r="DL104" s="238">
        <f t="shared" si="623"/>
        <v>2896.8030922039256</v>
      </c>
      <c r="DM104" s="238">
        <f t="shared" si="623"/>
        <v>2933.5112092660847</v>
      </c>
      <c r="DN104" s="238">
        <f t="shared" si="623"/>
        <v>2970.2193263282438</v>
      </c>
      <c r="DO104" s="238">
        <f t="shared" si="623"/>
        <v>3006.9274433904029</v>
      </c>
      <c r="DP104" s="238">
        <f t="shared" si="623"/>
        <v>3043.635560452562</v>
      </c>
      <c r="DQ104" s="238">
        <f t="shared" si="623"/>
        <v>3080.3436775147211</v>
      </c>
      <c r="DR104" s="238">
        <f t="shared" si="623"/>
        <v>3117.0517945768802</v>
      </c>
      <c r="DS104" s="177">
        <f>IF(ISNONTEXT($V104),G104+(3*K104),"")</f>
        <v>3153.7599116390447</v>
      </c>
      <c r="DT104" s="162">
        <f t="shared" si="409"/>
        <v>8.5562872370853308E-6</v>
      </c>
      <c r="DU104" s="162">
        <f t="shared" si="410"/>
        <v>1.0171509087059534E-5</v>
      </c>
      <c r="DV104" s="162">
        <f t="shared" si="411"/>
        <v>1.2049049082788985E-5</v>
      </c>
      <c r="DW104" s="162">
        <f t="shared" si="412"/>
        <v>1.4222878557475024E-5</v>
      </c>
      <c r="DX104" s="162">
        <f t="shared" si="413"/>
        <v>1.6729754821540286E-5</v>
      </c>
      <c r="DY104" s="162">
        <f t="shared" si="414"/>
        <v>1.9609160311277299E-5</v>
      </c>
      <c r="DZ104" s="162">
        <f t="shared" si="415"/>
        <v>2.2903178821736706E-5</v>
      </c>
      <c r="EA104" s="162">
        <f t="shared" si="416"/>
        <v>2.6656300589853325E-5</v>
      </c>
      <c r="EB104" s="162">
        <f t="shared" si="417"/>
        <v>3.091514846070329E-5</v>
      </c>
      <c r="EC104" s="162">
        <f t="shared" si="418"/>
        <v>3.572811815326264E-5</v>
      </c>
      <c r="ED104" s="162">
        <f t="shared" si="419"/>
        <v>4.1144926768989104E-5</v>
      </c>
      <c r="EE104" s="162">
        <f t="shared" si="420"/>
        <v>4.7216065175336946E-5</v>
      </c>
      <c r="EF104" s="162">
        <f t="shared" si="421"/>
        <v>5.3992151754603405E-5</v>
      </c>
      <c r="EG104" s="162">
        <f t="shared" si="422"/>
        <v>6.1523187231210787E-5</v>
      </c>
      <c r="EH104" s="162">
        <f t="shared" si="423"/>
        <v>6.985771285802671E-5</v>
      </c>
      <c r="EI104" s="162">
        <f t="shared" si="424"/>
        <v>7.9041877119046208E-5</v>
      </c>
      <c r="EJ104" s="162">
        <f t="shared" si="425"/>
        <v>8.9118419239270615E-5</v>
      </c>
      <c r="EK104" s="162">
        <f t="shared" si="426"/>
        <v>1.0012558111335139E-4</v>
      </c>
      <c r="EL104" s="162">
        <f t="shared" si="427"/>
        <v>1.1209596268626847E-4</v>
      </c>
      <c r="EM104" s="162">
        <f t="shared" si="428"/>
        <v>1.2505533924030374E-4</v>
      </c>
      <c r="EN104" s="162">
        <f t="shared" si="429"/>
        <v>1.3902146234787214E-4</v>
      </c>
      <c r="EO104" s="162">
        <f t="shared" si="430"/>
        <v>1.5400286931411061E-4</v>
      </c>
      <c r="EP104" s="162">
        <f t="shared" si="431"/>
        <v>1.6999772862474381E-4</v>
      </c>
      <c r="EQ104" s="162">
        <f t="shared" si="432"/>
        <v>1.8699275110006032E-4</v>
      </c>
      <c r="ER104" s="162">
        <f t="shared" si="433"/>
        <v>2.0496219800456787E-4</v>
      </c>
      <c r="ES104" s="162">
        <f t="shared" si="434"/>
        <v>2.2386701815289283E-4</v>
      </c>
      <c r="ET104" s="162">
        <f t="shared" si="435"/>
        <v>2.4365414597948056E-4</v>
      </c>
      <c r="EU104" s="162">
        <f t="shared" si="436"/>
        <v>2.6425599151726968E-4</v>
      </c>
      <c r="EV104" s="162">
        <f t="shared" si="437"/>
        <v>2.8559015119978344E-4</v>
      </c>
      <c r="EW104" s="162">
        <f t="shared" si="438"/>
        <v>3.0755936533442005E-4</v>
      </c>
      <c r="EX104" s="162">
        <f t="shared" si="439"/>
        <v>3.3005174399999902E-4</v>
      </c>
      <c r="EY104" s="162">
        <f t="shared" si="440"/>
        <v>3.52941278045007E-4</v>
      </c>
      <c r="EZ104" s="162">
        <f t="shared" si="441"/>
        <v>3.760886458904337E-4</v>
      </c>
      <c r="FA104" s="162">
        <f t="shared" si="442"/>
        <v>3.993423200981186E-4</v>
      </c>
      <c r="FB104" s="162">
        <f t="shared" si="443"/>
        <v>4.2253997031535886E-4</v>
      </c>
      <c r="FC104" s="162">
        <f t="shared" si="444"/>
        <v>4.4551015144631695E-4</v>
      </c>
      <c r="FD104" s="162">
        <f t="shared" si="445"/>
        <v>4.6807425795618757E-4</v>
      </c>
      <c r="FE104" s="162">
        <f t="shared" si="446"/>
        <v>4.9004871733224816E-4</v>
      </c>
      <c r="FF104" s="162">
        <f t="shared" si="447"/>
        <v>5.1124738816688713E-4</v>
      </c>
      <c r="FG104" s="162">
        <f t="shared" si="448"/>
        <v>5.3148412135496854E-4</v>
      </c>
      <c r="FH104" s="162">
        <f t="shared" si="449"/>
        <v>5.5057543676809736E-4</v>
      </c>
      <c r="FI104" s="162">
        <f t="shared" si="450"/>
        <v>5.6834326272080151E-4</v>
      </c>
      <c r="FJ104" s="162">
        <f t="shared" si="451"/>
        <v>5.8461768179000363E-4</v>
      </c>
      <c r="FK104" s="162">
        <f t="shared" si="452"/>
        <v>5.9923962426386001E-4</v>
      </c>
      <c r="FL104" s="162">
        <f t="shared" si="453"/>
        <v>6.1206344980791426E-4</v>
      </c>
      <c r="FM104" s="162">
        <f t="shared" si="454"/>
        <v>6.2295935892193771E-4</v>
      </c>
      <c r="FN104" s="162">
        <f t="shared" si="455"/>
        <v>6.3181557843907104E-4</v>
      </c>
      <c r="FO104" s="162">
        <f t="shared" si="456"/>
        <v>6.3854026964947023E-4</v>
      </c>
      <c r="FP104" s="162">
        <f t="shared" si="457"/>
        <v>6.4306311351350939E-4</v>
      </c>
      <c r="FQ104" s="162">
        <f t="shared" si="458"/>
        <v>6.453365347073944E-4</v>
      </c>
      <c r="FR104" s="162">
        <f t="shared" si="459"/>
        <v>6.453365347073944E-4</v>
      </c>
      <c r="FS104" s="162">
        <f t="shared" si="460"/>
        <v>6.4306311351350928E-4</v>
      </c>
      <c r="FT104" s="162">
        <f t="shared" si="461"/>
        <v>6.385402696494699E-4</v>
      </c>
      <c r="FU104" s="162">
        <f t="shared" si="462"/>
        <v>6.318155784390706E-4</v>
      </c>
      <c r="FV104" s="162">
        <f t="shared" si="463"/>
        <v>6.229593589219375E-4</v>
      </c>
      <c r="FW104" s="162">
        <f t="shared" si="464"/>
        <v>6.1206344980791383E-4</v>
      </c>
      <c r="FX104" s="162">
        <f t="shared" si="465"/>
        <v>5.9923962426385957E-4</v>
      </c>
      <c r="FY104" s="162">
        <f t="shared" si="466"/>
        <v>5.846176817900032E-4</v>
      </c>
      <c r="FZ104" s="162">
        <f t="shared" si="467"/>
        <v>5.6834326272080108E-4</v>
      </c>
      <c r="GA104" s="162">
        <f t="shared" si="468"/>
        <v>5.5057543676809671E-4</v>
      </c>
      <c r="GB104" s="162">
        <f t="shared" si="469"/>
        <v>5.3148412135496789E-4</v>
      </c>
      <c r="GC104" s="162">
        <f t="shared" si="470"/>
        <v>5.1124738816688659E-4</v>
      </c>
      <c r="GD104" s="162">
        <f t="shared" si="471"/>
        <v>4.9004871733224751E-4</v>
      </c>
      <c r="GE104" s="162">
        <f t="shared" si="472"/>
        <v>4.6807425795618681E-4</v>
      </c>
      <c r="GF104" s="162">
        <f t="shared" si="473"/>
        <v>4.4551015144631614E-4</v>
      </c>
      <c r="GG104" s="162">
        <f t="shared" si="474"/>
        <v>4.2253997031535805E-4</v>
      </c>
      <c r="GH104" s="162">
        <f t="shared" si="475"/>
        <v>3.9934232009811784E-4</v>
      </c>
      <c r="GI104" s="162">
        <f t="shared" si="476"/>
        <v>3.7608864589043294E-4</v>
      </c>
      <c r="GJ104" s="162">
        <f t="shared" si="477"/>
        <v>3.5294127804500613E-4</v>
      </c>
      <c r="GK104" s="162">
        <f t="shared" si="478"/>
        <v>3.3005174399999826E-4</v>
      </c>
      <c r="GL104" s="162">
        <f t="shared" si="479"/>
        <v>3.0755936533441929E-4</v>
      </c>
      <c r="GM104" s="162">
        <f t="shared" si="480"/>
        <v>2.8559015119978285E-4</v>
      </c>
      <c r="GN104" s="162">
        <f t="shared" si="481"/>
        <v>2.6425599151726925E-4</v>
      </c>
      <c r="GO104" s="162">
        <f t="shared" si="482"/>
        <v>2.4365414597948026E-4</v>
      </c>
      <c r="GP104" s="162">
        <f t="shared" si="483"/>
        <v>2.238670181528927E-4</v>
      </c>
      <c r="GQ104" s="162">
        <f t="shared" si="484"/>
        <v>2.0496219800456781E-4</v>
      </c>
      <c r="GR104" s="162">
        <f t="shared" si="485"/>
        <v>1.8699275110006032E-4</v>
      </c>
      <c r="GS104" s="162">
        <f t="shared" si="486"/>
        <v>1.6999772862474395E-4</v>
      </c>
      <c r="GT104" s="162">
        <f t="shared" si="487"/>
        <v>1.540028693141108E-4</v>
      </c>
      <c r="GU104" s="162">
        <f t="shared" si="488"/>
        <v>1.3902146234787249E-4</v>
      </c>
      <c r="GV104" s="162">
        <f t="shared" si="489"/>
        <v>1.2505533924030409E-4</v>
      </c>
      <c r="GW104" s="162">
        <f t="shared" si="490"/>
        <v>1.1209596268626891E-4</v>
      </c>
      <c r="GX104" s="162">
        <f t="shared" si="491"/>
        <v>1.0012558111335184E-4</v>
      </c>
      <c r="GY104" s="162">
        <f t="shared" si="492"/>
        <v>8.9118419239271089E-5</v>
      </c>
      <c r="GZ104" s="162">
        <f t="shared" si="493"/>
        <v>7.9041877119046737E-5</v>
      </c>
      <c r="HA104" s="162">
        <f t="shared" si="494"/>
        <v>6.9857712858027238E-5</v>
      </c>
      <c r="HB104" s="162">
        <f t="shared" si="495"/>
        <v>6.1523187231211302E-5</v>
      </c>
      <c r="HC104" s="162">
        <f t="shared" si="496"/>
        <v>5.3992151754603879E-5</v>
      </c>
      <c r="HD104" s="162">
        <f t="shared" si="497"/>
        <v>4.7216065175337407E-5</v>
      </c>
      <c r="HE104" s="162">
        <f t="shared" si="498"/>
        <v>4.1144926768989538E-5</v>
      </c>
      <c r="HF104" s="162">
        <f t="shared" si="499"/>
        <v>3.5728118153263067E-5</v>
      </c>
      <c r="HG104" s="162">
        <f t="shared" si="500"/>
        <v>3.0915148460703689E-5</v>
      </c>
      <c r="HH104" s="162">
        <f t="shared" si="501"/>
        <v>2.6656300589853722E-5</v>
      </c>
      <c r="HI104" s="162">
        <f t="shared" si="502"/>
        <v>2.2903178821737068E-5</v>
      </c>
      <c r="HJ104" s="162">
        <f t="shared" si="503"/>
        <v>1.9609160311277648E-5</v>
      </c>
      <c r="HK104" s="162">
        <f t="shared" si="504"/>
        <v>1.6729754821540608E-5</v>
      </c>
      <c r="HL104" s="162">
        <f t="shared" si="505"/>
        <v>1.4222878557475323E-5</v>
      </c>
      <c r="HM104" s="162">
        <f t="shared" si="506"/>
        <v>1.2049049082789254E-5</v>
      </c>
      <c r="HN104" s="162">
        <f t="shared" si="507"/>
        <v>1.0171509087059776E-5</v>
      </c>
      <c r="HO104" s="162">
        <f t="shared" si="508"/>
        <v>8.5562872370855443E-6</v>
      </c>
      <c r="HP104" s="162">
        <f t="shared" si="509"/>
        <v>7.1722045300129815E-6</v>
      </c>
    </row>
    <row r="105" spans="1:224" x14ac:dyDescent="0.25">
      <c r="A105" s="2"/>
      <c r="B105" s="5"/>
      <c r="C105" s="5"/>
      <c r="D105" s="5"/>
      <c r="E105" s="2"/>
      <c r="F105" s="2"/>
      <c r="G105" s="5"/>
      <c r="H105" s="2"/>
      <c r="I105" s="2"/>
      <c r="J105" s="2"/>
      <c r="K105" s="2"/>
      <c r="L105" s="2"/>
      <c r="M105" s="22"/>
      <c r="N105" s="260"/>
      <c r="O105" s="33"/>
      <c r="P105" s="33"/>
      <c r="Q105" s="33"/>
      <c r="R105" s="33"/>
      <c r="S105" s="33"/>
      <c r="T105" s="33"/>
      <c r="U105" s="5"/>
    </row>
    <row r="106" spans="1:224" ht="15.75" x14ac:dyDescent="0.25">
      <c r="A106" s="5"/>
      <c r="B106" s="386" t="s">
        <v>45</v>
      </c>
      <c r="C106" s="387"/>
      <c r="D106" s="388"/>
      <c r="E106" s="5"/>
      <c r="F106" s="5"/>
      <c r="G106" s="5"/>
      <c r="H106" s="5"/>
      <c r="I106" s="5"/>
      <c r="K106" s="31" t="s">
        <v>54</v>
      </c>
      <c r="L106" s="31"/>
      <c r="M106" s="90">
        <v>1000</v>
      </c>
      <c r="N106" s="261">
        <f>IF(OR(K104="",M106=""),"",ABS(VLOOKUP($M$1,VLookups!$A$48:$B$49,2,FALSE)-_xlfn.NORM.DIST(M106,G104,K104,TRUE)))</f>
        <v>0.31366093995399613</v>
      </c>
      <c r="O106" s="62">
        <f>IF($K$104="","",_xlfn.NORM.INV(ABS(VLOOKUP($M$1,VLookups!$A$48:$B$49,2,FALSE)-O$3),$G$104,$K104))</f>
        <v>508.10369436505391</v>
      </c>
      <c r="P106" s="63">
        <f>IF($K$104="","",_xlfn.NORM.INV(ABS(VLOOKUP($M$1,VLookups!$A$48:$B$49,2,FALSE)-P$3),$G$104,$K104))</f>
        <v>2091.8963056349462</v>
      </c>
      <c r="Q106" s="64">
        <f>IF($K$104="","",_xlfn.NORM.INV(ABS(VLOOKUP($M$1,VLookups!$A$48:$B$49,2,FALSE)-Q$3),$G$104,$K104))</f>
        <v>1940.4328895092544</v>
      </c>
      <c r="R106" s="65">
        <f>IF($K$104="","",_xlfn.NORM.INV(ABS(VLOOKUP($M$1,VLookups!$A$48:$B$49,2,FALSE)-R$3),$G$104,$K104))</f>
        <v>1820.0545678605567</v>
      </c>
      <c r="S106" s="66">
        <f>IF($K$104="","",_xlfn.NORM.INV(ABS(VLOOKUP($M$1,VLookups!$A$48:$B$49,2,FALSE)-S$3),$G$104,$K104))</f>
        <v>1716.7806865749767</v>
      </c>
      <c r="T106" s="67">
        <f>IF($K$104="","",_xlfn.NORM.INV(ABS(VLOOKUP($M$1,VLookups!$A$48:$B$49,2,FALSE)-T$3),$G$104,$K104))</f>
        <v>1300</v>
      </c>
      <c r="U106" s="5"/>
      <c r="DT106" s="201">
        <f>IF(AND($D$112&gt;0,$D$113&gt;0),IF(OR(W104&lt;$D$112,W104=$D$112),DT104,0),"")</f>
        <v>8.5562872370853308E-6</v>
      </c>
      <c r="DU106" s="201">
        <f t="shared" ref="DU106:GF106" si="624">IF(AND($D$112&gt;0,$D$113&gt;0),IF(OR(X104&lt;$D$112,X104=$D$112),DU104,0),"")</f>
        <v>1.0171509087059534E-5</v>
      </c>
      <c r="DV106" s="201">
        <f t="shared" si="624"/>
        <v>1.2049049082788985E-5</v>
      </c>
      <c r="DW106" s="201">
        <f t="shared" si="624"/>
        <v>1.4222878557475024E-5</v>
      </c>
      <c r="DX106" s="201">
        <f t="shared" si="624"/>
        <v>1.6729754821540286E-5</v>
      </c>
      <c r="DY106" s="201">
        <f t="shared" si="624"/>
        <v>1.9609160311277299E-5</v>
      </c>
      <c r="DZ106" s="201">
        <f t="shared" si="624"/>
        <v>2.2903178821736706E-5</v>
      </c>
      <c r="EA106" s="201">
        <f t="shared" si="624"/>
        <v>2.6656300589853325E-5</v>
      </c>
      <c r="EB106" s="201">
        <f t="shared" si="624"/>
        <v>3.091514846070329E-5</v>
      </c>
      <c r="EC106" s="201">
        <f t="shared" si="624"/>
        <v>3.572811815326264E-5</v>
      </c>
      <c r="ED106" s="201">
        <f t="shared" si="624"/>
        <v>4.1144926768989104E-5</v>
      </c>
      <c r="EE106" s="201">
        <f t="shared" si="624"/>
        <v>4.7216065175336946E-5</v>
      </c>
      <c r="EF106" s="201">
        <f t="shared" si="624"/>
        <v>5.3992151754603405E-5</v>
      </c>
      <c r="EG106" s="201">
        <f t="shared" si="624"/>
        <v>6.1523187231210787E-5</v>
      </c>
      <c r="EH106" s="201">
        <f t="shared" si="624"/>
        <v>6.985771285802671E-5</v>
      </c>
      <c r="EI106" s="201">
        <f t="shared" si="624"/>
        <v>7.9041877119046208E-5</v>
      </c>
      <c r="EJ106" s="201">
        <f t="shared" si="624"/>
        <v>8.9118419239270615E-5</v>
      </c>
      <c r="EK106" s="201">
        <f t="shared" si="624"/>
        <v>1.0012558111335139E-4</v>
      </c>
      <c r="EL106" s="201">
        <f t="shared" si="624"/>
        <v>1.1209596268626847E-4</v>
      </c>
      <c r="EM106" s="201">
        <f t="shared" si="624"/>
        <v>1.2505533924030374E-4</v>
      </c>
      <c r="EN106" s="201">
        <f t="shared" si="624"/>
        <v>1.3902146234787214E-4</v>
      </c>
      <c r="EO106" s="201">
        <f t="shared" si="624"/>
        <v>1.5400286931411061E-4</v>
      </c>
      <c r="EP106" s="201">
        <f t="shared" si="624"/>
        <v>1.6999772862474381E-4</v>
      </c>
      <c r="EQ106" s="201">
        <f t="shared" si="624"/>
        <v>1.8699275110006032E-4</v>
      </c>
      <c r="ER106" s="201">
        <f t="shared" si="624"/>
        <v>2.0496219800456787E-4</v>
      </c>
      <c r="ES106" s="201">
        <f t="shared" si="624"/>
        <v>2.2386701815289283E-4</v>
      </c>
      <c r="ET106" s="201">
        <f t="shared" si="624"/>
        <v>2.4365414597948056E-4</v>
      </c>
      <c r="EU106" s="201">
        <f t="shared" si="624"/>
        <v>2.6425599151726968E-4</v>
      </c>
      <c r="EV106" s="201">
        <f t="shared" si="624"/>
        <v>2.8559015119978344E-4</v>
      </c>
      <c r="EW106" s="201">
        <f t="shared" si="624"/>
        <v>3.0755936533442005E-4</v>
      </c>
      <c r="EX106" s="201">
        <f t="shared" si="624"/>
        <v>3.3005174399999902E-4</v>
      </c>
      <c r="EY106" s="201">
        <f t="shared" si="624"/>
        <v>3.52941278045007E-4</v>
      </c>
      <c r="EZ106" s="201">
        <f t="shared" si="624"/>
        <v>3.760886458904337E-4</v>
      </c>
      <c r="FA106" s="201">
        <f t="shared" si="624"/>
        <v>3.993423200981186E-4</v>
      </c>
      <c r="FB106" s="201">
        <f t="shared" si="624"/>
        <v>4.2253997031535886E-4</v>
      </c>
      <c r="FC106" s="201">
        <f t="shared" si="624"/>
        <v>4.4551015144631695E-4</v>
      </c>
      <c r="FD106" s="201">
        <f t="shared" si="624"/>
        <v>4.6807425795618757E-4</v>
      </c>
      <c r="FE106" s="201">
        <f t="shared" si="624"/>
        <v>4.9004871733224816E-4</v>
      </c>
      <c r="FF106" s="201">
        <f t="shared" si="624"/>
        <v>5.1124738816688713E-4</v>
      </c>
      <c r="FG106" s="201">
        <f t="shared" si="624"/>
        <v>5.3148412135496854E-4</v>
      </c>
      <c r="FH106" s="201">
        <f t="shared" si="624"/>
        <v>5.5057543676809736E-4</v>
      </c>
      <c r="FI106" s="201">
        <f t="shared" si="624"/>
        <v>5.6834326272080151E-4</v>
      </c>
      <c r="FJ106" s="201">
        <f t="shared" si="624"/>
        <v>5.8461768179000363E-4</v>
      </c>
      <c r="FK106" s="201">
        <f t="shared" si="624"/>
        <v>5.9923962426386001E-4</v>
      </c>
      <c r="FL106" s="201">
        <f t="shared" si="624"/>
        <v>6.1206344980791426E-4</v>
      </c>
      <c r="FM106" s="201">
        <f t="shared" si="624"/>
        <v>0</v>
      </c>
      <c r="FN106" s="201">
        <f t="shared" si="624"/>
        <v>0</v>
      </c>
      <c r="FO106" s="201">
        <f t="shared" si="624"/>
        <v>0</v>
      </c>
      <c r="FP106" s="201">
        <f t="shared" si="624"/>
        <v>0</v>
      </c>
      <c r="FQ106" s="201">
        <f t="shared" si="624"/>
        <v>0</v>
      </c>
      <c r="FR106" s="201">
        <f t="shared" si="624"/>
        <v>0</v>
      </c>
      <c r="FS106" s="201">
        <f t="shared" si="624"/>
        <v>0</v>
      </c>
      <c r="FT106" s="201">
        <f t="shared" si="624"/>
        <v>0</v>
      </c>
      <c r="FU106" s="201">
        <f t="shared" si="624"/>
        <v>0</v>
      </c>
      <c r="FV106" s="201">
        <f t="shared" si="624"/>
        <v>0</v>
      </c>
      <c r="FW106" s="201">
        <f t="shared" si="624"/>
        <v>0</v>
      </c>
      <c r="FX106" s="201">
        <f t="shared" si="624"/>
        <v>0</v>
      </c>
      <c r="FY106" s="201">
        <f t="shared" si="624"/>
        <v>0</v>
      </c>
      <c r="FZ106" s="201">
        <f t="shared" si="624"/>
        <v>0</v>
      </c>
      <c r="GA106" s="201">
        <f t="shared" si="624"/>
        <v>0</v>
      </c>
      <c r="GB106" s="201">
        <f t="shared" si="624"/>
        <v>0</v>
      </c>
      <c r="GC106" s="201">
        <f t="shared" si="624"/>
        <v>0</v>
      </c>
      <c r="GD106" s="201">
        <f t="shared" si="624"/>
        <v>0</v>
      </c>
      <c r="GE106" s="201">
        <f t="shared" si="624"/>
        <v>0</v>
      </c>
      <c r="GF106" s="201">
        <f t="shared" si="624"/>
        <v>0</v>
      </c>
      <c r="GG106" s="201">
        <f t="shared" ref="GG106:HP106" si="625">IF(AND($D$112&gt;0,$D$113&gt;0),IF(OR(CJ104&lt;$D$112,CJ104=$D$112),GG104,0),"")</f>
        <v>0</v>
      </c>
      <c r="GH106" s="201">
        <f t="shared" si="625"/>
        <v>0</v>
      </c>
      <c r="GI106" s="201">
        <f t="shared" si="625"/>
        <v>0</v>
      </c>
      <c r="GJ106" s="201">
        <f t="shared" si="625"/>
        <v>0</v>
      </c>
      <c r="GK106" s="201">
        <f t="shared" si="625"/>
        <v>0</v>
      </c>
      <c r="GL106" s="201">
        <f t="shared" si="625"/>
        <v>0</v>
      </c>
      <c r="GM106" s="201">
        <f t="shared" si="625"/>
        <v>0</v>
      </c>
      <c r="GN106" s="201">
        <f t="shared" si="625"/>
        <v>0</v>
      </c>
      <c r="GO106" s="201">
        <f t="shared" si="625"/>
        <v>0</v>
      </c>
      <c r="GP106" s="201">
        <f t="shared" si="625"/>
        <v>0</v>
      </c>
      <c r="GQ106" s="201">
        <f t="shared" si="625"/>
        <v>0</v>
      </c>
      <c r="GR106" s="201">
        <f t="shared" si="625"/>
        <v>0</v>
      </c>
      <c r="GS106" s="201">
        <f t="shared" si="625"/>
        <v>0</v>
      </c>
      <c r="GT106" s="201">
        <f t="shared" si="625"/>
        <v>0</v>
      </c>
      <c r="GU106" s="201">
        <f t="shared" si="625"/>
        <v>0</v>
      </c>
      <c r="GV106" s="201">
        <f t="shared" si="625"/>
        <v>0</v>
      </c>
      <c r="GW106" s="201">
        <f t="shared" si="625"/>
        <v>0</v>
      </c>
      <c r="GX106" s="201">
        <f t="shared" si="625"/>
        <v>0</v>
      </c>
      <c r="GY106" s="201">
        <f t="shared" si="625"/>
        <v>0</v>
      </c>
      <c r="GZ106" s="201">
        <f t="shared" si="625"/>
        <v>0</v>
      </c>
      <c r="HA106" s="201">
        <f t="shared" si="625"/>
        <v>0</v>
      </c>
      <c r="HB106" s="201">
        <f t="shared" si="625"/>
        <v>0</v>
      </c>
      <c r="HC106" s="201">
        <f t="shared" si="625"/>
        <v>0</v>
      </c>
      <c r="HD106" s="201">
        <f t="shared" si="625"/>
        <v>0</v>
      </c>
      <c r="HE106" s="201">
        <f t="shared" si="625"/>
        <v>0</v>
      </c>
      <c r="HF106" s="201">
        <f t="shared" si="625"/>
        <v>0</v>
      </c>
      <c r="HG106" s="201">
        <f t="shared" si="625"/>
        <v>0</v>
      </c>
      <c r="HH106" s="201">
        <f t="shared" si="625"/>
        <v>0</v>
      </c>
      <c r="HI106" s="201">
        <f t="shared" si="625"/>
        <v>0</v>
      </c>
      <c r="HJ106" s="201">
        <f t="shared" si="625"/>
        <v>0</v>
      </c>
      <c r="HK106" s="201">
        <f t="shared" si="625"/>
        <v>0</v>
      </c>
      <c r="HL106" s="201">
        <f t="shared" si="625"/>
        <v>0</v>
      </c>
      <c r="HM106" s="201">
        <f t="shared" si="625"/>
        <v>0</v>
      </c>
      <c r="HN106" s="201">
        <f t="shared" si="625"/>
        <v>0</v>
      </c>
      <c r="HO106" s="201">
        <f t="shared" si="625"/>
        <v>0</v>
      </c>
      <c r="HP106" s="201">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1">
        <f>IF(AND($D$112&gt;0,$D$113&gt;0),IF(AND(W104&gt;$D$112,OR(W104&lt;$D$113,W104=$D$113)),DT104,0),"")</f>
        <v>0</v>
      </c>
      <c r="DU107" s="201">
        <f t="shared" ref="DU107:GF107" si="626">IF(AND($D$112&gt;0,$D$113&gt;0),IF(AND(X104&gt;$D$112,OR(X104&lt;$D$113,X104=$D$113)),DU104,0),"")</f>
        <v>0</v>
      </c>
      <c r="DV107" s="201">
        <f t="shared" si="626"/>
        <v>0</v>
      </c>
      <c r="DW107" s="201">
        <f t="shared" si="626"/>
        <v>0</v>
      </c>
      <c r="DX107" s="201">
        <f t="shared" si="626"/>
        <v>0</v>
      </c>
      <c r="DY107" s="201">
        <f t="shared" si="626"/>
        <v>0</v>
      </c>
      <c r="DZ107" s="201">
        <f t="shared" si="626"/>
        <v>0</v>
      </c>
      <c r="EA107" s="201">
        <f t="shared" si="626"/>
        <v>0</v>
      </c>
      <c r="EB107" s="201">
        <f t="shared" si="626"/>
        <v>0</v>
      </c>
      <c r="EC107" s="201">
        <f t="shared" si="626"/>
        <v>0</v>
      </c>
      <c r="ED107" s="201">
        <f t="shared" si="626"/>
        <v>0</v>
      </c>
      <c r="EE107" s="201">
        <f t="shared" si="626"/>
        <v>0</v>
      </c>
      <c r="EF107" s="201">
        <f t="shared" si="626"/>
        <v>0</v>
      </c>
      <c r="EG107" s="201">
        <f t="shared" si="626"/>
        <v>0</v>
      </c>
      <c r="EH107" s="201">
        <f t="shared" si="626"/>
        <v>0</v>
      </c>
      <c r="EI107" s="201">
        <f t="shared" si="626"/>
        <v>0</v>
      </c>
      <c r="EJ107" s="201">
        <f t="shared" si="626"/>
        <v>0</v>
      </c>
      <c r="EK107" s="201">
        <f t="shared" si="626"/>
        <v>0</v>
      </c>
      <c r="EL107" s="201">
        <f t="shared" si="626"/>
        <v>0</v>
      </c>
      <c r="EM107" s="201">
        <f t="shared" si="626"/>
        <v>0</v>
      </c>
      <c r="EN107" s="201">
        <f t="shared" si="626"/>
        <v>0</v>
      </c>
      <c r="EO107" s="201">
        <f t="shared" si="626"/>
        <v>0</v>
      </c>
      <c r="EP107" s="201">
        <f t="shared" si="626"/>
        <v>0</v>
      </c>
      <c r="EQ107" s="201">
        <f t="shared" si="626"/>
        <v>0</v>
      </c>
      <c r="ER107" s="201">
        <f t="shared" si="626"/>
        <v>0</v>
      </c>
      <c r="ES107" s="201">
        <f t="shared" si="626"/>
        <v>0</v>
      </c>
      <c r="ET107" s="201">
        <f t="shared" si="626"/>
        <v>0</v>
      </c>
      <c r="EU107" s="201">
        <f t="shared" si="626"/>
        <v>0</v>
      </c>
      <c r="EV107" s="201">
        <f t="shared" si="626"/>
        <v>0</v>
      </c>
      <c r="EW107" s="201">
        <f t="shared" si="626"/>
        <v>0</v>
      </c>
      <c r="EX107" s="201">
        <f t="shared" si="626"/>
        <v>0</v>
      </c>
      <c r="EY107" s="201">
        <f t="shared" si="626"/>
        <v>0</v>
      </c>
      <c r="EZ107" s="201">
        <f t="shared" si="626"/>
        <v>0</v>
      </c>
      <c r="FA107" s="201">
        <f t="shared" si="626"/>
        <v>0</v>
      </c>
      <c r="FB107" s="201">
        <f t="shared" si="626"/>
        <v>0</v>
      </c>
      <c r="FC107" s="201">
        <f t="shared" si="626"/>
        <v>0</v>
      </c>
      <c r="FD107" s="201">
        <f t="shared" si="626"/>
        <v>0</v>
      </c>
      <c r="FE107" s="201">
        <f t="shared" si="626"/>
        <v>0</v>
      </c>
      <c r="FF107" s="201">
        <f t="shared" si="626"/>
        <v>0</v>
      </c>
      <c r="FG107" s="201">
        <f t="shared" si="626"/>
        <v>0</v>
      </c>
      <c r="FH107" s="201">
        <f t="shared" si="626"/>
        <v>0</v>
      </c>
      <c r="FI107" s="201">
        <f t="shared" si="626"/>
        <v>0</v>
      </c>
      <c r="FJ107" s="201">
        <f t="shared" si="626"/>
        <v>0</v>
      </c>
      <c r="FK107" s="201">
        <f t="shared" si="626"/>
        <v>0</v>
      </c>
      <c r="FL107" s="201">
        <f t="shared" si="626"/>
        <v>0</v>
      </c>
      <c r="FM107" s="201">
        <f t="shared" si="626"/>
        <v>6.2295935892193771E-4</v>
      </c>
      <c r="FN107" s="201">
        <f t="shared" si="626"/>
        <v>6.3181557843907104E-4</v>
      </c>
      <c r="FO107" s="201">
        <f t="shared" si="626"/>
        <v>6.3854026964947023E-4</v>
      </c>
      <c r="FP107" s="201">
        <f t="shared" si="626"/>
        <v>6.4306311351350939E-4</v>
      </c>
      <c r="FQ107" s="201">
        <f t="shared" si="626"/>
        <v>6.453365347073944E-4</v>
      </c>
      <c r="FR107" s="201">
        <f t="shared" si="626"/>
        <v>6.453365347073944E-4</v>
      </c>
      <c r="FS107" s="201">
        <f t="shared" si="626"/>
        <v>6.4306311351350928E-4</v>
      </c>
      <c r="FT107" s="201">
        <f t="shared" si="626"/>
        <v>6.385402696494699E-4</v>
      </c>
      <c r="FU107" s="201">
        <f t="shared" si="626"/>
        <v>6.318155784390706E-4</v>
      </c>
      <c r="FV107" s="201">
        <f t="shared" si="626"/>
        <v>6.229593589219375E-4</v>
      </c>
      <c r="FW107" s="201">
        <f t="shared" si="626"/>
        <v>0</v>
      </c>
      <c r="FX107" s="201">
        <f t="shared" si="626"/>
        <v>0</v>
      </c>
      <c r="FY107" s="201">
        <f t="shared" si="626"/>
        <v>0</v>
      </c>
      <c r="FZ107" s="201">
        <f t="shared" si="626"/>
        <v>0</v>
      </c>
      <c r="GA107" s="201">
        <f t="shared" si="626"/>
        <v>0</v>
      </c>
      <c r="GB107" s="201">
        <f t="shared" si="626"/>
        <v>0</v>
      </c>
      <c r="GC107" s="201">
        <f t="shared" si="626"/>
        <v>0</v>
      </c>
      <c r="GD107" s="201">
        <f t="shared" si="626"/>
        <v>0</v>
      </c>
      <c r="GE107" s="201">
        <f t="shared" si="626"/>
        <v>0</v>
      </c>
      <c r="GF107" s="201">
        <f t="shared" si="626"/>
        <v>0</v>
      </c>
      <c r="GG107" s="201">
        <f t="shared" ref="GG107:HP107" si="627">IF(AND($D$112&gt;0,$D$113&gt;0),IF(AND(CJ104&gt;$D$112,OR(CJ104&lt;$D$113,CJ104=$D$113)),GG104,0),"")</f>
        <v>0</v>
      </c>
      <c r="GH107" s="201">
        <f t="shared" si="627"/>
        <v>0</v>
      </c>
      <c r="GI107" s="201">
        <f t="shared" si="627"/>
        <v>0</v>
      </c>
      <c r="GJ107" s="201">
        <f t="shared" si="627"/>
        <v>0</v>
      </c>
      <c r="GK107" s="201">
        <f t="shared" si="627"/>
        <v>0</v>
      </c>
      <c r="GL107" s="201">
        <f t="shared" si="627"/>
        <v>0</v>
      </c>
      <c r="GM107" s="201">
        <f t="shared" si="627"/>
        <v>0</v>
      </c>
      <c r="GN107" s="201">
        <f t="shared" si="627"/>
        <v>0</v>
      </c>
      <c r="GO107" s="201">
        <f t="shared" si="627"/>
        <v>0</v>
      </c>
      <c r="GP107" s="201">
        <f t="shared" si="627"/>
        <v>0</v>
      </c>
      <c r="GQ107" s="201">
        <f t="shared" si="627"/>
        <v>0</v>
      </c>
      <c r="GR107" s="201">
        <f t="shared" si="627"/>
        <v>0</v>
      </c>
      <c r="GS107" s="201">
        <f t="shared" si="627"/>
        <v>0</v>
      </c>
      <c r="GT107" s="201">
        <f t="shared" si="627"/>
        <v>0</v>
      </c>
      <c r="GU107" s="201">
        <f t="shared" si="627"/>
        <v>0</v>
      </c>
      <c r="GV107" s="201">
        <f t="shared" si="627"/>
        <v>0</v>
      </c>
      <c r="GW107" s="201">
        <f t="shared" si="627"/>
        <v>0</v>
      </c>
      <c r="GX107" s="201">
        <f t="shared" si="627"/>
        <v>0</v>
      </c>
      <c r="GY107" s="201">
        <f t="shared" si="627"/>
        <v>0</v>
      </c>
      <c r="GZ107" s="201">
        <f t="shared" si="627"/>
        <v>0</v>
      </c>
      <c r="HA107" s="201">
        <f t="shared" si="627"/>
        <v>0</v>
      </c>
      <c r="HB107" s="201">
        <f t="shared" si="627"/>
        <v>0</v>
      </c>
      <c r="HC107" s="201">
        <f t="shared" si="627"/>
        <v>0</v>
      </c>
      <c r="HD107" s="201">
        <f t="shared" si="627"/>
        <v>0</v>
      </c>
      <c r="HE107" s="201">
        <f t="shared" si="627"/>
        <v>0</v>
      </c>
      <c r="HF107" s="201">
        <f t="shared" si="627"/>
        <v>0</v>
      </c>
      <c r="HG107" s="201">
        <f t="shared" si="627"/>
        <v>0</v>
      </c>
      <c r="HH107" s="201">
        <f t="shared" si="627"/>
        <v>0</v>
      </c>
      <c r="HI107" s="201">
        <f t="shared" si="627"/>
        <v>0</v>
      </c>
      <c r="HJ107" s="201">
        <f t="shared" si="627"/>
        <v>0</v>
      </c>
      <c r="HK107" s="201">
        <f t="shared" si="627"/>
        <v>0</v>
      </c>
      <c r="HL107" s="201">
        <f t="shared" si="627"/>
        <v>0</v>
      </c>
      <c r="HM107" s="201">
        <f t="shared" si="627"/>
        <v>0</v>
      </c>
      <c r="HN107" s="201">
        <f t="shared" si="627"/>
        <v>0</v>
      </c>
      <c r="HO107" s="201">
        <f t="shared" si="627"/>
        <v>0</v>
      </c>
      <c r="HP107" s="201">
        <f t="shared" si="627"/>
        <v>0</v>
      </c>
    </row>
    <row r="108" spans="1:224" ht="15.75" x14ac:dyDescent="0.25">
      <c r="A108" s="5"/>
      <c r="B108" s="5"/>
      <c r="C108" s="31" t="s">
        <v>17</v>
      </c>
      <c r="D108" s="91">
        <v>0.8</v>
      </c>
      <c r="E108" s="303" t="s">
        <v>20</v>
      </c>
      <c r="F108" s="38"/>
      <c r="G108" s="5"/>
      <c r="H108" s="5"/>
      <c r="I108" s="5"/>
      <c r="J108" s="5"/>
      <c r="K108" s="5"/>
      <c r="L108" s="5"/>
      <c r="M108" s="5"/>
      <c r="N108" s="5"/>
      <c r="O108" s="5"/>
      <c r="P108" s="5"/>
      <c r="Q108" s="5"/>
      <c r="R108" s="5"/>
      <c r="S108" s="5"/>
      <c r="T108" s="5"/>
      <c r="U108" s="5"/>
      <c r="DT108" s="201">
        <f>IF(AND($D$112&gt;0,$D$113&gt;0),IF(AND(W104&gt;$D$113),DT104,0),"")</f>
        <v>0</v>
      </c>
      <c r="DU108" s="201">
        <f t="shared" ref="DU108:GF108" si="628">IF(AND($D$112&gt;0,$D$113&gt;0),IF(AND(X104&gt;$D$113),DU104,0),"")</f>
        <v>0</v>
      </c>
      <c r="DV108" s="201">
        <f t="shared" si="628"/>
        <v>0</v>
      </c>
      <c r="DW108" s="201">
        <f t="shared" si="628"/>
        <v>0</v>
      </c>
      <c r="DX108" s="201">
        <f t="shared" si="628"/>
        <v>0</v>
      </c>
      <c r="DY108" s="201">
        <f t="shared" si="628"/>
        <v>0</v>
      </c>
      <c r="DZ108" s="201">
        <f t="shared" si="628"/>
        <v>0</v>
      </c>
      <c r="EA108" s="201">
        <f t="shared" si="628"/>
        <v>0</v>
      </c>
      <c r="EB108" s="201">
        <f t="shared" si="628"/>
        <v>0</v>
      </c>
      <c r="EC108" s="201">
        <f t="shared" si="628"/>
        <v>0</v>
      </c>
      <c r="ED108" s="201">
        <f t="shared" si="628"/>
        <v>0</v>
      </c>
      <c r="EE108" s="201">
        <f t="shared" si="628"/>
        <v>0</v>
      </c>
      <c r="EF108" s="201">
        <f t="shared" si="628"/>
        <v>0</v>
      </c>
      <c r="EG108" s="201">
        <f t="shared" si="628"/>
        <v>0</v>
      </c>
      <c r="EH108" s="201">
        <f t="shared" si="628"/>
        <v>0</v>
      </c>
      <c r="EI108" s="201">
        <f t="shared" si="628"/>
        <v>0</v>
      </c>
      <c r="EJ108" s="201">
        <f t="shared" si="628"/>
        <v>0</v>
      </c>
      <c r="EK108" s="201">
        <f t="shared" si="628"/>
        <v>0</v>
      </c>
      <c r="EL108" s="201">
        <f t="shared" si="628"/>
        <v>0</v>
      </c>
      <c r="EM108" s="201">
        <f t="shared" si="628"/>
        <v>0</v>
      </c>
      <c r="EN108" s="201">
        <f t="shared" si="628"/>
        <v>0</v>
      </c>
      <c r="EO108" s="201">
        <f t="shared" si="628"/>
        <v>0</v>
      </c>
      <c r="EP108" s="201">
        <f t="shared" si="628"/>
        <v>0</v>
      </c>
      <c r="EQ108" s="201">
        <f t="shared" si="628"/>
        <v>0</v>
      </c>
      <c r="ER108" s="201">
        <f t="shared" si="628"/>
        <v>0</v>
      </c>
      <c r="ES108" s="201">
        <f t="shared" si="628"/>
        <v>0</v>
      </c>
      <c r="ET108" s="201">
        <f t="shared" si="628"/>
        <v>0</v>
      </c>
      <c r="EU108" s="201">
        <f t="shared" si="628"/>
        <v>0</v>
      </c>
      <c r="EV108" s="201">
        <f t="shared" si="628"/>
        <v>0</v>
      </c>
      <c r="EW108" s="201">
        <f t="shared" si="628"/>
        <v>0</v>
      </c>
      <c r="EX108" s="201">
        <f t="shared" si="628"/>
        <v>0</v>
      </c>
      <c r="EY108" s="201">
        <f t="shared" si="628"/>
        <v>0</v>
      </c>
      <c r="EZ108" s="201">
        <f t="shared" si="628"/>
        <v>0</v>
      </c>
      <c r="FA108" s="201">
        <f t="shared" si="628"/>
        <v>0</v>
      </c>
      <c r="FB108" s="201">
        <f t="shared" si="628"/>
        <v>0</v>
      </c>
      <c r="FC108" s="201">
        <f t="shared" si="628"/>
        <v>0</v>
      </c>
      <c r="FD108" s="201">
        <f t="shared" si="628"/>
        <v>0</v>
      </c>
      <c r="FE108" s="201">
        <f t="shared" si="628"/>
        <v>0</v>
      </c>
      <c r="FF108" s="201">
        <f t="shared" si="628"/>
        <v>0</v>
      </c>
      <c r="FG108" s="201">
        <f t="shared" si="628"/>
        <v>0</v>
      </c>
      <c r="FH108" s="201">
        <f t="shared" si="628"/>
        <v>0</v>
      </c>
      <c r="FI108" s="201">
        <f t="shared" si="628"/>
        <v>0</v>
      </c>
      <c r="FJ108" s="201">
        <f t="shared" si="628"/>
        <v>0</v>
      </c>
      <c r="FK108" s="201">
        <f t="shared" si="628"/>
        <v>0</v>
      </c>
      <c r="FL108" s="201">
        <f t="shared" si="628"/>
        <v>0</v>
      </c>
      <c r="FM108" s="201">
        <f t="shared" si="628"/>
        <v>0</v>
      </c>
      <c r="FN108" s="201">
        <f t="shared" si="628"/>
        <v>0</v>
      </c>
      <c r="FO108" s="201">
        <f t="shared" si="628"/>
        <v>0</v>
      </c>
      <c r="FP108" s="201">
        <f t="shared" si="628"/>
        <v>0</v>
      </c>
      <c r="FQ108" s="201">
        <f t="shared" si="628"/>
        <v>0</v>
      </c>
      <c r="FR108" s="201">
        <f t="shared" si="628"/>
        <v>0</v>
      </c>
      <c r="FS108" s="201">
        <f t="shared" si="628"/>
        <v>0</v>
      </c>
      <c r="FT108" s="201">
        <f t="shared" si="628"/>
        <v>0</v>
      </c>
      <c r="FU108" s="201">
        <f t="shared" si="628"/>
        <v>0</v>
      </c>
      <c r="FV108" s="201">
        <f t="shared" si="628"/>
        <v>0</v>
      </c>
      <c r="FW108" s="201">
        <f t="shared" si="628"/>
        <v>6.1206344980791383E-4</v>
      </c>
      <c r="FX108" s="201">
        <f t="shared" si="628"/>
        <v>5.9923962426385957E-4</v>
      </c>
      <c r="FY108" s="201">
        <f t="shared" si="628"/>
        <v>5.846176817900032E-4</v>
      </c>
      <c r="FZ108" s="201">
        <f t="shared" si="628"/>
        <v>5.6834326272080108E-4</v>
      </c>
      <c r="GA108" s="201">
        <f t="shared" si="628"/>
        <v>5.5057543676809671E-4</v>
      </c>
      <c r="GB108" s="201">
        <f t="shared" si="628"/>
        <v>5.3148412135496789E-4</v>
      </c>
      <c r="GC108" s="201">
        <f t="shared" si="628"/>
        <v>5.1124738816688659E-4</v>
      </c>
      <c r="GD108" s="201">
        <f t="shared" si="628"/>
        <v>4.9004871733224751E-4</v>
      </c>
      <c r="GE108" s="201">
        <f t="shared" si="628"/>
        <v>4.6807425795618681E-4</v>
      </c>
      <c r="GF108" s="201">
        <f t="shared" si="628"/>
        <v>4.4551015144631614E-4</v>
      </c>
      <c r="GG108" s="201">
        <f t="shared" ref="GG108:HP108" si="629">IF(AND($D$112&gt;0,$D$113&gt;0),IF(AND(CJ104&gt;$D$113),GG104,0),"")</f>
        <v>4.2253997031535805E-4</v>
      </c>
      <c r="GH108" s="201">
        <f t="shared" si="629"/>
        <v>3.9934232009811784E-4</v>
      </c>
      <c r="GI108" s="201">
        <f t="shared" si="629"/>
        <v>3.7608864589043294E-4</v>
      </c>
      <c r="GJ108" s="201">
        <f t="shared" si="629"/>
        <v>3.5294127804500613E-4</v>
      </c>
      <c r="GK108" s="201">
        <f t="shared" si="629"/>
        <v>3.3005174399999826E-4</v>
      </c>
      <c r="GL108" s="201">
        <f t="shared" si="629"/>
        <v>3.0755936533441929E-4</v>
      </c>
      <c r="GM108" s="201">
        <f t="shared" si="629"/>
        <v>2.8559015119978285E-4</v>
      </c>
      <c r="GN108" s="201">
        <f t="shared" si="629"/>
        <v>2.6425599151726925E-4</v>
      </c>
      <c r="GO108" s="201">
        <f t="shared" si="629"/>
        <v>2.4365414597948026E-4</v>
      </c>
      <c r="GP108" s="201">
        <f t="shared" si="629"/>
        <v>2.238670181528927E-4</v>
      </c>
      <c r="GQ108" s="201">
        <f t="shared" si="629"/>
        <v>2.0496219800456781E-4</v>
      </c>
      <c r="GR108" s="201">
        <f t="shared" si="629"/>
        <v>1.8699275110006032E-4</v>
      </c>
      <c r="GS108" s="201">
        <f t="shared" si="629"/>
        <v>1.6999772862474395E-4</v>
      </c>
      <c r="GT108" s="201">
        <f t="shared" si="629"/>
        <v>1.540028693141108E-4</v>
      </c>
      <c r="GU108" s="201">
        <f t="shared" si="629"/>
        <v>1.3902146234787249E-4</v>
      </c>
      <c r="GV108" s="201">
        <f t="shared" si="629"/>
        <v>1.2505533924030409E-4</v>
      </c>
      <c r="GW108" s="201">
        <f t="shared" si="629"/>
        <v>1.1209596268626891E-4</v>
      </c>
      <c r="GX108" s="201">
        <f t="shared" si="629"/>
        <v>1.0012558111335184E-4</v>
      </c>
      <c r="GY108" s="201">
        <f t="shared" si="629"/>
        <v>8.9118419239271089E-5</v>
      </c>
      <c r="GZ108" s="201">
        <f t="shared" si="629"/>
        <v>7.9041877119046737E-5</v>
      </c>
      <c r="HA108" s="201">
        <f t="shared" si="629"/>
        <v>6.9857712858027238E-5</v>
      </c>
      <c r="HB108" s="201">
        <f t="shared" si="629"/>
        <v>6.1523187231211302E-5</v>
      </c>
      <c r="HC108" s="201">
        <f t="shared" si="629"/>
        <v>5.3992151754603879E-5</v>
      </c>
      <c r="HD108" s="201">
        <f t="shared" si="629"/>
        <v>4.7216065175337407E-5</v>
      </c>
      <c r="HE108" s="201">
        <f t="shared" si="629"/>
        <v>4.1144926768989538E-5</v>
      </c>
      <c r="HF108" s="201">
        <f t="shared" si="629"/>
        <v>3.5728118153263067E-5</v>
      </c>
      <c r="HG108" s="201">
        <f t="shared" si="629"/>
        <v>3.0915148460703689E-5</v>
      </c>
      <c r="HH108" s="201">
        <f t="shared" si="629"/>
        <v>2.6656300589853722E-5</v>
      </c>
      <c r="HI108" s="201">
        <f t="shared" si="629"/>
        <v>2.2903178821737068E-5</v>
      </c>
      <c r="HJ108" s="201">
        <f t="shared" si="629"/>
        <v>1.9609160311277648E-5</v>
      </c>
      <c r="HK108" s="201">
        <f t="shared" si="629"/>
        <v>1.6729754821540608E-5</v>
      </c>
      <c r="HL108" s="201">
        <f t="shared" si="629"/>
        <v>1.4222878557475323E-5</v>
      </c>
      <c r="HM108" s="201">
        <f t="shared" si="629"/>
        <v>1.2049049082789254E-5</v>
      </c>
      <c r="HN108" s="201">
        <f t="shared" si="629"/>
        <v>1.0171509087059776E-5</v>
      </c>
      <c r="HO108" s="201">
        <f t="shared" si="629"/>
        <v>8.5562872370855443E-6</v>
      </c>
      <c r="HP108" s="201">
        <f t="shared" si="629"/>
        <v>7.1722045300129815E-6</v>
      </c>
    </row>
    <row r="109" spans="1:224" ht="15.75" x14ac:dyDescent="0.25">
      <c r="A109" s="5"/>
      <c r="C109" s="31" t="s">
        <v>16</v>
      </c>
      <c r="D109" s="72">
        <f>IF(AND(D108&gt;0,D108&lt;1,NOT(K104="")),_xlfn.NORM.INV((1-$D$108)/2,$G$104,$K$104),"")</f>
        <v>508.10369436505391</v>
      </c>
      <c r="E109" s="37"/>
      <c r="F109" s="2"/>
      <c r="G109" s="5"/>
      <c r="H109" s="5"/>
      <c r="I109" s="5"/>
      <c r="J109" s="5"/>
      <c r="K109" s="5"/>
      <c r="L109" s="5"/>
      <c r="M109" s="5"/>
      <c r="N109" s="5"/>
      <c r="O109" s="5"/>
      <c r="P109" s="5"/>
      <c r="Q109" s="5"/>
      <c r="R109" s="5"/>
      <c r="S109" s="5"/>
      <c r="T109" s="5"/>
      <c r="U109" s="5"/>
      <c r="DT109" s="247">
        <f>MAX(DT106:DT108)</f>
        <v>8.5562872370853308E-6</v>
      </c>
      <c r="DU109" s="247">
        <f t="shared" ref="DU109:GF109" si="630">MAX(DU106:DU108)</f>
        <v>1.0171509087059534E-5</v>
      </c>
      <c r="DV109" s="247">
        <f t="shared" si="630"/>
        <v>1.2049049082788985E-5</v>
      </c>
      <c r="DW109" s="247">
        <f t="shared" si="630"/>
        <v>1.4222878557475024E-5</v>
      </c>
      <c r="DX109" s="247">
        <f t="shared" si="630"/>
        <v>1.6729754821540286E-5</v>
      </c>
      <c r="DY109" s="247">
        <f t="shared" si="630"/>
        <v>1.9609160311277299E-5</v>
      </c>
      <c r="DZ109" s="247">
        <f t="shared" si="630"/>
        <v>2.2903178821736706E-5</v>
      </c>
      <c r="EA109" s="247">
        <f t="shared" si="630"/>
        <v>2.6656300589853325E-5</v>
      </c>
      <c r="EB109" s="247">
        <f t="shared" si="630"/>
        <v>3.091514846070329E-5</v>
      </c>
      <c r="EC109" s="247">
        <f t="shared" si="630"/>
        <v>3.572811815326264E-5</v>
      </c>
      <c r="ED109" s="247">
        <f t="shared" si="630"/>
        <v>4.1144926768989104E-5</v>
      </c>
      <c r="EE109" s="247">
        <f t="shared" si="630"/>
        <v>4.7216065175336946E-5</v>
      </c>
      <c r="EF109" s="247">
        <f t="shared" si="630"/>
        <v>5.3992151754603405E-5</v>
      </c>
      <c r="EG109" s="247">
        <f t="shared" si="630"/>
        <v>6.1523187231210787E-5</v>
      </c>
      <c r="EH109" s="247">
        <f t="shared" si="630"/>
        <v>6.985771285802671E-5</v>
      </c>
      <c r="EI109" s="247">
        <f t="shared" si="630"/>
        <v>7.9041877119046208E-5</v>
      </c>
      <c r="EJ109" s="247">
        <f t="shared" si="630"/>
        <v>8.9118419239270615E-5</v>
      </c>
      <c r="EK109" s="247">
        <f t="shared" si="630"/>
        <v>1.0012558111335139E-4</v>
      </c>
      <c r="EL109" s="247">
        <f t="shared" si="630"/>
        <v>1.1209596268626847E-4</v>
      </c>
      <c r="EM109" s="247">
        <f t="shared" si="630"/>
        <v>1.2505533924030374E-4</v>
      </c>
      <c r="EN109" s="247">
        <f t="shared" si="630"/>
        <v>1.3902146234787214E-4</v>
      </c>
      <c r="EO109" s="247">
        <f t="shared" si="630"/>
        <v>1.5400286931411061E-4</v>
      </c>
      <c r="EP109" s="247">
        <f t="shared" si="630"/>
        <v>1.6999772862474381E-4</v>
      </c>
      <c r="EQ109" s="247">
        <f t="shared" si="630"/>
        <v>1.8699275110006032E-4</v>
      </c>
      <c r="ER109" s="247">
        <f t="shared" si="630"/>
        <v>2.0496219800456787E-4</v>
      </c>
      <c r="ES109" s="247">
        <f t="shared" si="630"/>
        <v>2.2386701815289283E-4</v>
      </c>
      <c r="ET109" s="247">
        <f t="shared" si="630"/>
        <v>2.4365414597948056E-4</v>
      </c>
      <c r="EU109" s="247">
        <f t="shared" si="630"/>
        <v>2.6425599151726968E-4</v>
      </c>
      <c r="EV109" s="247">
        <f t="shared" si="630"/>
        <v>2.8559015119978344E-4</v>
      </c>
      <c r="EW109" s="247">
        <f t="shared" si="630"/>
        <v>3.0755936533442005E-4</v>
      </c>
      <c r="EX109" s="247">
        <f t="shared" si="630"/>
        <v>3.3005174399999902E-4</v>
      </c>
      <c r="EY109" s="247">
        <f t="shared" si="630"/>
        <v>3.52941278045007E-4</v>
      </c>
      <c r="EZ109" s="247">
        <f t="shared" si="630"/>
        <v>3.760886458904337E-4</v>
      </c>
      <c r="FA109" s="247">
        <f t="shared" si="630"/>
        <v>3.993423200981186E-4</v>
      </c>
      <c r="FB109" s="247">
        <f t="shared" si="630"/>
        <v>4.2253997031535886E-4</v>
      </c>
      <c r="FC109" s="247">
        <f t="shared" si="630"/>
        <v>4.4551015144631695E-4</v>
      </c>
      <c r="FD109" s="247">
        <f t="shared" si="630"/>
        <v>4.6807425795618757E-4</v>
      </c>
      <c r="FE109" s="247">
        <f t="shared" si="630"/>
        <v>4.9004871733224816E-4</v>
      </c>
      <c r="FF109" s="247">
        <f t="shared" si="630"/>
        <v>5.1124738816688713E-4</v>
      </c>
      <c r="FG109" s="247">
        <f t="shared" si="630"/>
        <v>5.3148412135496854E-4</v>
      </c>
      <c r="FH109" s="247">
        <f t="shared" si="630"/>
        <v>5.5057543676809736E-4</v>
      </c>
      <c r="FI109" s="247">
        <f t="shared" si="630"/>
        <v>5.6834326272080151E-4</v>
      </c>
      <c r="FJ109" s="247">
        <f t="shared" si="630"/>
        <v>5.8461768179000363E-4</v>
      </c>
      <c r="FK109" s="247">
        <f t="shared" si="630"/>
        <v>5.9923962426386001E-4</v>
      </c>
      <c r="FL109" s="247">
        <f t="shared" si="630"/>
        <v>6.1206344980791426E-4</v>
      </c>
      <c r="FM109" s="247">
        <f t="shared" si="630"/>
        <v>6.2295935892193771E-4</v>
      </c>
      <c r="FN109" s="247">
        <f t="shared" si="630"/>
        <v>6.3181557843907104E-4</v>
      </c>
      <c r="FO109" s="247">
        <f t="shared" si="630"/>
        <v>6.3854026964947023E-4</v>
      </c>
      <c r="FP109" s="247">
        <f t="shared" si="630"/>
        <v>6.4306311351350939E-4</v>
      </c>
      <c r="FQ109" s="247">
        <f t="shared" si="630"/>
        <v>6.453365347073944E-4</v>
      </c>
      <c r="FR109" s="247">
        <f t="shared" si="630"/>
        <v>6.453365347073944E-4</v>
      </c>
      <c r="FS109" s="247">
        <f t="shared" si="630"/>
        <v>6.4306311351350928E-4</v>
      </c>
      <c r="FT109" s="247">
        <f t="shared" si="630"/>
        <v>6.385402696494699E-4</v>
      </c>
      <c r="FU109" s="247">
        <f t="shared" si="630"/>
        <v>6.318155784390706E-4</v>
      </c>
      <c r="FV109" s="247">
        <f t="shared" si="630"/>
        <v>6.229593589219375E-4</v>
      </c>
      <c r="FW109" s="247">
        <f t="shared" si="630"/>
        <v>6.1206344980791383E-4</v>
      </c>
      <c r="FX109" s="247">
        <f t="shared" si="630"/>
        <v>5.9923962426385957E-4</v>
      </c>
      <c r="FY109" s="247">
        <f t="shared" si="630"/>
        <v>5.846176817900032E-4</v>
      </c>
      <c r="FZ109" s="247">
        <f t="shared" si="630"/>
        <v>5.6834326272080108E-4</v>
      </c>
      <c r="GA109" s="247">
        <f t="shared" si="630"/>
        <v>5.5057543676809671E-4</v>
      </c>
      <c r="GB109" s="247">
        <f t="shared" si="630"/>
        <v>5.3148412135496789E-4</v>
      </c>
      <c r="GC109" s="247">
        <f t="shared" si="630"/>
        <v>5.1124738816688659E-4</v>
      </c>
      <c r="GD109" s="247">
        <f t="shared" si="630"/>
        <v>4.9004871733224751E-4</v>
      </c>
      <c r="GE109" s="247">
        <f t="shared" si="630"/>
        <v>4.6807425795618681E-4</v>
      </c>
      <c r="GF109" s="247">
        <f t="shared" si="630"/>
        <v>4.4551015144631614E-4</v>
      </c>
      <c r="GG109" s="247">
        <f t="shared" ref="GG109:HP109" si="631">MAX(GG106:GG108)</f>
        <v>4.2253997031535805E-4</v>
      </c>
      <c r="GH109" s="247">
        <f t="shared" si="631"/>
        <v>3.9934232009811784E-4</v>
      </c>
      <c r="GI109" s="247">
        <f t="shared" si="631"/>
        <v>3.7608864589043294E-4</v>
      </c>
      <c r="GJ109" s="247">
        <f t="shared" si="631"/>
        <v>3.5294127804500613E-4</v>
      </c>
      <c r="GK109" s="247">
        <f t="shared" si="631"/>
        <v>3.3005174399999826E-4</v>
      </c>
      <c r="GL109" s="247">
        <f t="shared" si="631"/>
        <v>3.0755936533441929E-4</v>
      </c>
      <c r="GM109" s="247">
        <f t="shared" si="631"/>
        <v>2.8559015119978285E-4</v>
      </c>
      <c r="GN109" s="247">
        <f t="shared" si="631"/>
        <v>2.6425599151726925E-4</v>
      </c>
      <c r="GO109" s="247">
        <f t="shared" si="631"/>
        <v>2.4365414597948026E-4</v>
      </c>
      <c r="GP109" s="247">
        <f t="shared" si="631"/>
        <v>2.238670181528927E-4</v>
      </c>
      <c r="GQ109" s="247">
        <f t="shared" si="631"/>
        <v>2.0496219800456781E-4</v>
      </c>
      <c r="GR109" s="247">
        <f t="shared" si="631"/>
        <v>1.8699275110006032E-4</v>
      </c>
      <c r="GS109" s="247">
        <f t="shared" si="631"/>
        <v>1.6999772862474395E-4</v>
      </c>
      <c r="GT109" s="247">
        <f t="shared" si="631"/>
        <v>1.540028693141108E-4</v>
      </c>
      <c r="GU109" s="247">
        <f t="shared" si="631"/>
        <v>1.3902146234787249E-4</v>
      </c>
      <c r="GV109" s="247">
        <f t="shared" si="631"/>
        <v>1.2505533924030409E-4</v>
      </c>
      <c r="GW109" s="247">
        <f t="shared" si="631"/>
        <v>1.1209596268626891E-4</v>
      </c>
      <c r="GX109" s="247">
        <f t="shared" si="631"/>
        <v>1.0012558111335184E-4</v>
      </c>
      <c r="GY109" s="247">
        <f t="shared" si="631"/>
        <v>8.9118419239271089E-5</v>
      </c>
      <c r="GZ109" s="247">
        <f t="shared" si="631"/>
        <v>7.9041877119046737E-5</v>
      </c>
      <c r="HA109" s="247">
        <f t="shared" si="631"/>
        <v>6.9857712858027238E-5</v>
      </c>
      <c r="HB109" s="247">
        <f t="shared" si="631"/>
        <v>6.1523187231211302E-5</v>
      </c>
      <c r="HC109" s="247">
        <f t="shared" si="631"/>
        <v>5.3992151754603879E-5</v>
      </c>
      <c r="HD109" s="247">
        <f t="shared" si="631"/>
        <v>4.7216065175337407E-5</v>
      </c>
      <c r="HE109" s="247">
        <f t="shared" si="631"/>
        <v>4.1144926768989538E-5</v>
      </c>
      <c r="HF109" s="247">
        <f t="shared" si="631"/>
        <v>3.5728118153263067E-5</v>
      </c>
      <c r="HG109" s="247">
        <f t="shared" si="631"/>
        <v>3.0915148460703689E-5</v>
      </c>
      <c r="HH109" s="247">
        <f t="shared" si="631"/>
        <v>2.6656300589853722E-5</v>
      </c>
      <c r="HI109" s="247">
        <f t="shared" si="631"/>
        <v>2.2903178821737068E-5</v>
      </c>
      <c r="HJ109" s="247">
        <f t="shared" si="631"/>
        <v>1.9609160311277648E-5</v>
      </c>
      <c r="HK109" s="247">
        <f t="shared" si="631"/>
        <v>1.6729754821540608E-5</v>
      </c>
      <c r="HL109" s="247">
        <f t="shared" si="631"/>
        <v>1.4222878557475323E-5</v>
      </c>
      <c r="HM109" s="247">
        <f t="shared" si="631"/>
        <v>1.2049049082789254E-5</v>
      </c>
      <c r="HN109" s="247">
        <f t="shared" si="631"/>
        <v>1.0171509087059776E-5</v>
      </c>
      <c r="HO109" s="247">
        <f t="shared" si="631"/>
        <v>8.5562872370855443E-6</v>
      </c>
      <c r="HP109" s="247">
        <f t="shared" si="631"/>
        <v>7.1722045300129815E-6</v>
      </c>
    </row>
    <row r="110" spans="1:224" ht="15.75" x14ac:dyDescent="0.25">
      <c r="A110" s="5"/>
      <c r="B110" s="5"/>
      <c r="C110" s="31" t="s">
        <v>48</v>
      </c>
      <c r="D110" s="72">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3" t="s">
        <v>18</v>
      </c>
      <c r="D112" s="92">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3" t="s">
        <v>19</v>
      </c>
      <c r="D113" s="92">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3"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3">
      <c r="A115" s="5"/>
      <c r="B115" s="5"/>
      <c r="C115" s="73" t="s">
        <v>183</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3">
      <c r="A116" s="5"/>
      <c r="B116" s="5"/>
      <c r="C116" s="73" t="s">
        <v>184</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46</v>
      </c>
      <c r="C138" s="11"/>
      <c r="D138" s="11"/>
      <c r="E138" s="12"/>
      <c r="F138" s="12"/>
      <c r="G138" s="11"/>
      <c r="H138" s="12"/>
      <c r="I138" s="12"/>
      <c r="J138" s="11"/>
      <c r="K138" s="11"/>
      <c r="L138" s="11"/>
      <c r="M138" s="11"/>
      <c r="N138" s="13"/>
      <c r="U138" s="5"/>
    </row>
    <row r="139" spans="1:21" x14ac:dyDescent="0.25">
      <c r="A139" s="2"/>
      <c r="B139" s="10" t="s">
        <v>56</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47</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0.2.1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4" t="s">
        <v>95</v>
      </c>
      <c r="C148" s="374"/>
      <c r="D148" s="374"/>
      <c r="E148" s="374"/>
      <c r="F148" s="374"/>
      <c r="G148" s="374"/>
      <c r="H148" s="374"/>
      <c r="I148" s="96"/>
      <c r="J148" s="5"/>
      <c r="K148" s="5"/>
      <c r="L148" s="5"/>
      <c r="M148" s="5"/>
      <c r="N148" s="5"/>
      <c r="O148" s="5"/>
      <c r="P148" s="5"/>
      <c r="Q148" s="5"/>
      <c r="R148" s="5"/>
      <c r="S148" s="5"/>
      <c r="T148" s="5"/>
      <c r="U148" s="5"/>
    </row>
    <row r="149" spans="1:21" x14ac:dyDescent="0.25">
      <c r="A149" s="2"/>
      <c r="B149" s="374" t="s">
        <v>96</v>
      </c>
      <c r="C149" s="374"/>
      <c r="D149" s="374"/>
      <c r="E149" s="374"/>
      <c r="F149" s="374"/>
      <c r="G149" s="374"/>
      <c r="H149" s="374"/>
      <c r="I149" s="96"/>
      <c r="J149" s="5"/>
      <c r="K149" s="5"/>
      <c r="L149" s="5"/>
      <c r="M149" s="5"/>
      <c r="N149" s="5"/>
      <c r="O149" s="5"/>
      <c r="P149" s="5"/>
      <c r="Q149" s="5"/>
      <c r="R149" s="5"/>
      <c r="S149" s="5"/>
      <c r="T149" s="5"/>
      <c r="U149" s="5"/>
    </row>
    <row r="150" spans="1:21" x14ac:dyDescent="0.25">
      <c r="A150" s="2"/>
      <c r="B150" s="374" t="s">
        <v>60</v>
      </c>
      <c r="C150" s="374"/>
      <c r="D150" s="374"/>
      <c r="E150" s="374"/>
      <c r="F150" s="374"/>
      <c r="G150" s="374"/>
      <c r="H150" s="374"/>
      <c r="I150" s="96"/>
      <c r="J150" s="5"/>
      <c r="K150" s="5"/>
      <c r="L150" s="5"/>
      <c r="M150" s="5"/>
      <c r="N150" s="5"/>
      <c r="O150" s="5"/>
      <c r="P150" s="5"/>
      <c r="Q150" s="5"/>
      <c r="R150" s="5"/>
      <c r="S150" s="5"/>
      <c r="T150" s="5"/>
      <c r="U150" s="5"/>
    </row>
    <row r="151" spans="1:21" x14ac:dyDescent="0.25">
      <c r="A151" s="2"/>
      <c r="B151" s="374" t="s">
        <v>165</v>
      </c>
      <c r="C151" s="374"/>
      <c r="D151" s="374"/>
      <c r="E151" s="374"/>
      <c r="F151" s="374"/>
      <c r="G151" s="374"/>
      <c r="H151" s="374"/>
      <c r="I151" s="96"/>
      <c r="J151" s="5"/>
      <c r="K151" s="5"/>
      <c r="L151" s="5"/>
      <c r="M151" s="5"/>
      <c r="N151" s="5"/>
      <c r="O151" s="5"/>
      <c r="P151" s="5"/>
      <c r="Q151" s="5"/>
      <c r="R151" s="5"/>
      <c r="S151" s="5"/>
      <c r="T151" s="5"/>
      <c r="U151" s="5"/>
    </row>
    <row r="152" spans="1:21" x14ac:dyDescent="0.25">
      <c r="A152" s="2"/>
      <c r="B152" s="374" t="s">
        <v>762</v>
      </c>
      <c r="C152" s="374"/>
      <c r="D152" s="374"/>
      <c r="E152" s="374"/>
      <c r="F152" s="374"/>
      <c r="G152" s="374"/>
      <c r="H152" s="374"/>
      <c r="I152" s="96"/>
      <c r="J152" s="5"/>
      <c r="K152" s="5"/>
      <c r="L152" s="5"/>
      <c r="M152" s="5"/>
      <c r="N152" s="5"/>
      <c r="O152" s="5"/>
      <c r="P152" s="5"/>
      <c r="Q152" s="5"/>
      <c r="R152" s="5"/>
      <c r="S152" s="5"/>
      <c r="T152" s="5"/>
      <c r="U152" s="5"/>
    </row>
    <row r="153" spans="1:21" x14ac:dyDescent="0.25">
      <c r="A153" s="2"/>
      <c r="B153" s="147" t="s">
        <v>163</v>
      </c>
      <c r="C153" s="5"/>
      <c r="D153" s="5"/>
      <c r="E153" s="2"/>
      <c r="F153" s="2"/>
      <c r="G153" s="5"/>
      <c r="H153" s="2"/>
      <c r="I153" s="2"/>
      <c r="J153" s="5"/>
      <c r="K153" s="5"/>
      <c r="L153" s="5"/>
      <c r="M153" s="5"/>
      <c r="N153" s="5"/>
      <c r="O153" s="5"/>
      <c r="P153" s="5"/>
      <c r="Q153" s="5"/>
      <c r="R153" s="5"/>
      <c r="S153" s="5"/>
      <c r="T153" s="5"/>
      <c r="U153" s="5"/>
    </row>
    <row r="154" spans="1:21" x14ac:dyDescent="0.25">
      <c r="A154" s="2"/>
      <c r="B154" s="147" t="s">
        <v>58</v>
      </c>
      <c r="C154" s="5"/>
      <c r="D154" s="5"/>
      <c r="E154" s="2"/>
      <c r="F154" s="2"/>
      <c r="G154" s="5"/>
      <c r="H154" s="2"/>
      <c r="I154" s="2"/>
      <c r="J154" s="5"/>
      <c r="K154" s="5"/>
      <c r="L154" s="5"/>
      <c r="M154" s="5"/>
      <c r="N154" s="5"/>
      <c r="O154" s="5"/>
      <c r="P154" s="5"/>
      <c r="Q154" s="5"/>
      <c r="R154" s="5"/>
      <c r="S154" s="5"/>
      <c r="T154" s="5"/>
      <c r="U154" s="5"/>
    </row>
    <row r="155" spans="1:21" x14ac:dyDescent="0.25">
      <c r="A155" s="2"/>
      <c r="B155" s="147" t="s">
        <v>162</v>
      </c>
      <c r="C155" s="5"/>
      <c r="D155" s="5"/>
      <c r="E155" s="2"/>
      <c r="F155" s="2"/>
      <c r="G155" s="5"/>
      <c r="H155" s="2"/>
      <c r="I155" s="2"/>
      <c r="J155" s="5"/>
      <c r="K155" s="5"/>
      <c r="L155" s="5"/>
      <c r="M155" s="5"/>
      <c r="N155" s="5"/>
      <c r="O155" s="5"/>
      <c r="P155" s="5"/>
      <c r="Q155" s="5"/>
      <c r="R155" s="5"/>
      <c r="S155" s="5"/>
      <c r="T155" s="5"/>
      <c r="U155" s="5"/>
    </row>
    <row r="156" spans="1:21" x14ac:dyDescent="0.25">
      <c r="A156" s="2"/>
      <c r="B156" s="147" t="s">
        <v>164</v>
      </c>
      <c r="C156" s="5"/>
      <c r="D156" s="5"/>
      <c r="E156" s="2"/>
      <c r="F156" s="2"/>
      <c r="G156" s="5"/>
      <c r="H156" s="2"/>
      <c r="I156" s="2"/>
      <c r="J156" s="5"/>
      <c r="K156" s="5"/>
      <c r="L156" s="5"/>
      <c r="M156" s="5"/>
      <c r="N156" s="5"/>
      <c r="O156" s="5"/>
      <c r="P156" s="5"/>
      <c r="Q156" s="5"/>
      <c r="R156" s="5"/>
      <c r="S156" s="5"/>
      <c r="T156" s="5"/>
      <c r="U156" s="5"/>
    </row>
    <row r="157" spans="1:21" x14ac:dyDescent="0.25">
      <c r="A157" s="2"/>
      <c r="B157" s="147" t="s">
        <v>698</v>
      </c>
      <c r="C157" s="5"/>
      <c r="D157" s="5"/>
      <c r="E157" s="2"/>
      <c r="F157" s="2"/>
      <c r="G157" s="5"/>
      <c r="H157" s="2"/>
      <c r="I157" s="2"/>
      <c r="J157" s="5"/>
      <c r="K157" s="5"/>
      <c r="L157" s="5"/>
      <c r="M157" s="5"/>
      <c r="N157" s="5"/>
      <c r="O157" s="5"/>
      <c r="P157" s="5"/>
      <c r="Q157" s="5"/>
      <c r="R157" s="5"/>
      <c r="S157" s="5"/>
      <c r="T157" s="5"/>
      <c r="U157" s="5"/>
    </row>
    <row r="158" spans="1:21" x14ac:dyDescent="0.25">
      <c r="A158" s="2"/>
      <c r="B158" s="147" t="s">
        <v>699</v>
      </c>
      <c r="C158" s="5"/>
      <c r="D158" s="5"/>
      <c r="E158" s="2"/>
      <c r="F158" s="2"/>
      <c r="G158" s="5"/>
      <c r="H158" s="2"/>
      <c r="I158" s="2"/>
      <c r="J158" s="5"/>
      <c r="K158" s="5"/>
      <c r="L158" s="5"/>
      <c r="M158" s="5"/>
      <c r="N158" s="5"/>
      <c r="O158" s="5"/>
      <c r="P158" s="5"/>
      <c r="Q158" s="5"/>
      <c r="R158" s="5"/>
      <c r="S158" s="5"/>
      <c r="T158" s="5"/>
      <c r="U158" s="5"/>
    </row>
    <row r="159" spans="1:21" x14ac:dyDescent="0.25">
      <c r="B159" s="147"/>
    </row>
    <row r="160" spans="1:21" x14ac:dyDescent="0.25">
      <c r="B160" s="147" t="s">
        <v>700</v>
      </c>
    </row>
    <row r="161" spans="1:9" x14ac:dyDescent="0.25">
      <c r="B161" s="147" t="s">
        <v>57</v>
      </c>
    </row>
    <row r="162" spans="1:9" x14ac:dyDescent="0.25">
      <c r="B162" s="375" t="s">
        <v>704</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787</v>
      </c>
      <c r="C1" s="5"/>
      <c r="D1" s="5"/>
      <c r="E1" s="2"/>
      <c r="F1" s="2"/>
      <c r="G1" s="5"/>
      <c r="H1" s="2"/>
      <c r="I1" s="2"/>
      <c r="J1" s="5"/>
      <c r="K1" s="5"/>
      <c r="L1" s="5"/>
      <c r="M1" s="5"/>
      <c r="N1" s="378" t="s">
        <v>43</v>
      </c>
      <c r="O1" s="379"/>
      <c r="P1" s="394" t="str">
        <f>VLOOKUP(N1,VLookups!A48:C49,3,FALSE)</f>
        <v>Show the likelihood that the SPERT estimates will be EQUAL TO or GREATER THAN an uncertainty</v>
      </c>
      <c r="Q1" s="394"/>
      <c r="R1" s="394"/>
      <c r="S1" s="394"/>
      <c r="T1" s="394"/>
      <c r="U1" s="394"/>
      <c r="V1" s="5"/>
    </row>
    <row r="2" spans="1:226" ht="15" customHeight="1" x14ac:dyDescent="0.25">
      <c r="B2" s="23"/>
      <c r="C2" s="23"/>
      <c r="D2" s="23"/>
      <c r="E2" s="24"/>
      <c r="F2" s="24"/>
      <c r="G2" s="23"/>
      <c r="H2" s="24"/>
      <c r="I2" s="24"/>
      <c r="J2" s="5"/>
      <c r="K2" s="5"/>
      <c r="L2" s="5"/>
      <c r="M2" s="5"/>
      <c r="N2" s="398" t="s">
        <v>40</v>
      </c>
      <c r="O2" s="398" t="s">
        <v>41</v>
      </c>
      <c r="P2" s="395" t="s">
        <v>31</v>
      </c>
      <c r="Q2" s="396"/>
      <c r="R2" s="396"/>
      <c r="S2" s="396"/>
      <c r="T2" s="396"/>
      <c r="U2" s="397"/>
      <c r="V2" s="5"/>
      <c r="W2" s="160" t="s">
        <v>130</v>
      </c>
    </row>
    <row r="3" spans="1:226" x14ac:dyDescent="0.25">
      <c r="A3" s="3" t="s">
        <v>5</v>
      </c>
      <c r="B3" s="56" t="s">
        <v>24</v>
      </c>
      <c r="C3" s="361" t="s">
        <v>791</v>
      </c>
      <c r="D3" s="56" t="s">
        <v>25</v>
      </c>
      <c r="E3" s="56"/>
      <c r="F3" s="56"/>
      <c r="G3" s="56" t="s">
        <v>719</v>
      </c>
      <c r="H3" s="56" t="s">
        <v>9</v>
      </c>
      <c r="I3" s="56" t="s">
        <v>124</v>
      </c>
      <c r="J3" s="56" t="s">
        <v>808</v>
      </c>
      <c r="K3" s="56" t="s">
        <v>807</v>
      </c>
      <c r="L3" s="56" t="s">
        <v>805</v>
      </c>
      <c r="M3" s="56" t="s">
        <v>806</v>
      </c>
      <c r="N3" s="399"/>
      <c r="O3" s="399"/>
      <c r="P3" s="93">
        <v>0.05</v>
      </c>
      <c r="Q3" s="52">
        <v>0.95</v>
      </c>
      <c r="R3" s="52">
        <v>0.85</v>
      </c>
      <c r="S3" s="52">
        <v>0.8</v>
      </c>
      <c r="T3" s="52">
        <v>0.75</v>
      </c>
      <c r="U3" s="52">
        <v>0.7</v>
      </c>
      <c r="V3" s="5"/>
      <c r="W3" s="160" t="s">
        <v>131</v>
      </c>
      <c r="DU3" s="160" t="s">
        <v>125</v>
      </c>
      <c r="HR3" s="163" t="s">
        <v>168</v>
      </c>
    </row>
    <row r="4" spans="1:226" ht="18.75" x14ac:dyDescent="0.3">
      <c r="A4" s="4">
        <v>1</v>
      </c>
      <c r="B4" s="360">
        <f>IFERROR(_xlfn.LOGNORM.INV(0.001,LN($G4),LN($K4)),"")</f>
        <v>44.451720158795546</v>
      </c>
      <c r="C4" s="208">
        <v>100</v>
      </c>
      <c r="D4" s="360">
        <f>IFERROR(_xlfn.LOGNORM.INV(0.999,LN($G4),LN($K4)),"")</f>
        <v>224.96317272485427</v>
      </c>
      <c r="E4" s="34">
        <f>IF(OR(ISBLANK(C4),ISBLANK(D4),ISBLANK(B4)),"",IF(AND(B4&gt;0,C4&gt;0,D4&gt;0),IF(C4&gt;B4,IF(D4&gt;C4,1,-1),-1)))</f>
        <v>1</v>
      </c>
      <c r="F4" s="34">
        <f>IF(OR(ISBLANK(B4),ISBLANK(C4),ISBLANK(D4)),"",IFERROR(MIN(C4-B4,D4-C4)/MAX(C4-B4,D4-C4),""))</f>
        <v>0.44451720158795471</v>
      </c>
      <c r="G4" s="210">
        <f>IF(AND(C4&gt;0,NOT(ISBLANK(H4))),IF(VLOOKUP($C$3,VLookups!$A$17:$B$18,2,FALSE),C4*VLOOKUP(H4,VLookups!$A$4:$B$13,2,FALSE),C4),"")</f>
        <v>100</v>
      </c>
      <c r="H4" s="209" t="s">
        <v>1</v>
      </c>
      <c r="I4" s="56"/>
      <c r="J4" s="267"/>
      <c r="K4" s="359">
        <f>IF(C4&gt;0,IF(ISBLANK(J4),IF(ISBLANK(H4),"",VLOOKUP(H4,VLookups!$A$4:$C$13,3,FALSE)),J4),"")</f>
        <v>1.3</v>
      </c>
      <c r="L4" s="368">
        <f>IFERROR((D4-B4)/6,"")</f>
        <v>30.085242094343119</v>
      </c>
      <c r="M4" s="212">
        <f>IF(L4="","",L4^2)</f>
        <v>905.1217918752352</v>
      </c>
      <c r="N4" s="208">
        <v>150</v>
      </c>
      <c r="O4" s="262">
        <f>IF(AND(N4&gt;0,C4&gt;0,NOT(K4="")),ABS(VLOOKUP($N$1,VLookups!$A$48:$B$49,2,FALSE)-_xlfn.LOGNORM.DIST(N4,LN(G4),LN(K4),TRUE)),"")</f>
        <v>0.9388786267405328</v>
      </c>
      <c r="P4" s="213">
        <f>IF(AND($B4&gt;0,$C4&gt;0,$D4&gt;0,NOT(ISBLANK($H4))),_xlfn.LOGNORM.INV(ABS(VLOOKUP($N$1,VLookups!$A$48:$B$49,2,FALSE)-P$3),LN($G4),LN($K4)),"")</f>
        <v>64.950105925721303</v>
      </c>
      <c r="Q4" s="213">
        <f>IF(AND($B4&gt;0,$C4&gt;0,$D4&gt;0,NOT(ISBLANK($H4))),_xlfn.LOGNORM.INV(ABS(VLOOKUP($N$1,VLookups!$A$48:$B$49,2,FALSE)-Q$3),LN($G4),LN($K4)),"")</f>
        <v>153.96433704721403</v>
      </c>
      <c r="R4" s="213">
        <f>IF(AND($B4&gt;0,$C4&gt;0,$D4&gt;0,NOT(ISBLANK($H4))),_xlfn.LOGNORM.INV(ABS(VLOOKUP($N$1,VLookups!$A$48:$B$49,2,FALSE)-R$3),LN($G4),LN($K4)),"")</f>
        <v>131.24860461260101</v>
      </c>
      <c r="S4" s="213">
        <f>IF(AND($B4&gt;0,$C4&gt;0,$D4&gt;0,NOT(ISBLANK($H4))),_xlfn.LOGNORM.INV(ABS(VLOOKUP($N$1,VLookups!$A$48:$B$49,2,FALSE)-S$3),LN($G4),LN($K4)),"")</f>
        <v>124.70881276171433</v>
      </c>
      <c r="T4" s="213">
        <f>IF(AND($B4&gt;0,$C4&gt;0,$D4&gt;0,NOT(ISBLANK($H4))),_xlfn.LOGNORM.INV(ABS(VLOOKUP($N$1,VLookups!$A$48:$B$49,2,FALSE)-T$3),LN($G4),LN($K4)),"")</f>
        <v>119.35857446024704</v>
      </c>
      <c r="U4" s="213">
        <f>IF(AND($B4&gt;0,$C4&gt;0,$D4&gt;0,NOT(ISBLANK($H4))),_xlfn.LOGNORM.INV(ABS(VLOOKUP($N$1,VLookups!$A$48:$B$49,2,FALSE)-U$3),LN($G4),LN($K4)),"")</f>
        <v>114.74980399000738</v>
      </c>
      <c r="V4" s="5"/>
      <c r="W4" s="362">
        <f>IF(AND(B4&gt;0,C4&gt;0,D4&gt;0),ABS(B4-D4)/100,"")</f>
        <v>1.8051145256605872</v>
      </c>
      <c r="X4" s="161">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2">
        <f>IF(ISNONTEXT($K4),_xlfn.LOGNORM.DIST(X4,LN($G4),LN($K4),FALSE),NA())</f>
        <v>2.8870977079294391E-4</v>
      </c>
      <c r="DV4" s="162">
        <f t="shared" ref="DV4:GG4" si="2">IF(ISNONTEXT($K4),_xlfn.LOGNORM.DIST(Y4,LN($G4),LN($K4),FALSE),NA())</f>
        <v>4.3832172009587131E-4</v>
      </c>
      <c r="DW4" s="162">
        <f t="shared" si="2"/>
        <v>6.4084340214526998E-4</v>
      </c>
      <c r="DX4" s="162">
        <f t="shared" si="2"/>
        <v>9.0549742236081105E-4</v>
      </c>
      <c r="DY4" s="162">
        <f t="shared" si="2"/>
        <v>1.2403912817789912E-3</v>
      </c>
      <c r="DZ4" s="162">
        <f t="shared" si="2"/>
        <v>1.6518303693582816E-3</v>
      </c>
      <c r="EA4" s="162">
        <f t="shared" si="2"/>
        <v>2.1437253526402729E-3</v>
      </c>
      <c r="EB4" s="162">
        <f t="shared" si="2"/>
        <v>2.7171492466632032E-3</v>
      </c>
      <c r="EC4" s="162">
        <f t="shared" si="2"/>
        <v>3.3700808771611559E-3</v>
      </c>
      <c r="ED4" s="162">
        <f t="shared" si="2"/>
        <v>4.0973505566515049E-3</v>
      </c>
      <c r="EE4" s="162">
        <f t="shared" si="2"/>
        <v>4.8907835968069425E-3</v>
      </c>
      <c r="EF4" s="162">
        <f t="shared" si="2"/>
        <v>5.739520124350036E-3</v>
      </c>
      <c r="EG4" s="162">
        <f t="shared" si="2"/>
        <v>6.6304770058391712E-3</v>
      </c>
      <c r="EH4" s="162">
        <f t="shared" si="2"/>
        <v>7.5489101015870147E-3</v>
      </c>
      <c r="EI4" s="162">
        <f t="shared" si="2"/>
        <v>8.479032409294221E-3</v>
      </c>
      <c r="EJ4" s="162">
        <f t="shared" si="2"/>
        <v>9.4046452447101095E-3</v>
      </c>
      <c r="EK4" s="162">
        <f t="shared" si="2"/>
        <v>1.0309744452630172E-2</v>
      </c>
      <c r="EL4" s="162">
        <f t="shared" si="2"/>
        <v>1.117907064849151E-2</v>
      </c>
      <c r="EM4" s="162">
        <f t="shared" si="2"/>
        <v>1.1998580602614233E-2</v>
      </c>
      <c r="EN4" s="162">
        <f t="shared" si="2"/>
        <v>1.2755825185043085E-2</v>
      </c>
      <c r="EO4" s="162">
        <f t="shared" si="2"/>
        <v>1.3440227079391569E-2</v>
      </c>
      <c r="EP4" s="162">
        <f t="shared" si="2"/>
        <v>1.404325825731411E-2</v>
      </c>
      <c r="EQ4" s="162">
        <f t="shared" si="2"/>
        <v>1.455852269550038E-2</v>
      </c>
      <c r="ER4" s="162">
        <f t="shared" si="2"/>
        <v>1.4981753905033875E-2</v>
      </c>
      <c r="ES4" s="162">
        <f t="shared" si="2"/>
        <v>1.5310739557145309E-2</v>
      </c>
      <c r="ET4" s="162">
        <f t="shared" si="2"/>
        <v>1.5545186956016092E-2</v>
      </c>
      <c r="EU4" s="162">
        <f t="shared" si="2"/>
        <v>1.5686543514858431E-2</v>
      </c>
      <c r="EV4" s="162">
        <f t="shared" si="2"/>
        <v>1.5737785951236385E-2</v>
      </c>
      <c r="EW4" s="162">
        <f t="shared" si="2"/>
        <v>1.5703190850775855E-2</v>
      </c>
      <c r="EX4" s="162">
        <f t="shared" si="2"/>
        <v>1.5588097760751917E-2</v>
      </c>
      <c r="EY4" s="162">
        <f t="shared" si="2"/>
        <v>1.5398674247416134E-2</v>
      </c>
      <c r="EZ4" s="162">
        <f t="shared" si="2"/>
        <v>1.5141690533448198E-2</v>
      </c>
      <c r="FA4" s="162">
        <f t="shared" si="2"/>
        <v>1.4824309542112224E-2</v>
      </c>
      <c r="FB4" s="162">
        <f t="shared" si="2"/>
        <v>1.4453896498670307E-2</v>
      </c>
      <c r="FC4" s="162">
        <f t="shared" si="2"/>
        <v>1.4037850735111875E-2</v>
      </c>
      <c r="FD4" s="162">
        <f t="shared" si="2"/>
        <v>1.3583461044864709E-2</v>
      </c>
      <c r="FE4" s="162">
        <f t="shared" si="2"/>
        <v>1.3097784853838987E-2</v>
      </c>
      <c r="FF4" s="162">
        <f t="shared" si="2"/>
        <v>1.2587550611825718E-2</v>
      </c>
      <c r="FG4" s="162">
        <f t="shared" si="2"/>
        <v>1.2059082151956819E-2</v>
      </c>
      <c r="FH4" s="162">
        <f t="shared" si="2"/>
        <v>1.1518243296416238E-2</v>
      </c>
      <c r="FI4" s="162">
        <f t="shared" si="2"/>
        <v>1.0970400680440279E-2</v>
      </c>
      <c r="FJ4" s="162">
        <f t="shared" si="2"/>
        <v>1.0420402598597688E-2</v>
      </c>
      <c r="FK4" s="162">
        <f t="shared" si="2"/>
        <v>9.8725716221253167E-3</v>
      </c>
      <c r="FL4" s="162">
        <f t="shared" si="2"/>
        <v>9.3307087697056847E-3</v>
      </c>
      <c r="FM4" s="162">
        <f t="shared" si="2"/>
        <v>8.7981071146217039E-3</v>
      </c>
      <c r="FN4" s="162">
        <f t="shared" si="2"/>
        <v>8.277572859429953E-3</v>
      </c>
      <c r="FO4" s="162">
        <f t="shared" si="2"/>
        <v>7.771452088688526E-3</v>
      </c>
      <c r="FP4" s="162">
        <f t="shared" si="2"/>
        <v>7.2816616072212004E-3</v>
      </c>
      <c r="FQ4" s="162">
        <f t="shared" si="2"/>
        <v>6.8097224749404921E-3</v>
      </c>
      <c r="FR4" s="162">
        <f t="shared" si="2"/>
        <v>6.3567950508884906E-3</v>
      </c>
      <c r="FS4" s="162">
        <f t="shared" si="2"/>
        <v>5.9237145525631229E-3</v>
      </c>
      <c r="FT4" s="162">
        <f t="shared" si="2"/>
        <v>5.5110263173171487E-3</v>
      </c>
      <c r="FU4" s="162">
        <f t="shared" si="2"/>
        <v>5.119020117747195E-3</v>
      </c>
      <c r="FV4" s="162">
        <f t="shared" si="2"/>
        <v>4.7477630309002228E-3</v>
      </c>
      <c r="FW4" s="162">
        <f t="shared" si="2"/>
        <v>4.3971304911838774E-3</v>
      </c>
      <c r="FX4" s="162">
        <f t="shared" si="2"/>
        <v>4.0668352692097053E-3</v>
      </c>
      <c r="FY4" s="162">
        <f t="shared" si="2"/>
        <v>3.756454214125985E-3</v>
      </c>
      <c r="FZ4" s="162">
        <f t="shared" si="2"/>
        <v>3.4654526763925691E-3</v>
      </c>
      <c r="GA4" s="162">
        <f t="shared" si="2"/>
        <v>3.1932065927608149E-3</v>
      </c>
      <c r="GB4" s="162">
        <f t="shared" si="2"/>
        <v>2.9390222669208009E-3</v>
      </c>
      <c r="GC4" s="162">
        <f t="shared" si="2"/>
        <v>2.7021539194000284E-3</v>
      </c>
      <c r="GD4" s="162">
        <f t="shared" si="2"/>
        <v>2.4818191103573224E-3</v>
      </c>
      <c r="GE4" s="162">
        <f t="shared" si="2"/>
        <v>2.2772121603703527E-3</v>
      </c>
      <c r="GF4" s="162">
        <f t="shared" si="2"/>
        <v>2.0875157085263069E-3</v>
      </c>
      <c r="GG4" s="162">
        <f t="shared" si="2"/>
        <v>1.9119105553394619E-3</v>
      </c>
      <c r="GH4" s="162">
        <f t="shared" ref="GH4:HQ4" si="3">IF(ISNONTEXT($K4),_xlfn.LOGNORM.DIST(CK4,LN($G4),LN($K4),FALSE),NA())</f>
        <v>1.7495839413617803E-3</v>
      </c>
      <c r="GI4" s="162">
        <f t="shared" si="3"/>
        <v>1.5997364118132795E-3</v>
      </c>
      <c r="GJ4" s="162">
        <f t="shared" si="3"/>
        <v>1.4615874140074259E-3</v>
      </c>
      <c r="GK4" s="162">
        <f t="shared" si="3"/>
        <v>1.3343797685248357E-3</v>
      </c>
      <c r="GL4" s="162">
        <f t="shared" si="3"/>
        <v>1.2173831476281849E-3</v>
      </c>
      <c r="GM4" s="162">
        <f t="shared" si="3"/>
        <v>1.1098966858388672E-3</v>
      </c>
      <c r="GN4" s="162">
        <f t="shared" si="3"/>
        <v>1.0112508383443178E-3</v>
      </c>
      <c r="GO4" s="162">
        <f t="shared" si="3"/>
        <v>9.2080859332416027E-4</v>
      </c>
      <c r="GP4" s="162">
        <f t="shared" si="3"/>
        <v>8.3796613465187298E-4</v>
      </c>
      <c r="GQ4" s="162">
        <f t="shared" si="3"/>
        <v>7.6215304196092801E-4</v>
      </c>
      <c r="GR4" s="162">
        <f t="shared" si="3"/>
        <v>6.928321059236275E-4</v>
      </c>
      <c r="GS4" s="162">
        <f t="shared" si="3"/>
        <v>6.2949882789443653E-4</v>
      </c>
      <c r="GT4" s="162">
        <f t="shared" si="3"/>
        <v>5.7168066489865044E-4</v>
      </c>
      <c r="GU4" s="162">
        <f t="shared" si="3"/>
        <v>5.1893607335244533E-4</v>
      </c>
      <c r="GV4" s="162">
        <f t="shared" si="3"/>
        <v>4.7085339790820321E-4</v>
      </c>
      <c r="GW4" s="162">
        <f t="shared" si="3"/>
        <v>4.270496454372022E-4</v>
      </c>
      <c r="GX4" s="162">
        <f t="shared" si="3"/>
        <v>3.8716917838228158E-4</v>
      </c>
      <c r="GY4" s="162">
        <f t="shared" si="3"/>
        <v>3.5088235651805038E-4</v>
      </c>
      <c r="GZ4" s="162">
        <f t="shared" si="3"/>
        <v>3.1788415151845007E-4</v>
      </c>
      <c r="HA4" s="162">
        <f t="shared" si="3"/>
        <v>2.8789275461891622E-4</v>
      </c>
      <c r="HB4" s="162">
        <f t="shared" si="3"/>
        <v>2.6064819403741552E-4</v>
      </c>
      <c r="HC4" s="162">
        <f t="shared" si="3"/>
        <v>2.3591097564706711E-4</v>
      </c>
      <c r="HD4" s="162">
        <f t="shared" si="3"/>
        <v>2.1346075763510697E-4</v>
      </c>
      <c r="HE4" s="162">
        <f t="shared" si="3"/>
        <v>1.9309506750011057E-4</v>
      </c>
      <c r="HF4" s="162">
        <f t="shared" si="3"/>
        <v>1.7462806769504374E-4</v>
      </c>
      <c r="HG4" s="162">
        <f t="shared" si="3"/>
        <v>1.5788937448231439E-4</v>
      </c>
      <c r="HH4" s="162">
        <f t="shared" si="3"/>
        <v>1.4272293309542999E-4</v>
      </c>
      <c r="HI4" s="162">
        <f t="shared" si="3"/>
        <v>1.2898595106883463E-4</v>
      </c>
      <c r="HJ4" s="162">
        <f t="shared" si="3"/>
        <v>1.1654789057438029E-4</v>
      </c>
      <c r="HK4" s="162">
        <f t="shared" si="3"/>
        <v>1.0528951976323027E-4</v>
      </c>
      <c r="HL4" s="162">
        <f t="shared" si="3"/>
        <v>9.5102022431969638E-5</v>
      </c>
      <c r="HM4" s="162">
        <f t="shared" si="3"/>
        <v>8.5886164789454703E-5</v>
      </c>
      <c r="HN4" s="162">
        <f t="shared" si="3"/>
        <v>7.7551517677246776E-5</v>
      </c>
      <c r="HO4" s="162">
        <f t="shared" si="3"/>
        <v>7.0015732273870148E-5</v>
      </c>
      <c r="HP4" s="162">
        <f t="shared" si="3"/>
        <v>6.32038670762543E-5</v>
      </c>
      <c r="HQ4" s="162">
        <f t="shared" si="3"/>
        <v>5.7047763787070873E-5</v>
      </c>
    </row>
    <row r="5" spans="1:226" hidden="1" x14ac:dyDescent="0.25">
      <c r="A5" s="2"/>
      <c r="B5" s="83">
        <f>SUM(B4:B4)</f>
        <v>44.451720158795546</v>
      </c>
      <c r="C5" s="83">
        <f>SUM(C4:C4)</f>
        <v>100</v>
      </c>
      <c r="D5" s="83">
        <f>SUM(D4:D4)</f>
        <v>224.96317272485427</v>
      </c>
      <c r="E5" s="35"/>
      <c r="F5" s="35"/>
      <c r="G5" s="83">
        <f>SUM(G4:G4)</f>
        <v>100</v>
      </c>
      <c r="H5" s="5"/>
      <c r="I5" s="5"/>
      <c r="L5" s="84">
        <f>IF(K4="","",SQRT(M5))</f>
        <v>30.085242094343119</v>
      </c>
      <c r="M5" s="68">
        <f>IF(M4="","",SUM(M4:M4))</f>
        <v>905.1217918752352</v>
      </c>
      <c r="N5" s="83">
        <f>IF(SUM(N4:N4)=0,"",SUM(N4:N4))</f>
        <v>150</v>
      </c>
      <c r="O5" s="74">
        <f>IF(OR(L5="",N5=""),"",ABS(VLOOKUP($N$1,VLookups!$A$48:$B$49,2,FALSE)-_xlfn.NORM.DIST(N5,G5,L5,TRUE)))</f>
        <v>0.9517380397089662</v>
      </c>
      <c r="P5" s="85">
        <f t="shared" ref="P5:U5" si="4">SUM(P4:P4)</f>
        <v>64.950105925721303</v>
      </c>
      <c r="Q5" s="85">
        <f t="shared" si="4"/>
        <v>153.96433704721403</v>
      </c>
      <c r="R5" s="85">
        <f t="shared" si="4"/>
        <v>131.24860461260101</v>
      </c>
      <c r="S5" s="85">
        <f t="shared" si="4"/>
        <v>124.70881276171433</v>
      </c>
      <c r="T5" s="85">
        <f t="shared" si="4"/>
        <v>119.35857446024704</v>
      </c>
      <c r="U5" s="85">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86" t="s">
        <v>45</v>
      </c>
      <c r="C7" s="387"/>
      <c r="D7" s="388"/>
      <c r="E7" s="5"/>
      <c r="F7" s="5"/>
      <c r="G7" s="5"/>
      <c r="H7" s="5"/>
      <c r="I7" s="5"/>
      <c r="J7" s="31" t="s">
        <v>54</v>
      </c>
      <c r="K7" s="31"/>
      <c r="L7" s="31"/>
      <c r="M7" s="31"/>
      <c r="N7" s="90">
        <v>1000</v>
      </c>
      <c r="O7" s="39">
        <f>IF(OR(L5="",N7=""),"",ABS(VLOOKUP($N$1,VLookups!$A$48:$B$49,2,FALSE)-_xlfn.NORM.DIST(N7,G5,L5,TRUE)))</f>
        <v>1</v>
      </c>
      <c r="P7" s="62">
        <f>IF($L$5="","",_xlfn.NORM.INV(ABS(VLOOKUP($N$1,VLookups!$A$48:$B$49,2,FALSE)-P$3),$G$5,$L5))</f>
        <v>50.5141804234066</v>
      </c>
      <c r="Q7" s="63">
        <f>IF($L$5="","",_xlfn.NORM.INV(ABS(VLOOKUP($N$1,VLookups!$A$48:$B$49,2,FALSE)-Q$3),$G$5,$L5))</f>
        <v>149.48581957659337</v>
      </c>
      <c r="R7" s="64">
        <f>IF($L$5="","",_xlfn.NORM.INV(ABS(VLOOKUP($N$1,VLookups!$A$48:$B$49,2,FALSE)-R$3),$G$5,$L5))</f>
        <v>131.18134943758128</v>
      </c>
      <c r="S7" s="65">
        <f>IF($L$5="","",_xlfn.NORM.INV(ABS(VLOOKUP($N$1,VLookups!$A$48:$B$49,2,FALSE)-S$3),$G$5,$L5))</f>
        <v>125.32037856378084</v>
      </c>
      <c r="T7" s="66">
        <f>IF($L$5="","",_xlfn.NORM.INV(ABS(VLOOKUP($N$1,VLookups!$A$48:$B$49,2,FALSE)-T$3),$G$5,$L5))</f>
        <v>120.29218742480214</v>
      </c>
      <c r="U7" s="67">
        <f>IF($L$5="","",_xlfn.NORM.INV(ABS(VLOOKUP($N$1,VLookups!$A$48:$B$49,2,FALSE)-U$3),$G$5,$L5))</f>
        <v>115.77671637921907</v>
      </c>
      <c r="V7" s="5"/>
    </row>
    <row r="8" spans="1:226" x14ac:dyDescent="0.25">
      <c r="A8" s="5"/>
      <c r="B8" s="5"/>
      <c r="C8" s="5"/>
      <c r="D8" s="5"/>
      <c r="E8" s="2"/>
      <c r="F8" s="2"/>
      <c r="H8" s="349" t="s">
        <v>772</v>
      </c>
      <c r="I8" s="5"/>
      <c r="J8" s="5"/>
      <c r="K8" s="5"/>
      <c r="L8" s="5"/>
      <c r="M8" s="5"/>
      <c r="N8" s="5"/>
      <c r="O8" s="5"/>
      <c r="P8" s="5"/>
      <c r="Q8" s="5"/>
      <c r="R8" s="5"/>
      <c r="S8" s="5"/>
      <c r="T8" s="5"/>
      <c r="U8" s="5"/>
      <c r="V8" s="5"/>
      <c r="DU8" s="201">
        <f>IF(AND($D$13&gt;0,$D$14&gt;0),IF(OR(X4&lt;$D$13,X4=$D$13),DU4,0),"")</f>
        <v>2.8870977079294391E-4</v>
      </c>
      <c r="DV8" s="201">
        <f t="shared" ref="DV8:GG8" si="5">IF(AND($D$13&gt;0,$D$14&gt;0),IF(OR(Y4&lt;$D$13,Y4=$D$13),DV4,0),"")</f>
        <v>4.3832172009587131E-4</v>
      </c>
      <c r="DW8" s="201">
        <f t="shared" si="5"/>
        <v>6.4084340214526998E-4</v>
      </c>
      <c r="DX8" s="201">
        <f t="shared" si="5"/>
        <v>9.0549742236081105E-4</v>
      </c>
      <c r="DY8" s="201">
        <f t="shared" si="5"/>
        <v>1.2403912817789912E-3</v>
      </c>
      <c r="DZ8" s="201">
        <f t="shared" si="5"/>
        <v>1.6518303693582816E-3</v>
      </c>
      <c r="EA8" s="201">
        <f t="shared" si="5"/>
        <v>2.1437253526402729E-3</v>
      </c>
      <c r="EB8" s="201">
        <f t="shared" si="5"/>
        <v>2.7171492466632032E-3</v>
      </c>
      <c r="EC8" s="201">
        <f t="shared" si="5"/>
        <v>3.3700808771611559E-3</v>
      </c>
      <c r="ED8" s="201">
        <f t="shared" si="5"/>
        <v>4.0973505566515049E-3</v>
      </c>
      <c r="EE8" s="201">
        <f t="shared" si="5"/>
        <v>4.8907835968069425E-3</v>
      </c>
      <c r="EF8" s="201">
        <f t="shared" si="5"/>
        <v>5.739520124350036E-3</v>
      </c>
      <c r="EG8" s="201">
        <f t="shared" si="5"/>
        <v>6.6304770058391712E-3</v>
      </c>
      <c r="EH8" s="201">
        <f t="shared" si="5"/>
        <v>7.5489101015870147E-3</v>
      </c>
      <c r="EI8" s="201">
        <f t="shared" si="5"/>
        <v>8.479032409294221E-3</v>
      </c>
      <c r="EJ8" s="201">
        <f t="shared" si="5"/>
        <v>0</v>
      </c>
      <c r="EK8" s="201">
        <f t="shared" si="5"/>
        <v>0</v>
      </c>
      <c r="EL8" s="201">
        <f t="shared" si="5"/>
        <v>0</v>
      </c>
      <c r="EM8" s="201">
        <f t="shared" si="5"/>
        <v>0</v>
      </c>
      <c r="EN8" s="201">
        <f t="shared" si="5"/>
        <v>0</v>
      </c>
      <c r="EO8" s="201">
        <f t="shared" si="5"/>
        <v>0</v>
      </c>
      <c r="EP8" s="201">
        <f t="shared" si="5"/>
        <v>0</v>
      </c>
      <c r="EQ8" s="201">
        <f t="shared" si="5"/>
        <v>0</v>
      </c>
      <c r="ER8" s="201">
        <f t="shared" si="5"/>
        <v>0</v>
      </c>
      <c r="ES8" s="201">
        <f t="shared" si="5"/>
        <v>0</v>
      </c>
      <c r="ET8" s="201">
        <f t="shared" si="5"/>
        <v>0</v>
      </c>
      <c r="EU8" s="201">
        <f t="shared" si="5"/>
        <v>0</v>
      </c>
      <c r="EV8" s="201">
        <f t="shared" si="5"/>
        <v>0</v>
      </c>
      <c r="EW8" s="201">
        <f t="shared" si="5"/>
        <v>0</v>
      </c>
      <c r="EX8" s="201">
        <f t="shared" si="5"/>
        <v>0</v>
      </c>
      <c r="EY8" s="201">
        <f t="shared" si="5"/>
        <v>0</v>
      </c>
      <c r="EZ8" s="201">
        <f t="shared" si="5"/>
        <v>0</v>
      </c>
      <c r="FA8" s="201">
        <f t="shared" si="5"/>
        <v>0</v>
      </c>
      <c r="FB8" s="201">
        <f t="shared" si="5"/>
        <v>0</v>
      </c>
      <c r="FC8" s="201">
        <f t="shared" si="5"/>
        <v>0</v>
      </c>
      <c r="FD8" s="201">
        <f t="shared" si="5"/>
        <v>0</v>
      </c>
      <c r="FE8" s="201">
        <f t="shared" si="5"/>
        <v>0</v>
      </c>
      <c r="FF8" s="201">
        <f t="shared" si="5"/>
        <v>0</v>
      </c>
      <c r="FG8" s="201">
        <f t="shared" si="5"/>
        <v>0</v>
      </c>
      <c r="FH8" s="201">
        <f t="shared" si="5"/>
        <v>0</v>
      </c>
      <c r="FI8" s="201">
        <f t="shared" si="5"/>
        <v>0</v>
      </c>
      <c r="FJ8" s="201">
        <f t="shared" si="5"/>
        <v>0</v>
      </c>
      <c r="FK8" s="201">
        <f t="shared" si="5"/>
        <v>0</v>
      </c>
      <c r="FL8" s="201">
        <f t="shared" si="5"/>
        <v>0</v>
      </c>
      <c r="FM8" s="201">
        <f t="shared" si="5"/>
        <v>0</v>
      </c>
      <c r="FN8" s="201">
        <f t="shared" si="5"/>
        <v>0</v>
      </c>
      <c r="FO8" s="201">
        <f t="shared" si="5"/>
        <v>0</v>
      </c>
      <c r="FP8" s="201">
        <f t="shared" si="5"/>
        <v>0</v>
      </c>
      <c r="FQ8" s="201">
        <f t="shared" si="5"/>
        <v>0</v>
      </c>
      <c r="FR8" s="201">
        <f t="shared" si="5"/>
        <v>0</v>
      </c>
      <c r="FS8" s="201">
        <f t="shared" si="5"/>
        <v>0</v>
      </c>
      <c r="FT8" s="201">
        <f t="shared" si="5"/>
        <v>0</v>
      </c>
      <c r="FU8" s="201">
        <f t="shared" si="5"/>
        <v>0</v>
      </c>
      <c r="FV8" s="201">
        <f t="shared" si="5"/>
        <v>0</v>
      </c>
      <c r="FW8" s="201">
        <f t="shared" si="5"/>
        <v>0</v>
      </c>
      <c r="FX8" s="201">
        <f t="shared" si="5"/>
        <v>0</v>
      </c>
      <c r="FY8" s="201">
        <f t="shared" si="5"/>
        <v>0</v>
      </c>
      <c r="FZ8" s="201">
        <f t="shared" si="5"/>
        <v>0</v>
      </c>
      <c r="GA8" s="201">
        <f t="shared" si="5"/>
        <v>0</v>
      </c>
      <c r="GB8" s="201">
        <f t="shared" si="5"/>
        <v>0</v>
      </c>
      <c r="GC8" s="201">
        <f t="shared" si="5"/>
        <v>0</v>
      </c>
      <c r="GD8" s="201">
        <f t="shared" si="5"/>
        <v>0</v>
      </c>
      <c r="GE8" s="201">
        <f t="shared" si="5"/>
        <v>0</v>
      </c>
      <c r="GF8" s="201">
        <f t="shared" si="5"/>
        <v>0</v>
      </c>
      <c r="GG8" s="201">
        <f t="shared" si="5"/>
        <v>0</v>
      </c>
      <c r="GH8" s="201">
        <f t="shared" ref="GH8:HQ8" si="6">IF(AND($D$13&gt;0,$D$14&gt;0),IF(OR(CK4&lt;$D$13,CK4=$D$13),GH4,0),"")</f>
        <v>0</v>
      </c>
      <c r="GI8" s="201">
        <f t="shared" si="6"/>
        <v>0</v>
      </c>
      <c r="GJ8" s="201">
        <f t="shared" si="6"/>
        <v>0</v>
      </c>
      <c r="GK8" s="201">
        <f t="shared" si="6"/>
        <v>0</v>
      </c>
      <c r="GL8" s="201">
        <f t="shared" si="6"/>
        <v>0</v>
      </c>
      <c r="GM8" s="201">
        <f t="shared" si="6"/>
        <v>0</v>
      </c>
      <c r="GN8" s="201">
        <f t="shared" si="6"/>
        <v>0</v>
      </c>
      <c r="GO8" s="201">
        <f t="shared" si="6"/>
        <v>0</v>
      </c>
      <c r="GP8" s="201">
        <f t="shared" si="6"/>
        <v>0</v>
      </c>
      <c r="GQ8" s="201">
        <f t="shared" si="6"/>
        <v>0</v>
      </c>
      <c r="GR8" s="201">
        <f t="shared" si="6"/>
        <v>0</v>
      </c>
      <c r="GS8" s="201">
        <f t="shared" si="6"/>
        <v>0</v>
      </c>
      <c r="GT8" s="201">
        <f t="shared" si="6"/>
        <v>0</v>
      </c>
      <c r="GU8" s="201">
        <f t="shared" si="6"/>
        <v>0</v>
      </c>
      <c r="GV8" s="201">
        <f t="shared" si="6"/>
        <v>0</v>
      </c>
      <c r="GW8" s="201">
        <f t="shared" si="6"/>
        <v>0</v>
      </c>
      <c r="GX8" s="201">
        <f t="shared" si="6"/>
        <v>0</v>
      </c>
      <c r="GY8" s="201">
        <f t="shared" si="6"/>
        <v>0</v>
      </c>
      <c r="GZ8" s="201">
        <f t="shared" si="6"/>
        <v>0</v>
      </c>
      <c r="HA8" s="201">
        <f t="shared" si="6"/>
        <v>0</v>
      </c>
      <c r="HB8" s="201">
        <f t="shared" si="6"/>
        <v>0</v>
      </c>
      <c r="HC8" s="201">
        <f t="shared" si="6"/>
        <v>0</v>
      </c>
      <c r="HD8" s="201">
        <f t="shared" si="6"/>
        <v>0</v>
      </c>
      <c r="HE8" s="201">
        <f t="shared" si="6"/>
        <v>0</v>
      </c>
      <c r="HF8" s="201">
        <f t="shared" si="6"/>
        <v>0</v>
      </c>
      <c r="HG8" s="201">
        <f t="shared" si="6"/>
        <v>0</v>
      </c>
      <c r="HH8" s="201">
        <f t="shared" si="6"/>
        <v>0</v>
      </c>
      <c r="HI8" s="201">
        <f t="shared" si="6"/>
        <v>0</v>
      </c>
      <c r="HJ8" s="201">
        <f t="shared" si="6"/>
        <v>0</v>
      </c>
      <c r="HK8" s="201">
        <f t="shared" si="6"/>
        <v>0</v>
      </c>
      <c r="HL8" s="201">
        <f t="shared" si="6"/>
        <v>0</v>
      </c>
      <c r="HM8" s="201">
        <f t="shared" si="6"/>
        <v>0</v>
      </c>
      <c r="HN8" s="201">
        <f t="shared" si="6"/>
        <v>0</v>
      </c>
      <c r="HO8" s="201">
        <f t="shared" si="6"/>
        <v>0</v>
      </c>
      <c r="HP8" s="201">
        <f t="shared" si="6"/>
        <v>0</v>
      </c>
      <c r="HQ8" s="201">
        <f t="shared" si="6"/>
        <v>0</v>
      </c>
    </row>
    <row r="9" spans="1:226" ht="15.75" x14ac:dyDescent="0.25">
      <c r="A9" s="5"/>
      <c r="B9" s="5"/>
      <c r="C9" s="31" t="s">
        <v>721</v>
      </c>
      <c r="D9" s="281">
        <v>0.9</v>
      </c>
      <c r="E9" s="36"/>
      <c r="F9" s="38"/>
      <c r="G9" s="5"/>
      <c r="H9" s="5"/>
      <c r="I9" s="5"/>
      <c r="J9" s="5"/>
      <c r="K9" s="5"/>
      <c r="L9" s="5"/>
      <c r="M9" s="5"/>
      <c r="N9" s="5"/>
      <c r="O9" s="5"/>
      <c r="P9" s="5"/>
      <c r="Q9" s="5"/>
      <c r="R9" s="5"/>
      <c r="S9" s="5"/>
      <c r="T9" s="5"/>
      <c r="U9" s="5"/>
      <c r="V9" s="5"/>
      <c r="DU9" s="201">
        <f>IF(AND($D$13&gt;0,$D$14&gt;0),IF(AND(X4&gt;$D$13,OR(X4&lt;$D$14,X4=$D$14)),DU4,0),"")</f>
        <v>0</v>
      </c>
      <c r="DV9" s="201">
        <f t="shared" ref="DV9:GG9" si="7">IF(AND($D$13&gt;0,$D$14&gt;0),IF(AND(Y4&gt;$D$13,OR(Y4&lt;$D$14,Y4=$D$14)),DV4,0),"")</f>
        <v>0</v>
      </c>
      <c r="DW9" s="201">
        <f t="shared" si="7"/>
        <v>0</v>
      </c>
      <c r="DX9" s="201">
        <f t="shared" si="7"/>
        <v>0</v>
      </c>
      <c r="DY9" s="201">
        <f t="shared" si="7"/>
        <v>0</v>
      </c>
      <c r="DZ9" s="201">
        <f t="shared" si="7"/>
        <v>0</v>
      </c>
      <c r="EA9" s="201">
        <f t="shared" si="7"/>
        <v>0</v>
      </c>
      <c r="EB9" s="201">
        <f t="shared" si="7"/>
        <v>0</v>
      </c>
      <c r="EC9" s="201">
        <f t="shared" si="7"/>
        <v>0</v>
      </c>
      <c r="ED9" s="201">
        <f t="shared" si="7"/>
        <v>0</v>
      </c>
      <c r="EE9" s="201">
        <f t="shared" si="7"/>
        <v>0</v>
      </c>
      <c r="EF9" s="201">
        <f t="shared" si="7"/>
        <v>0</v>
      </c>
      <c r="EG9" s="201">
        <f t="shared" si="7"/>
        <v>0</v>
      </c>
      <c r="EH9" s="201">
        <f t="shared" si="7"/>
        <v>0</v>
      </c>
      <c r="EI9" s="201">
        <f t="shared" si="7"/>
        <v>0</v>
      </c>
      <c r="EJ9" s="201">
        <f t="shared" si="7"/>
        <v>9.4046452447101095E-3</v>
      </c>
      <c r="EK9" s="201">
        <f t="shared" si="7"/>
        <v>1.0309744452630172E-2</v>
      </c>
      <c r="EL9" s="201">
        <f t="shared" si="7"/>
        <v>1.117907064849151E-2</v>
      </c>
      <c r="EM9" s="201">
        <f t="shared" si="7"/>
        <v>1.1998580602614233E-2</v>
      </c>
      <c r="EN9" s="201">
        <f t="shared" si="7"/>
        <v>1.2755825185043085E-2</v>
      </c>
      <c r="EO9" s="201">
        <f t="shared" si="7"/>
        <v>1.3440227079391569E-2</v>
      </c>
      <c r="EP9" s="201">
        <f t="shared" si="7"/>
        <v>1.404325825731411E-2</v>
      </c>
      <c r="EQ9" s="201">
        <f t="shared" si="7"/>
        <v>1.455852269550038E-2</v>
      </c>
      <c r="ER9" s="201">
        <f t="shared" si="7"/>
        <v>1.4981753905033875E-2</v>
      </c>
      <c r="ES9" s="201">
        <f t="shared" si="7"/>
        <v>1.5310739557145309E-2</v>
      </c>
      <c r="ET9" s="201">
        <f t="shared" si="7"/>
        <v>1.5545186956016092E-2</v>
      </c>
      <c r="EU9" s="201">
        <f t="shared" si="7"/>
        <v>1.5686543514858431E-2</v>
      </c>
      <c r="EV9" s="201">
        <f t="shared" si="7"/>
        <v>1.5737785951236385E-2</v>
      </c>
      <c r="EW9" s="201">
        <f t="shared" si="7"/>
        <v>1.5703190850775855E-2</v>
      </c>
      <c r="EX9" s="201">
        <f t="shared" si="7"/>
        <v>1.5588097760751917E-2</v>
      </c>
      <c r="EY9" s="201">
        <f t="shared" si="7"/>
        <v>1.5398674247416134E-2</v>
      </c>
      <c r="EZ9" s="201">
        <f t="shared" si="7"/>
        <v>1.5141690533448198E-2</v>
      </c>
      <c r="FA9" s="201">
        <f t="shared" si="7"/>
        <v>1.4824309542112224E-2</v>
      </c>
      <c r="FB9" s="201">
        <f t="shared" si="7"/>
        <v>1.4453896498670307E-2</v>
      </c>
      <c r="FC9" s="201">
        <f t="shared" si="7"/>
        <v>1.4037850735111875E-2</v>
      </c>
      <c r="FD9" s="201">
        <f t="shared" si="7"/>
        <v>1.3583461044864709E-2</v>
      </c>
      <c r="FE9" s="201">
        <f t="shared" si="7"/>
        <v>1.3097784853838987E-2</v>
      </c>
      <c r="FF9" s="201">
        <f t="shared" si="7"/>
        <v>1.2587550611825718E-2</v>
      </c>
      <c r="FG9" s="201">
        <f t="shared" si="7"/>
        <v>1.2059082151956819E-2</v>
      </c>
      <c r="FH9" s="201">
        <f t="shared" si="7"/>
        <v>1.1518243296416238E-2</v>
      </c>
      <c r="FI9" s="201">
        <f t="shared" si="7"/>
        <v>1.0970400680440279E-2</v>
      </c>
      <c r="FJ9" s="201">
        <f t="shared" si="7"/>
        <v>1.0420402598597688E-2</v>
      </c>
      <c r="FK9" s="201">
        <f t="shared" si="7"/>
        <v>9.8725716221253167E-3</v>
      </c>
      <c r="FL9" s="201">
        <f t="shared" si="7"/>
        <v>9.3307087697056847E-3</v>
      </c>
      <c r="FM9" s="201">
        <f t="shared" si="7"/>
        <v>8.7981071146217039E-3</v>
      </c>
      <c r="FN9" s="201">
        <f t="shared" si="7"/>
        <v>8.277572859429953E-3</v>
      </c>
      <c r="FO9" s="201">
        <f t="shared" si="7"/>
        <v>7.771452088688526E-3</v>
      </c>
      <c r="FP9" s="201">
        <f t="shared" si="7"/>
        <v>7.2816616072212004E-3</v>
      </c>
      <c r="FQ9" s="201">
        <f t="shared" si="7"/>
        <v>6.8097224749404921E-3</v>
      </c>
      <c r="FR9" s="201">
        <f t="shared" si="7"/>
        <v>6.3567950508884906E-3</v>
      </c>
      <c r="FS9" s="201">
        <f t="shared" si="7"/>
        <v>5.9237145525631229E-3</v>
      </c>
      <c r="FT9" s="201">
        <f t="shared" si="7"/>
        <v>5.5110263173171487E-3</v>
      </c>
      <c r="FU9" s="201">
        <f t="shared" si="7"/>
        <v>5.119020117747195E-3</v>
      </c>
      <c r="FV9" s="201">
        <f t="shared" si="7"/>
        <v>0</v>
      </c>
      <c r="FW9" s="201">
        <f t="shared" si="7"/>
        <v>0</v>
      </c>
      <c r="FX9" s="201">
        <f t="shared" si="7"/>
        <v>0</v>
      </c>
      <c r="FY9" s="201">
        <f t="shared" si="7"/>
        <v>0</v>
      </c>
      <c r="FZ9" s="201">
        <f t="shared" si="7"/>
        <v>0</v>
      </c>
      <c r="GA9" s="201">
        <f t="shared" si="7"/>
        <v>0</v>
      </c>
      <c r="GB9" s="201">
        <f t="shared" si="7"/>
        <v>0</v>
      </c>
      <c r="GC9" s="201">
        <f t="shared" si="7"/>
        <v>0</v>
      </c>
      <c r="GD9" s="201">
        <f t="shared" si="7"/>
        <v>0</v>
      </c>
      <c r="GE9" s="201">
        <f t="shared" si="7"/>
        <v>0</v>
      </c>
      <c r="GF9" s="201">
        <f t="shared" si="7"/>
        <v>0</v>
      </c>
      <c r="GG9" s="201">
        <f t="shared" si="7"/>
        <v>0</v>
      </c>
      <c r="GH9" s="201">
        <f t="shared" ref="GH9:HQ9" si="8">IF(AND($D$13&gt;0,$D$14&gt;0),IF(AND(CK4&gt;$D$13,OR(CK4&lt;$D$14,CK4=$D$14)),GH4,0),"")</f>
        <v>0</v>
      </c>
      <c r="GI9" s="201">
        <f t="shared" si="8"/>
        <v>0</v>
      </c>
      <c r="GJ9" s="201">
        <f t="shared" si="8"/>
        <v>0</v>
      </c>
      <c r="GK9" s="201">
        <f t="shared" si="8"/>
        <v>0</v>
      </c>
      <c r="GL9" s="201">
        <f t="shared" si="8"/>
        <v>0</v>
      </c>
      <c r="GM9" s="201">
        <f t="shared" si="8"/>
        <v>0</v>
      </c>
      <c r="GN9" s="201">
        <f t="shared" si="8"/>
        <v>0</v>
      </c>
      <c r="GO9" s="201">
        <f t="shared" si="8"/>
        <v>0</v>
      </c>
      <c r="GP9" s="201">
        <f t="shared" si="8"/>
        <v>0</v>
      </c>
      <c r="GQ9" s="201">
        <f t="shared" si="8"/>
        <v>0</v>
      </c>
      <c r="GR9" s="201">
        <f t="shared" si="8"/>
        <v>0</v>
      </c>
      <c r="GS9" s="201">
        <f t="shared" si="8"/>
        <v>0</v>
      </c>
      <c r="GT9" s="201">
        <f t="shared" si="8"/>
        <v>0</v>
      </c>
      <c r="GU9" s="201">
        <f t="shared" si="8"/>
        <v>0</v>
      </c>
      <c r="GV9" s="201">
        <f t="shared" si="8"/>
        <v>0</v>
      </c>
      <c r="GW9" s="201">
        <f t="shared" si="8"/>
        <v>0</v>
      </c>
      <c r="GX9" s="201">
        <f t="shared" si="8"/>
        <v>0</v>
      </c>
      <c r="GY9" s="201">
        <f t="shared" si="8"/>
        <v>0</v>
      </c>
      <c r="GZ9" s="201">
        <f t="shared" si="8"/>
        <v>0</v>
      </c>
      <c r="HA9" s="201">
        <f t="shared" si="8"/>
        <v>0</v>
      </c>
      <c r="HB9" s="201">
        <f t="shared" si="8"/>
        <v>0</v>
      </c>
      <c r="HC9" s="201">
        <f t="shared" si="8"/>
        <v>0</v>
      </c>
      <c r="HD9" s="201">
        <f t="shared" si="8"/>
        <v>0</v>
      </c>
      <c r="HE9" s="201">
        <f t="shared" si="8"/>
        <v>0</v>
      </c>
      <c r="HF9" s="201">
        <f t="shared" si="8"/>
        <v>0</v>
      </c>
      <c r="HG9" s="201">
        <f t="shared" si="8"/>
        <v>0</v>
      </c>
      <c r="HH9" s="201">
        <f t="shared" si="8"/>
        <v>0</v>
      </c>
      <c r="HI9" s="201">
        <f t="shared" si="8"/>
        <v>0</v>
      </c>
      <c r="HJ9" s="201">
        <f t="shared" si="8"/>
        <v>0</v>
      </c>
      <c r="HK9" s="201">
        <f t="shared" si="8"/>
        <v>0</v>
      </c>
      <c r="HL9" s="201">
        <f t="shared" si="8"/>
        <v>0</v>
      </c>
      <c r="HM9" s="201">
        <f t="shared" si="8"/>
        <v>0</v>
      </c>
      <c r="HN9" s="201">
        <f t="shared" si="8"/>
        <v>0</v>
      </c>
      <c r="HO9" s="201">
        <f t="shared" si="8"/>
        <v>0</v>
      </c>
      <c r="HP9" s="201">
        <f t="shared" si="8"/>
        <v>0</v>
      </c>
      <c r="HQ9" s="201">
        <f t="shared" si="8"/>
        <v>0</v>
      </c>
    </row>
    <row r="10" spans="1:226" ht="15.75" x14ac:dyDescent="0.25">
      <c r="A10" s="5"/>
      <c r="C10" s="31" t="s">
        <v>722</v>
      </c>
      <c r="D10" s="72">
        <f>IF(AND(D9&gt;0,D9&lt;1,NOT(L5="")),_xlfn.LOGNORM.INV((1-$D$9)/2,LN($G$5),LN($K$4)),"")</f>
        <v>64.950105925721303</v>
      </c>
      <c r="E10" s="37"/>
      <c r="F10" s="2"/>
      <c r="G10" s="5"/>
      <c r="H10" s="5"/>
      <c r="I10" s="5"/>
      <c r="J10" s="5"/>
      <c r="K10" s="5"/>
      <c r="L10" s="5"/>
      <c r="M10" s="5"/>
      <c r="N10" s="5"/>
      <c r="O10" s="5"/>
      <c r="P10" s="5"/>
      <c r="Q10" s="5"/>
      <c r="R10" s="5"/>
      <c r="S10" s="5"/>
      <c r="T10" s="5"/>
      <c r="U10" s="5"/>
      <c r="V10" s="5"/>
      <c r="DU10" s="201">
        <f>IF(AND($D$13&gt;0,$D$14&gt;0),IF(AND(X4&gt;$D$14),DU4,0),"")</f>
        <v>0</v>
      </c>
      <c r="DV10" s="201">
        <f t="shared" ref="DV10:GG10" si="9">IF(AND($D$13&gt;0,$D$14&gt;0),IF(AND(Y4&gt;$D$14),DV4,0),"")</f>
        <v>0</v>
      </c>
      <c r="DW10" s="201">
        <f t="shared" si="9"/>
        <v>0</v>
      </c>
      <c r="DX10" s="201">
        <f t="shared" si="9"/>
        <v>0</v>
      </c>
      <c r="DY10" s="201">
        <f t="shared" si="9"/>
        <v>0</v>
      </c>
      <c r="DZ10" s="201">
        <f t="shared" si="9"/>
        <v>0</v>
      </c>
      <c r="EA10" s="201">
        <f t="shared" si="9"/>
        <v>0</v>
      </c>
      <c r="EB10" s="201">
        <f t="shared" si="9"/>
        <v>0</v>
      </c>
      <c r="EC10" s="201">
        <f t="shared" si="9"/>
        <v>0</v>
      </c>
      <c r="ED10" s="201">
        <f t="shared" si="9"/>
        <v>0</v>
      </c>
      <c r="EE10" s="201">
        <f t="shared" si="9"/>
        <v>0</v>
      </c>
      <c r="EF10" s="201">
        <f t="shared" si="9"/>
        <v>0</v>
      </c>
      <c r="EG10" s="201">
        <f t="shared" si="9"/>
        <v>0</v>
      </c>
      <c r="EH10" s="201">
        <f t="shared" si="9"/>
        <v>0</v>
      </c>
      <c r="EI10" s="201">
        <f t="shared" si="9"/>
        <v>0</v>
      </c>
      <c r="EJ10" s="201">
        <f t="shared" si="9"/>
        <v>0</v>
      </c>
      <c r="EK10" s="201">
        <f t="shared" si="9"/>
        <v>0</v>
      </c>
      <c r="EL10" s="201">
        <f t="shared" si="9"/>
        <v>0</v>
      </c>
      <c r="EM10" s="201">
        <f t="shared" si="9"/>
        <v>0</v>
      </c>
      <c r="EN10" s="201">
        <f t="shared" si="9"/>
        <v>0</v>
      </c>
      <c r="EO10" s="201">
        <f t="shared" si="9"/>
        <v>0</v>
      </c>
      <c r="EP10" s="201">
        <f t="shared" si="9"/>
        <v>0</v>
      </c>
      <c r="EQ10" s="201">
        <f t="shared" si="9"/>
        <v>0</v>
      </c>
      <c r="ER10" s="201">
        <f t="shared" si="9"/>
        <v>0</v>
      </c>
      <c r="ES10" s="201">
        <f t="shared" si="9"/>
        <v>0</v>
      </c>
      <c r="ET10" s="201">
        <f t="shared" si="9"/>
        <v>0</v>
      </c>
      <c r="EU10" s="201">
        <f t="shared" si="9"/>
        <v>0</v>
      </c>
      <c r="EV10" s="201">
        <f t="shared" si="9"/>
        <v>0</v>
      </c>
      <c r="EW10" s="201">
        <f t="shared" si="9"/>
        <v>0</v>
      </c>
      <c r="EX10" s="201">
        <f t="shared" si="9"/>
        <v>0</v>
      </c>
      <c r="EY10" s="201">
        <f t="shared" si="9"/>
        <v>0</v>
      </c>
      <c r="EZ10" s="201">
        <f t="shared" si="9"/>
        <v>0</v>
      </c>
      <c r="FA10" s="201">
        <f t="shared" si="9"/>
        <v>0</v>
      </c>
      <c r="FB10" s="201">
        <f t="shared" si="9"/>
        <v>0</v>
      </c>
      <c r="FC10" s="201">
        <f t="shared" si="9"/>
        <v>0</v>
      </c>
      <c r="FD10" s="201">
        <f t="shared" si="9"/>
        <v>0</v>
      </c>
      <c r="FE10" s="201">
        <f t="shared" si="9"/>
        <v>0</v>
      </c>
      <c r="FF10" s="201">
        <f t="shared" si="9"/>
        <v>0</v>
      </c>
      <c r="FG10" s="201">
        <f t="shared" si="9"/>
        <v>0</v>
      </c>
      <c r="FH10" s="201">
        <f t="shared" si="9"/>
        <v>0</v>
      </c>
      <c r="FI10" s="201">
        <f t="shared" si="9"/>
        <v>0</v>
      </c>
      <c r="FJ10" s="201">
        <f t="shared" si="9"/>
        <v>0</v>
      </c>
      <c r="FK10" s="201">
        <f t="shared" si="9"/>
        <v>0</v>
      </c>
      <c r="FL10" s="201">
        <f t="shared" si="9"/>
        <v>0</v>
      </c>
      <c r="FM10" s="201">
        <f t="shared" si="9"/>
        <v>0</v>
      </c>
      <c r="FN10" s="201">
        <f t="shared" si="9"/>
        <v>0</v>
      </c>
      <c r="FO10" s="201">
        <f t="shared" si="9"/>
        <v>0</v>
      </c>
      <c r="FP10" s="201">
        <f t="shared" si="9"/>
        <v>0</v>
      </c>
      <c r="FQ10" s="201">
        <f t="shared" si="9"/>
        <v>0</v>
      </c>
      <c r="FR10" s="201">
        <f t="shared" si="9"/>
        <v>0</v>
      </c>
      <c r="FS10" s="201">
        <f t="shared" si="9"/>
        <v>0</v>
      </c>
      <c r="FT10" s="201">
        <f t="shared" si="9"/>
        <v>0</v>
      </c>
      <c r="FU10" s="201">
        <f t="shared" si="9"/>
        <v>0</v>
      </c>
      <c r="FV10" s="201">
        <f t="shared" si="9"/>
        <v>4.7477630309002228E-3</v>
      </c>
      <c r="FW10" s="201">
        <f t="shared" si="9"/>
        <v>4.3971304911838774E-3</v>
      </c>
      <c r="FX10" s="201">
        <f t="shared" si="9"/>
        <v>4.0668352692097053E-3</v>
      </c>
      <c r="FY10" s="201">
        <f t="shared" si="9"/>
        <v>3.756454214125985E-3</v>
      </c>
      <c r="FZ10" s="201">
        <f t="shared" si="9"/>
        <v>3.4654526763925691E-3</v>
      </c>
      <c r="GA10" s="201">
        <f t="shared" si="9"/>
        <v>3.1932065927608149E-3</v>
      </c>
      <c r="GB10" s="201">
        <f t="shared" si="9"/>
        <v>2.9390222669208009E-3</v>
      </c>
      <c r="GC10" s="201">
        <f t="shared" si="9"/>
        <v>2.7021539194000284E-3</v>
      </c>
      <c r="GD10" s="201">
        <f t="shared" si="9"/>
        <v>2.4818191103573224E-3</v>
      </c>
      <c r="GE10" s="201">
        <f t="shared" si="9"/>
        <v>2.2772121603703527E-3</v>
      </c>
      <c r="GF10" s="201">
        <f t="shared" si="9"/>
        <v>2.0875157085263069E-3</v>
      </c>
      <c r="GG10" s="201">
        <f t="shared" si="9"/>
        <v>1.9119105553394619E-3</v>
      </c>
      <c r="GH10" s="201">
        <f t="shared" ref="GH10:HQ10" si="10">IF(AND($D$13&gt;0,$D$14&gt;0),IF(AND(CK4&gt;$D$14),GH4,0),"")</f>
        <v>1.7495839413617803E-3</v>
      </c>
      <c r="GI10" s="201">
        <f t="shared" si="10"/>
        <v>1.5997364118132795E-3</v>
      </c>
      <c r="GJ10" s="201">
        <f t="shared" si="10"/>
        <v>1.4615874140074259E-3</v>
      </c>
      <c r="GK10" s="201">
        <f t="shared" si="10"/>
        <v>1.3343797685248357E-3</v>
      </c>
      <c r="GL10" s="201">
        <f t="shared" si="10"/>
        <v>1.2173831476281849E-3</v>
      </c>
      <c r="GM10" s="201">
        <f t="shared" si="10"/>
        <v>1.1098966858388672E-3</v>
      </c>
      <c r="GN10" s="201">
        <f t="shared" si="10"/>
        <v>1.0112508383443178E-3</v>
      </c>
      <c r="GO10" s="201">
        <f t="shared" si="10"/>
        <v>9.2080859332416027E-4</v>
      </c>
      <c r="GP10" s="201">
        <f t="shared" si="10"/>
        <v>8.3796613465187298E-4</v>
      </c>
      <c r="GQ10" s="201">
        <f t="shared" si="10"/>
        <v>7.6215304196092801E-4</v>
      </c>
      <c r="GR10" s="201">
        <f t="shared" si="10"/>
        <v>6.928321059236275E-4</v>
      </c>
      <c r="GS10" s="201">
        <f t="shared" si="10"/>
        <v>6.2949882789443653E-4</v>
      </c>
      <c r="GT10" s="201">
        <f t="shared" si="10"/>
        <v>5.7168066489865044E-4</v>
      </c>
      <c r="GU10" s="201">
        <f t="shared" si="10"/>
        <v>5.1893607335244533E-4</v>
      </c>
      <c r="GV10" s="201">
        <f t="shared" si="10"/>
        <v>4.7085339790820321E-4</v>
      </c>
      <c r="GW10" s="201">
        <f t="shared" si="10"/>
        <v>4.270496454372022E-4</v>
      </c>
      <c r="GX10" s="201">
        <f t="shared" si="10"/>
        <v>3.8716917838228158E-4</v>
      </c>
      <c r="GY10" s="201">
        <f t="shared" si="10"/>
        <v>3.5088235651805038E-4</v>
      </c>
      <c r="GZ10" s="201">
        <f t="shared" si="10"/>
        <v>3.1788415151845007E-4</v>
      </c>
      <c r="HA10" s="201">
        <f t="shared" si="10"/>
        <v>2.8789275461891622E-4</v>
      </c>
      <c r="HB10" s="201">
        <f t="shared" si="10"/>
        <v>2.6064819403741552E-4</v>
      </c>
      <c r="HC10" s="201">
        <f t="shared" si="10"/>
        <v>2.3591097564706711E-4</v>
      </c>
      <c r="HD10" s="201">
        <f t="shared" si="10"/>
        <v>2.1346075763510697E-4</v>
      </c>
      <c r="HE10" s="201">
        <f t="shared" si="10"/>
        <v>1.9309506750011057E-4</v>
      </c>
      <c r="HF10" s="201">
        <f t="shared" si="10"/>
        <v>1.7462806769504374E-4</v>
      </c>
      <c r="HG10" s="201">
        <f t="shared" si="10"/>
        <v>1.5788937448231439E-4</v>
      </c>
      <c r="HH10" s="201">
        <f t="shared" si="10"/>
        <v>1.4272293309542999E-4</v>
      </c>
      <c r="HI10" s="201">
        <f t="shared" si="10"/>
        <v>1.2898595106883463E-4</v>
      </c>
      <c r="HJ10" s="201">
        <f t="shared" si="10"/>
        <v>1.1654789057438029E-4</v>
      </c>
      <c r="HK10" s="201">
        <f t="shared" si="10"/>
        <v>1.0528951976323027E-4</v>
      </c>
      <c r="HL10" s="201">
        <f t="shared" si="10"/>
        <v>9.5102022431969638E-5</v>
      </c>
      <c r="HM10" s="201">
        <f t="shared" si="10"/>
        <v>8.5886164789454703E-5</v>
      </c>
      <c r="HN10" s="201">
        <f t="shared" si="10"/>
        <v>7.7551517677246776E-5</v>
      </c>
      <c r="HO10" s="201">
        <f t="shared" si="10"/>
        <v>7.0015732273870148E-5</v>
      </c>
      <c r="HP10" s="201">
        <f t="shared" si="10"/>
        <v>6.32038670762543E-5</v>
      </c>
      <c r="HQ10" s="201">
        <f t="shared" si="10"/>
        <v>5.7047763787070873E-5</v>
      </c>
    </row>
    <row r="11" spans="1:226" ht="15.75" x14ac:dyDescent="0.25">
      <c r="A11" s="5"/>
      <c r="B11" s="5"/>
      <c r="C11" s="31" t="s">
        <v>48</v>
      </c>
      <c r="D11" s="72">
        <f>IF(AND(D9&gt;0,D9&lt;1,NOT(L5="")),_xlfn.LOGNORM.INV(($D$9+(1-$D$9)/2),LN($G$5),LN($K$4)),"")</f>
        <v>153.96433704721403</v>
      </c>
      <c r="E11" s="37"/>
      <c r="F11" s="2"/>
      <c r="G11" s="5"/>
      <c r="H11" s="5"/>
      <c r="I11" s="5"/>
      <c r="J11" s="5"/>
      <c r="K11" s="5"/>
      <c r="L11" s="5"/>
      <c r="M11" s="5"/>
      <c r="N11" s="5"/>
      <c r="O11" s="5"/>
      <c r="P11" s="5"/>
      <c r="Q11" s="5"/>
      <c r="R11" s="5"/>
      <c r="S11" s="5"/>
      <c r="T11" s="5"/>
      <c r="U11" s="5"/>
      <c r="V11" s="5"/>
      <c r="DU11" s="247">
        <f>MAX(DU8:DU10)</f>
        <v>2.8870977079294391E-4</v>
      </c>
      <c r="DV11" s="247">
        <f t="shared" ref="DV11:GG11" si="11">MAX(DV8:DV10)</f>
        <v>4.3832172009587131E-4</v>
      </c>
      <c r="DW11" s="247">
        <f t="shared" si="11"/>
        <v>6.4084340214526998E-4</v>
      </c>
      <c r="DX11" s="247">
        <f t="shared" si="11"/>
        <v>9.0549742236081105E-4</v>
      </c>
      <c r="DY11" s="247">
        <f t="shared" si="11"/>
        <v>1.2403912817789912E-3</v>
      </c>
      <c r="DZ11" s="247">
        <f t="shared" si="11"/>
        <v>1.6518303693582816E-3</v>
      </c>
      <c r="EA11" s="247">
        <f t="shared" si="11"/>
        <v>2.1437253526402729E-3</v>
      </c>
      <c r="EB11" s="247">
        <f t="shared" si="11"/>
        <v>2.7171492466632032E-3</v>
      </c>
      <c r="EC11" s="247">
        <f t="shared" si="11"/>
        <v>3.3700808771611559E-3</v>
      </c>
      <c r="ED11" s="247">
        <f t="shared" si="11"/>
        <v>4.0973505566515049E-3</v>
      </c>
      <c r="EE11" s="247">
        <f t="shared" si="11"/>
        <v>4.8907835968069425E-3</v>
      </c>
      <c r="EF11" s="247">
        <f t="shared" si="11"/>
        <v>5.739520124350036E-3</v>
      </c>
      <c r="EG11" s="247">
        <f t="shared" si="11"/>
        <v>6.6304770058391712E-3</v>
      </c>
      <c r="EH11" s="247">
        <f t="shared" si="11"/>
        <v>7.5489101015870147E-3</v>
      </c>
      <c r="EI11" s="247">
        <f t="shared" si="11"/>
        <v>8.479032409294221E-3</v>
      </c>
      <c r="EJ11" s="247">
        <f t="shared" si="11"/>
        <v>9.4046452447101095E-3</v>
      </c>
      <c r="EK11" s="247">
        <f t="shared" si="11"/>
        <v>1.0309744452630172E-2</v>
      </c>
      <c r="EL11" s="247">
        <f t="shared" si="11"/>
        <v>1.117907064849151E-2</v>
      </c>
      <c r="EM11" s="247">
        <f t="shared" si="11"/>
        <v>1.1998580602614233E-2</v>
      </c>
      <c r="EN11" s="247">
        <f t="shared" si="11"/>
        <v>1.2755825185043085E-2</v>
      </c>
      <c r="EO11" s="247">
        <f t="shared" si="11"/>
        <v>1.3440227079391569E-2</v>
      </c>
      <c r="EP11" s="247">
        <f t="shared" si="11"/>
        <v>1.404325825731411E-2</v>
      </c>
      <c r="EQ11" s="247">
        <f t="shared" si="11"/>
        <v>1.455852269550038E-2</v>
      </c>
      <c r="ER11" s="247">
        <f t="shared" si="11"/>
        <v>1.4981753905033875E-2</v>
      </c>
      <c r="ES11" s="247">
        <f t="shared" si="11"/>
        <v>1.5310739557145309E-2</v>
      </c>
      <c r="ET11" s="247">
        <f t="shared" si="11"/>
        <v>1.5545186956016092E-2</v>
      </c>
      <c r="EU11" s="247">
        <f t="shared" si="11"/>
        <v>1.5686543514858431E-2</v>
      </c>
      <c r="EV11" s="247">
        <f t="shared" si="11"/>
        <v>1.5737785951236385E-2</v>
      </c>
      <c r="EW11" s="247">
        <f t="shared" si="11"/>
        <v>1.5703190850775855E-2</v>
      </c>
      <c r="EX11" s="247">
        <f t="shared" si="11"/>
        <v>1.5588097760751917E-2</v>
      </c>
      <c r="EY11" s="247">
        <f t="shared" si="11"/>
        <v>1.5398674247416134E-2</v>
      </c>
      <c r="EZ11" s="247">
        <f t="shared" si="11"/>
        <v>1.5141690533448198E-2</v>
      </c>
      <c r="FA11" s="247">
        <f t="shared" si="11"/>
        <v>1.4824309542112224E-2</v>
      </c>
      <c r="FB11" s="247">
        <f t="shared" si="11"/>
        <v>1.4453896498670307E-2</v>
      </c>
      <c r="FC11" s="247">
        <f t="shared" si="11"/>
        <v>1.4037850735111875E-2</v>
      </c>
      <c r="FD11" s="247">
        <f t="shared" si="11"/>
        <v>1.3583461044864709E-2</v>
      </c>
      <c r="FE11" s="247">
        <f t="shared" si="11"/>
        <v>1.3097784853838987E-2</v>
      </c>
      <c r="FF11" s="247">
        <f t="shared" si="11"/>
        <v>1.2587550611825718E-2</v>
      </c>
      <c r="FG11" s="247">
        <f t="shared" si="11"/>
        <v>1.2059082151956819E-2</v>
      </c>
      <c r="FH11" s="247">
        <f t="shared" si="11"/>
        <v>1.1518243296416238E-2</v>
      </c>
      <c r="FI11" s="247">
        <f t="shared" si="11"/>
        <v>1.0970400680440279E-2</v>
      </c>
      <c r="FJ11" s="247">
        <f t="shared" si="11"/>
        <v>1.0420402598597688E-2</v>
      </c>
      <c r="FK11" s="247">
        <f t="shared" si="11"/>
        <v>9.8725716221253167E-3</v>
      </c>
      <c r="FL11" s="247">
        <f t="shared" si="11"/>
        <v>9.3307087697056847E-3</v>
      </c>
      <c r="FM11" s="247">
        <f t="shared" si="11"/>
        <v>8.7981071146217039E-3</v>
      </c>
      <c r="FN11" s="247">
        <f t="shared" si="11"/>
        <v>8.277572859429953E-3</v>
      </c>
      <c r="FO11" s="247">
        <f t="shared" si="11"/>
        <v>7.771452088688526E-3</v>
      </c>
      <c r="FP11" s="247">
        <f t="shared" si="11"/>
        <v>7.2816616072212004E-3</v>
      </c>
      <c r="FQ11" s="247">
        <f t="shared" si="11"/>
        <v>6.8097224749404921E-3</v>
      </c>
      <c r="FR11" s="247">
        <f t="shared" si="11"/>
        <v>6.3567950508884906E-3</v>
      </c>
      <c r="FS11" s="247">
        <f t="shared" si="11"/>
        <v>5.9237145525631229E-3</v>
      </c>
      <c r="FT11" s="247">
        <f t="shared" si="11"/>
        <v>5.5110263173171487E-3</v>
      </c>
      <c r="FU11" s="247">
        <f t="shared" si="11"/>
        <v>5.119020117747195E-3</v>
      </c>
      <c r="FV11" s="247">
        <f t="shared" si="11"/>
        <v>4.7477630309002228E-3</v>
      </c>
      <c r="FW11" s="247">
        <f t="shared" si="11"/>
        <v>4.3971304911838774E-3</v>
      </c>
      <c r="FX11" s="247">
        <f t="shared" si="11"/>
        <v>4.0668352692097053E-3</v>
      </c>
      <c r="FY11" s="247">
        <f t="shared" si="11"/>
        <v>3.756454214125985E-3</v>
      </c>
      <c r="FZ11" s="247">
        <f t="shared" si="11"/>
        <v>3.4654526763925691E-3</v>
      </c>
      <c r="GA11" s="247">
        <f t="shared" si="11"/>
        <v>3.1932065927608149E-3</v>
      </c>
      <c r="GB11" s="247">
        <f t="shared" si="11"/>
        <v>2.9390222669208009E-3</v>
      </c>
      <c r="GC11" s="247">
        <f t="shared" si="11"/>
        <v>2.7021539194000284E-3</v>
      </c>
      <c r="GD11" s="247">
        <f t="shared" si="11"/>
        <v>2.4818191103573224E-3</v>
      </c>
      <c r="GE11" s="247">
        <f t="shared" si="11"/>
        <v>2.2772121603703527E-3</v>
      </c>
      <c r="GF11" s="247">
        <f t="shared" si="11"/>
        <v>2.0875157085263069E-3</v>
      </c>
      <c r="GG11" s="247">
        <f t="shared" si="11"/>
        <v>1.9119105553394619E-3</v>
      </c>
      <c r="GH11" s="247">
        <f t="shared" ref="GH11:HQ11" si="12">MAX(GH8:GH10)</f>
        <v>1.7495839413617803E-3</v>
      </c>
      <c r="GI11" s="247">
        <f t="shared" si="12"/>
        <v>1.5997364118132795E-3</v>
      </c>
      <c r="GJ11" s="247">
        <f t="shared" si="12"/>
        <v>1.4615874140074259E-3</v>
      </c>
      <c r="GK11" s="247">
        <f t="shared" si="12"/>
        <v>1.3343797685248357E-3</v>
      </c>
      <c r="GL11" s="247">
        <f t="shared" si="12"/>
        <v>1.2173831476281849E-3</v>
      </c>
      <c r="GM11" s="247">
        <f t="shared" si="12"/>
        <v>1.1098966858388672E-3</v>
      </c>
      <c r="GN11" s="247">
        <f t="shared" si="12"/>
        <v>1.0112508383443178E-3</v>
      </c>
      <c r="GO11" s="247">
        <f t="shared" si="12"/>
        <v>9.2080859332416027E-4</v>
      </c>
      <c r="GP11" s="247">
        <f t="shared" si="12"/>
        <v>8.3796613465187298E-4</v>
      </c>
      <c r="GQ11" s="247">
        <f t="shared" si="12"/>
        <v>7.6215304196092801E-4</v>
      </c>
      <c r="GR11" s="247">
        <f t="shared" si="12"/>
        <v>6.928321059236275E-4</v>
      </c>
      <c r="GS11" s="247">
        <f t="shared" si="12"/>
        <v>6.2949882789443653E-4</v>
      </c>
      <c r="GT11" s="247">
        <f t="shared" si="12"/>
        <v>5.7168066489865044E-4</v>
      </c>
      <c r="GU11" s="247">
        <f t="shared" si="12"/>
        <v>5.1893607335244533E-4</v>
      </c>
      <c r="GV11" s="247">
        <f t="shared" si="12"/>
        <v>4.7085339790820321E-4</v>
      </c>
      <c r="GW11" s="247">
        <f t="shared" si="12"/>
        <v>4.270496454372022E-4</v>
      </c>
      <c r="GX11" s="247">
        <f t="shared" si="12"/>
        <v>3.8716917838228158E-4</v>
      </c>
      <c r="GY11" s="247">
        <f t="shared" si="12"/>
        <v>3.5088235651805038E-4</v>
      </c>
      <c r="GZ11" s="247">
        <f t="shared" si="12"/>
        <v>3.1788415151845007E-4</v>
      </c>
      <c r="HA11" s="247">
        <f t="shared" si="12"/>
        <v>2.8789275461891622E-4</v>
      </c>
      <c r="HB11" s="247">
        <f t="shared" si="12"/>
        <v>2.6064819403741552E-4</v>
      </c>
      <c r="HC11" s="247">
        <f t="shared" si="12"/>
        <v>2.3591097564706711E-4</v>
      </c>
      <c r="HD11" s="247">
        <f t="shared" si="12"/>
        <v>2.1346075763510697E-4</v>
      </c>
      <c r="HE11" s="247">
        <f t="shared" si="12"/>
        <v>1.9309506750011057E-4</v>
      </c>
      <c r="HF11" s="247">
        <f t="shared" si="12"/>
        <v>1.7462806769504374E-4</v>
      </c>
      <c r="HG11" s="247">
        <f t="shared" si="12"/>
        <v>1.5788937448231439E-4</v>
      </c>
      <c r="HH11" s="247">
        <f t="shared" si="12"/>
        <v>1.4272293309542999E-4</v>
      </c>
      <c r="HI11" s="247">
        <f t="shared" si="12"/>
        <v>1.2898595106883463E-4</v>
      </c>
      <c r="HJ11" s="247">
        <f t="shared" si="12"/>
        <v>1.1654789057438029E-4</v>
      </c>
      <c r="HK11" s="247">
        <f t="shared" si="12"/>
        <v>1.0528951976323027E-4</v>
      </c>
      <c r="HL11" s="247">
        <f t="shared" si="12"/>
        <v>9.5102022431969638E-5</v>
      </c>
      <c r="HM11" s="247">
        <f t="shared" si="12"/>
        <v>8.5886164789454703E-5</v>
      </c>
      <c r="HN11" s="247">
        <f t="shared" si="12"/>
        <v>7.7551517677246776E-5</v>
      </c>
      <c r="HO11" s="247">
        <f t="shared" si="12"/>
        <v>7.0015732273870148E-5</v>
      </c>
      <c r="HP11" s="247">
        <f t="shared" si="12"/>
        <v>6.32038670762543E-5</v>
      </c>
      <c r="HQ11" s="247">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3" t="s">
        <v>18</v>
      </c>
      <c r="D13" s="280">
        <v>71</v>
      </c>
      <c r="E13" s="37"/>
      <c r="F13" s="44" t="s">
        <v>21</v>
      </c>
      <c r="G13" s="5"/>
      <c r="H13" s="5"/>
      <c r="I13" s="5"/>
      <c r="J13" s="5"/>
      <c r="K13" s="5"/>
      <c r="L13" s="5"/>
      <c r="M13" s="5"/>
      <c r="N13" s="5"/>
      <c r="O13" s="5"/>
      <c r="P13" s="5"/>
      <c r="Q13" s="5"/>
      <c r="R13" s="5"/>
      <c r="S13" s="5"/>
      <c r="T13" s="5"/>
      <c r="U13" s="5"/>
      <c r="V13" s="5"/>
    </row>
    <row r="14" spans="1:226" ht="15.75" x14ac:dyDescent="0.25">
      <c r="A14" s="5"/>
      <c r="B14" s="5"/>
      <c r="C14" s="73" t="s">
        <v>19</v>
      </c>
      <c r="D14" s="280">
        <v>140</v>
      </c>
      <c r="E14" s="37"/>
      <c r="F14" s="44" t="s">
        <v>22</v>
      </c>
      <c r="G14" s="5"/>
      <c r="H14" s="5"/>
      <c r="I14" s="5"/>
      <c r="J14" s="5"/>
      <c r="K14" s="5"/>
      <c r="L14" s="5"/>
      <c r="M14" s="5"/>
      <c r="N14" s="5"/>
      <c r="O14" s="5"/>
      <c r="P14" s="5"/>
      <c r="Q14" s="5"/>
      <c r="R14" s="5"/>
      <c r="S14" s="5"/>
      <c r="T14" s="5"/>
      <c r="U14" s="5"/>
      <c r="V14" s="5"/>
    </row>
    <row r="15" spans="1:226" ht="17.25" x14ac:dyDescent="0.3">
      <c r="A15" s="5"/>
      <c r="B15" s="5"/>
      <c r="C15" s="73"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226" ht="17.25" x14ac:dyDescent="0.3">
      <c r="A16" s="5"/>
      <c r="B16" s="5"/>
      <c r="C16" s="73" t="s">
        <v>183</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3">
      <c r="A17" s="5"/>
      <c r="B17" s="5"/>
      <c r="C17" s="73" t="s">
        <v>184</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0.2.1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4" t="s">
        <v>95</v>
      </c>
      <c r="C29" s="374"/>
      <c r="D29" s="374"/>
      <c r="E29" s="374"/>
      <c r="F29" s="374"/>
      <c r="G29" s="374"/>
      <c r="H29" s="374"/>
      <c r="I29" s="96"/>
      <c r="J29" s="2"/>
      <c r="K29" s="2"/>
      <c r="L29" s="2"/>
      <c r="M29" s="5"/>
      <c r="N29" s="5"/>
      <c r="O29" s="5"/>
      <c r="P29" s="5"/>
      <c r="Q29" s="5"/>
      <c r="R29" s="5"/>
      <c r="S29" s="5"/>
      <c r="T29" s="5"/>
      <c r="U29" s="5"/>
      <c r="V29" s="5"/>
    </row>
    <row r="30" spans="1:22" x14ac:dyDescent="0.25">
      <c r="A30" s="2"/>
      <c r="B30" s="374" t="s">
        <v>96</v>
      </c>
      <c r="C30" s="374"/>
      <c r="D30" s="374"/>
      <c r="E30" s="374"/>
      <c r="F30" s="374"/>
      <c r="G30" s="374"/>
      <c r="H30" s="374"/>
      <c r="I30" s="96"/>
      <c r="J30" s="2"/>
      <c r="K30" s="2"/>
      <c r="L30" s="2"/>
      <c r="M30" s="5"/>
      <c r="N30" s="5"/>
      <c r="O30" s="5"/>
      <c r="P30" s="5"/>
      <c r="Q30" s="5"/>
      <c r="R30" s="5"/>
      <c r="S30" s="5"/>
      <c r="T30" s="5"/>
      <c r="U30" s="5"/>
      <c r="V30" s="5"/>
    </row>
    <row r="31" spans="1:22" x14ac:dyDescent="0.25">
      <c r="A31" s="2"/>
      <c r="B31" s="374" t="s">
        <v>60</v>
      </c>
      <c r="C31" s="374"/>
      <c r="D31" s="374"/>
      <c r="E31" s="374"/>
      <c r="F31" s="374"/>
      <c r="G31" s="374"/>
      <c r="H31" s="374"/>
      <c r="I31" s="96"/>
      <c r="J31" s="2"/>
      <c r="K31" s="2"/>
      <c r="L31" s="2"/>
      <c r="M31" s="5"/>
      <c r="N31" s="5"/>
      <c r="O31" s="5"/>
      <c r="P31" s="5"/>
      <c r="Q31" s="5"/>
      <c r="R31" s="5"/>
      <c r="S31" s="5"/>
      <c r="T31" s="5"/>
      <c r="U31" s="5"/>
      <c r="V31" s="5"/>
    </row>
    <row r="32" spans="1:22" x14ac:dyDescent="0.25">
      <c r="A32" s="2"/>
      <c r="B32" s="374" t="s">
        <v>165</v>
      </c>
      <c r="C32" s="374"/>
      <c r="D32" s="374"/>
      <c r="E32" s="374"/>
      <c r="F32" s="374"/>
      <c r="G32" s="374"/>
      <c r="H32" s="374"/>
      <c r="I32" s="96"/>
      <c r="J32" s="2"/>
      <c r="K32" s="2"/>
      <c r="L32" s="2"/>
      <c r="M32" s="5"/>
      <c r="N32" s="5"/>
      <c r="O32" s="5"/>
      <c r="P32" s="5"/>
      <c r="Q32" s="5"/>
      <c r="R32" s="5"/>
      <c r="S32" s="5"/>
      <c r="T32" s="5"/>
      <c r="U32" s="5"/>
      <c r="V32" s="5"/>
    </row>
    <row r="33" spans="1:22" x14ac:dyDescent="0.25">
      <c r="A33" s="2"/>
      <c r="B33" s="374" t="s">
        <v>762</v>
      </c>
      <c r="C33" s="374"/>
      <c r="D33" s="374"/>
      <c r="E33" s="374"/>
      <c r="F33" s="374"/>
      <c r="G33" s="374"/>
      <c r="H33" s="374"/>
      <c r="I33" s="96"/>
      <c r="J33" s="2"/>
      <c r="K33" s="2"/>
      <c r="L33" s="2"/>
      <c r="M33" s="5"/>
      <c r="N33" s="5"/>
      <c r="O33" s="5"/>
      <c r="P33" s="5"/>
      <c r="Q33" s="5"/>
      <c r="R33" s="5"/>
      <c r="S33" s="5"/>
      <c r="T33" s="5"/>
      <c r="U33" s="5"/>
      <c r="V33" s="5"/>
    </row>
    <row r="34" spans="1:22" x14ac:dyDescent="0.25">
      <c r="A34" s="2"/>
      <c r="B34" s="147" t="s">
        <v>163</v>
      </c>
      <c r="C34" s="5"/>
      <c r="D34" s="5"/>
      <c r="E34" s="5"/>
      <c r="F34" s="2"/>
      <c r="G34" s="2"/>
      <c r="H34" s="5"/>
      <c r="I34" s="5"/>
      <c r="J34" s="2"/>
      <c r="K34" s="2"/>
      <c r="L34" s="2"/>
      <c r="M34" s="5"/>
      <c r="N34" s="5"/>
      <c r="O34" s="5"/>
      <c r="P34" s="5"/>
      <c r="Q34" s="5"/>
      <c r="R34" s="5"/>
      <c r="S34" s="5"/>
      <c r="T34" s="5"/>
      <c r="U34" s="5"/>
      <c r="V34" s="5"/>
    </row>
    <row r="35" spans="1:22" x14ac:dyDescent="0.25">
      <c r="A35" s="2"/>
      <c r="B35" s="147" t="s">
        <v>58</v>
      </c>
      <c r="C35" s="5"/>
      <c r="D35" s="5"/>
      <c r="E35" s="5"/>
      <c r="F35" s="2"/>
      <c r="G35" s="2"/>
      <c r="H35" s="5"/>
      <c r="I35" s="5"/>
      <c r="J35" s="2"/>
      <c r="K35" s="2"/>
      <c r="L35" s="2"/>
      <c r="M35" s="5"/>
      <c r="N35" s="5"/>
      <c r="O35" s="5"/>
      <c r="P35" s="5"/>
      <c r="Q35" s="5"/>
      <c r="R35" s="5"/>
      <c r="S35" s="5"/>
      <c r="T35" s="5"/>
      <c r="U35" s="5"/>
      <c r="V35" s="5"/>
    </row>
    <row r="36" spans="1:22" x14ac:dyDescent="0.25">
      <c r="A36" s="19"/>
      <c r="B36" s="147" t="s">
        <v>162</v>
      </c>
      <c r="C36" s="5"/>
      <c r="D36" s="5"/>
      <c r="E36" s="2"/>
      <c r="F36" s="2"/>
      <c r="G36" s="5"/>
      <c r="H36" s="2"/>
      <c r="I36" s="2"/>
      <c r="J36" s="5"/>
      <c r="K36" s="5"/>
      <c r="L36" s="5"/>
      <c r="M36" s="5"/>
      <c r="N36" s="5"/>
      <c r="O36" s="5"/>
      <c r="P36" s="5"/>
      <c r="Q36" s="5"/>
      <c r="R36" s="5"/>
      <c r="S36" s="5"/>
      <c r="T36" s="5"/>
      <c r="U36" s="5"/>
      <c r="V36" s="5"/>
    </row>
    <row r="37" spans="1:22" x14ac:dyDescent="0.25">
      <c r="A37" s="19"/>
      <c r="B37" s="147" t="s">
        <v>164</v>
      </c>
      <c r="C37" s="5"/>
      <c r="D37" s="5"/>
      <c r="E37" s="2"/>
      <c r="F37" s="2"/>
      <c r="G37" s="5"/>
      <c r="H37" s="2"/>
      <c r="I37" s="2"/>
      <c r="J37" s="5"/>
      <c r="K37" s="5"/>
      <c r="L37" s="5"/>
      <c r="M37" s="5"/>
      <c r="N37" s="5"/>
      <c r="O37" s="5"/>
      <c r="P37" s="5"/>
      <c r="Q37" s="5"/>
      <c r="R37" s="5"/>
      <c r="S37" s="5"/>
      <c r="T37" s="5"/>
      <c r="U37" s="5"/>
      <c r="V37" s="5"/>
    </row>
    <row r="38" spans="1:22" x14ac:dyDescent="0.25">
      <c r="A38" s="19"/>
      <c r="B38" s="147" t="s">
        <v>698</v>
      </c>
      <c r="C38" s="5"/>
      <c r="D38" s="5"/>
      <c r="E38" s="2"/>
      <c r="F38" s="2"/>
      <c r="G38" s="5"/>
      <c r="H38" s="2"/>
      <c r="I38" s="2"/>
      <c r="J38" s="5"/>
      <c r="K38" s="5"/>
      <c r="L38" s="5"/>
      <c r="M38" s="5"/>
      <c r="N38" s="5"/>
      <c r="O38" s="5"/>
      <c r="P38" s="5"/>
      <c r="Q38" s="5"/>
      <c r="R38" s="5"/>
      <c r="S38" s="5"/>
      <c r="T38" s="5"/>
      <c r="U38" s="5"/>
      <c r="V38" s="5"/>
    </row>
    <row r="39" spans="1:22" x14ac:dyDescent="0.25">
      <c r="A39" s="19"/>
      <c r="B39" s="147" t="s">
        <v>699</v>
      </c>
      <c r="C39" s="5"/>
      <c r="D39" s="5"/>
      <c r="E39" s="2"/>
      <c r="F39" s="2"/>
      <c r="G39" s="5"/>
      <c r="H39" s="2"/>
      <c r="I39" s="2"/>
      <c r="J39" s="5"/>
      <c r="K39" s="5"/>
      <c r="L39" s="5"/>
      <c r="M39" s="5"/>
      <c r="N39" s="5"/>
      <c r="O39" s="5"/>
      <c r="P39" s="5"/>
      <c r="Q39" s="5"/>
      <c r="R39" s="5"/>
      <c r="S39" s="5"/>
      <c r="T39" s="5"/>
      <c r="U39" s="5"/>
      <c r="V39" s="5"/>
    </row>
    <row r="40" spans="1:22" x14ac:dyDescent="0.25">
      <c r="B40" s="147"/>
    </row>
    <row r="41" spans="1:22" x14ac:dyDescent="0.25">
      <c r="B41" s="147" t="s">
        <v>700</v>
      </c>
    </row>
    <row r="42" spans="1:22" x14ac:dyDescent="0.25">
      <c r="B42" s="147" t="s">
        <v>57</v>
      </c>
    </row>
    <row r="43" spans="1:22" x14ac:dyDescent="0.25">
      <c r="B43" s="375" t="s">
        <v>704</v>
      </c>
      <c r="C43" s="375"/>
      <c r="D43" s="375"/>
      <c r="E43" s="375"/>
      <c r="F43" s="375"/>
      <c r="G43" s="375"/>
      <c r="H43" s="375"/>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835</v>
      </c>
      <c r="C1" s="5"/>
      <c r="D1" s="5"/>
      <c r="E1" s="2"/>
      <c r="F1" s="2"/>
      <c r="G1" s="5"/>
      <c r="H1" s="2"/>
      <c r="I1" s="2"/>
      <c r="J1" s="5"/>
      <c r="K1" s="5"/>
      <c r="L1" s="5"/>
      <c r="M1" s="5"/>
      <c r="N1" s="378" t="s">
        <v>43</v>
      </c>
      <c r="O1" s="379"/>
      <c r="P1" s="394" t="str">
        <f>VLOOKUP(N1,VLookups!A48:C49,3,FALSE)</f>
        <v>Show the likelihood that the SPERT estimates will be EQUAL TO or GREATER THAN an uncertainty</v>
      </c>
      <c r="Q1" s="394"/>
      <c r="R1" s="394"/>
      <c r="S1" s="394"/>
      <c r="T1" s="394"/>
      <c r="U1" s="394"/>
      <c r="V1" s="5"/>
    </row>
    <row r="2" spans="1:226" ht="15" customHeight="1" x14ac:dyDescent="0.25">
      <c r="B2" s="23"/>
      <c r="C2" s="23"/>
      <c r="D2" s="23"/>
      <c r="E2" s="24"/>
      <c r="F2" s="24"/>
      <c r="G2" s="23"/>
      <c r="H2" s="24"/>
      <c r="I2" s="24"/>
      <c r="J2" s="5"/>
      <c r="K2" s="5"/>
      <c r="L2" s="5"/>
      <c r="M2" s="5"/>
      <c r="N2" s="398" t="s">
        <v>40</v>
      </c>
      <c r="O2" s="398" t="s">
        <v>41</v>
      </c>
      <c r="P2" s="395" t="s">
        <v>31</v>
      </c>
      <c r="Q2" s="396"/>
      <c r="R2" s="396"/>
      <c r="S2" s="396"/>
      <c r="T2" s="396"/>
      <c r="U2" s="397"/>
      <c r="V2" s="5"/>
      <c r="W2" s="160" t="s">
        <v>130</v>
      </c>
    </row>
    <row r="3" spans="1:226" x14ac:dyDescent="0.25">
      <c r="A3" s="3" t="s">
        <v>5</v>
      </c>
      <c r="B3" s="56" t="s">
        <v>24</v>
      </c>
      <c r="C3" s="363" t="s">
        <v>791</v>
      </c>
      <c r="D3" s="56" t="s">
        <v>25</v>
      </c>
      <c r="E3" s="56"/>
      <c r="F3" s="56"/>
      <c r="G3" s="56" t="s">
        <v>719</v>
      </c>
      <c r="H3" s="56" t="s">
        <v>9</v>
      </c>
      <c r="I3" s="56" t="s">
        <v>124</v>
      </c>
      <c r="J3" s="56" t="s">
        <v>808</v>
      </c>
      <c r="K3" s="56" t="s">
        <v>807</v>
      </c>
      <c r="L3" s="56" t="s">
        <v>805</v>
      </c>
      <c r="M3" s="56" t="s">
        <v>806</v>
      </c>
      <c r="N3" s="399"/>
      <c r="O3" s="399"/>
      <c r="P3" s="93">
        <v>0.1</v>
      </c>
      <c r="Q3" s="52">
        <v>0.9</v>
      </c>
      <c r="R3" s="52">
        <v>0.85</v>
      </c>
      <c r="S3" s="52">
        <v>0.8</v>
      </c>
      <c r="T3" s="52">
        <v>0.75</v>
      </c>
      <c r="U3" s="52">
        <v>0.7</v>
      </c>
      <c r="V3" s="5"/>
      <c r="W3" s="160" t="s">
        <v>131</v>
      </c>
      <c r="DU3" s="160" t="s">
        <v>125</v>
      </c>
      <c r="HR3" s="163" t="s">
        <v>166</v>
      </c>
    </row>
    <row r="4" spans="1:226" x14ac:dyDescent="0.25">
      <c r="A4" s="4">
        <v>1</v>
      </c>
      <c r="B4" s="364">
        <f>IFERROR(_xlfn.LOGNORM.INV(0.001,LN($G4),LN($K4)),"")</f>
        <v>74.4881155059403</v>
      </c>
      <c r="C4" s="88">
        <v>100</v>
      </c>
      <c r="D4" s="364">
        <f>IFERROR(_xlfn.LOGNORM.INV(0.999,LN($G4),LN($K4)),"")</f>
        <v>134.24960387409084</v>
      </c>
      <c r="E4" s="34">
        <f>IF(OR(ISBLANK(C4),ISBLANK(D4),ISBLANK(B4)),"",IF(AND(B4&gt;0,C4&gt;0,D4&gt;0),IF(C4&gt;B4,IF(D4&gt;C4,1,-1),-1)))</f>
        <v>1</v>
      </c>
      <c r="F4" s="34">
        <f>IF(OR(ISBLANK(B4),ISBLANK(C4),ISBLANK(D4)),"",IFERROR(MIN(C4-B4,D4-C4)/MAX(C4-B4,D4-C4),""))</f>
        <v>0.74488115505940045</v>
      </c>
      <c r="G4" s="69">
        <f>IF(AND(C4&gt;0,NOT(ISBLANK(H4))),IF(VLOOKUP($C$3,VLookups!$A$17:$B$18,2,FALSE),C4*VLOOKUP(H4,VLookups!$A$4:$B$13,2,FALSE),C4),"")</f>
        <v>100</v>
      </c>
      <c r="H4" s="21" t="s">
        <v>10</v>
      </c>
      <c r="I4" s="56"/>
      <c r="J4" s="265"/>
      <c r="K4" s="365">
        <f>IF(C4&gt;0,IF(ISBLANK(J4),IF(ISBLANK(H4),"",VLOOKUP(H4,VLookups!$A$4:$C$13,3,FALSE)),J4),"")</f>
        <v>1.1000000000000001</v>
      </c>
      <c r="L4" s="365">
        <f>IFERROR((D4-B4)/6,"")</f>
        <v>9.9602480613584223</v>
      </c>
      <c r="M4" s="71">
        <f>IF(L4="","",L4^2)</f>
        <v>99.206541443794208</v>
      </c>
      <c r="N4" s="88">
        <v>150</v>
      </c>
      <c r="O4" s="258">
        <f>IF(AND(N4&gt;0,C4&gt;0,NOT(K4="")),ABS(VLOOKUP($N$1,VLookups!$A$48:$B$49,2,FALSE)-_xlfn.LOGNORM.DIST(N4,LN(G4),LN(K4),TRUE)),"")</f>
        <v>0.99998950841258638</v>
      </c>
      <c r="P4" s="87">
        <f>IF(AND($B4&gt;0,$C4&gt;0,$D4&gt;0,NOT(ISBLANK($H4))),_xlfn.LOGNORM.INV(ABS(VLOOKUP($N$1,VLookups!$A$48:$B$49,2,FALSE)-P$3),LN($G4),LN($K4)),"")</f>
        <v>88.502011082126657</v>
      </c>
      <c r="Q4" s="86">
        <f>IF(AND($B4&gt;0,$C4&gt;0,$D4&gt;0,NOT(ISBLANK($H4))),_xlfn.LOGNORM.INV(ABS(VLOOKUP($N$1,VLookups!$A$48:$B$49,2,FALSE)-Q$3),LN($G4),LN($K4)),"")</f>
        <v>112.99178264684146</v>
      </c>
      <c r="R4" s="87">
        <f>IF(AND($B4&gt;0,$C4&gt;0,$D4&gt;0,NOT(ISBLANK($H4))),_xlfn.LOGNORM.INV(ABS(VLOOKUP($N$1,VLookups!$A$48:$B$49,2,FALSE)-R$3),LN($G4),LN($K4)),"")</f>
        <v>110.38263598144009</v>
      </c>
      <c r="S4" s="86">
        <f>IF(AND($B4&gt;0,$C4&gt;0,$D4&gt;0,NOT(ISBLANK($H4))),_xlfn.LOGNORM.INV(ABS(VLOOKUP($N$1,VLookups!$A$48:$B$49,2,FALSE)-S$3),LN($G4),LN($K4)),"")</f>
        <v>108.35200764709367</v>
      </c>
      <c r="T4" s="87">
        <f>IF(AND($B4&gt;0,$C4&gt;0,$D4&gt;0,NOT(ISBLANK($H4))),_xlfn.LOGNORM.INV(ABS(VLOOKUP($N$1,VLookups!$A$48:$B$49,2,FALSE)-T$3),LN($G4),LN($K4)),"")</f>
        <v>106.63970668548393</v>
      </c>
      <c r="U4" s="86">
        <f>IF(AND($B4&gt;0,$C4&gt;0,$D4&gt;0,NOT(ISBLANK($H4))),_xlfn.LOGNORM.INV(ABS(VLOOKUP($N$1,VLookups!$A$48:$B$49,2,FALSE)-U$3),LN($G4),LN($K4)),"")</f>
        <v>105.12508145620757</v>
      </c>
      <c r="V4" s="5"/>
      <c r="W4" s="161">
        <f>IF(AND(B4&gt;0,C4&gt;0,D4&gt;0),ABS(B4-D4)/100,"")</f>
        <v>0.59761488368150539</v>
      </c>
      <c r="X4" s="161">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2">
        <f>IF(ISNONTEXT($K4),_xlfn.LOGNORM.DIST(X4,LN($G4),LN($K4),FALSE),NA())</f>
        <v>4.7427306294276053E-4</v>
      </c>
      <c r="DV4" s="162">
        <f t="shared" ref="DV4:GG4" si="2">IF(ISNONTEXT($K4),_xlfn.LOGNORM.DIST(Y4,LN($G4),LN($K4),FALSE),NA())</f>
        <v>6.0750909546581245E-4</v>
      </c>
      <c r="DW4" s="162">
        <f t="shared" si="2"/>
        <v>7.7127291143774747E-4</v>
      </c>
      <c r="DX4" s="162">
        <f t="shared" si="2"/>
        <v>9.706861576222332E-4</v>
      </c>
      <c r="DY4" s="162">
        <f t="shared" si="2"/>
        <v>1.2112874253993658E-3</v>
      </c>
      <c r="DZ4" s="162">
        <f t="shared" si="2"/>
        <v>1.4989704825936619E-3</v>
      </c>
      <c r="EA4" s="162">
        <f t="shared" si="2"/>
        <v>1.8398997135626054E-3</v>
      </c>
      <c r="EB4" s="162">
        <f t="shared" si="2"/>
        <v>2.2404022915810699E-3</v>
      </c>
      <c r="EC4" s="162">
        <f t="shared" si="2"/>
        <v>2.7068375735294415E-3</v>
      </c>
      <c r="ED4" s="162">
        <f t="shared" si="2"/>
        <v>3.245445272639529E-3</v>
      </c>
      <c r="EE4" s="162">
        <f t="shared" si="2"/>
        <v>3.862175082028952E-3</v>
      </c>
      <c r="EF4" s="162">
        <f t="shared" si="2"/>
        <v>4.5625015336322869E-3</v>
      </c>
      <c r="EG4" s="162">
        <f t="shared" si="2"/>
        <v>5.3512289229529046E-3</v>
      </c>
      <c r="EH4" s="162">
        <f t="shared" si="2"/>
        <v>6.2322920479346115E-3</v>
      </c>
      <c r="EI4" s="162">
        <f t="shared" si="2"/>
        <v>7.2085592413354315E-3</v>
      </c>
      <c r="EJ4" s="162">
        <f t="shared" si="2"/>
        <v>8.2816446684359675E-3</v>
      </c>
      <c r="EK4" s="162">
        <f t="shared" si="2"/>
        <v>9.4517370745154598E-3</v>
      </c>
      <c r="EL4" s="162">
        <f t="shared" si="2"/>
        <v>1.0717452071740382E-2</v>
      </c>
      <c r="EM4" s="162">
        <f t="shared" si="2"/>
        <v>1.207571464127E-2</v>
      </c>
      <c r="EN4" s="162">
        <f t="shared" si="2"/>
        <v>1.3521677798914226E-2</v>
      </c>
      <c r="EO4" s="162">
        <f t="shared" si="2"/>
        <v>1.5048682354178234E-2</v>
      </c>
      <c r="EP4" s="162">
        <f t="shared" si="2"/>
        <v>1.6648261421769551E-2</v>
      </c>
      <c r="EQ4" s="162">
        <f t="shared" si="2"/>
        <v>1.831019187451921E-2</v>
      </c>
      <c r="ER4" s="162">
        <f t="shared" si="2"/>
        <v>2.002259332125593E-2</v>
      </c>
      <c r="ES4" s="162">
        <f t="shared" si="2"/>
        <v>2.1772073524097126E-2</v>
      </c>
      <c r="ET4" s="162">
        <f t="shared" si="2"/>
        <v>2.3543917512064902E-2</v>
      </c>
      <c r="EU4" s="162">
        <f t="shared" si="2"/>
        <v>2.5322316076356655E-2</v>
      </c>
      <c r="EV4" s="162">
        <f t="shared" si="2"/>
        <v>2.7090627916775991E-2</v>
      </c>
      <c r="EW4" s="162">
        <f t="shared" si="2"/>
        <v>2.8831668510107468E-2</v>
      </c>
      <c r="EX4" s="162">
        <f t="shared" si="2"/>
        <v>3.052801783945799E-2</v>
      </c>
      <c r="EY4" s="162">
        <f t="shared" si="2"/>
        <v>3.2162338494907544E-2</v>
      </c>
      <c r="EZ4" s="162">
        <f t="shared" si="2"/>
        <v>3.3717695351092397E-2</v>
      </c>
      <c r="FA4" s="162">
        <f t="shared" si="2"/>
        <v>3.5177868051822013E-2</v>
      </c>
      <c r="FB4" s="162">
        <f t="shared" si="2"/>
        <v>3.652764787536858E-2</v>
      </c>
      <c r="FC4" s="162">
        <f t="shared" si="2"/>
        <v>3.7753111192518826E-2</v>
      </c>
      <c r="FD4" s="162">
        <f t="shared" si="2"/>
        <v>3.8841862626452207E-2</v>
      </c>
      <c r="FE4" s="162">
        <f t="shared" si="2"/>
        <v>3.9783242132918742E-2</v>
      </c>
      <c r="FF4" s="162">
        <f t="shared" si="2"/>
        <v>4.0568491487997432E-2</v>
      </c>
      <c r="FG4" s="162">
        <f t="shared" si="2"/>
        <v>4.1190877041941715E-2</v>
      </c>
      <c r="FH4" s="162">
        <f t="shared" si="2"/>
        <v>4.1645767013247056E-2</v>
      </c>
      <c r="FI4" s="162">
        <f t="shared" si="2"/>
        <v>4.1930663000904776E-2</v>
      </c>
      <c r="FJ4" s="162">
        <f t="shared" si="2"/>
        <v>4.2045186732856218E-2</v>
      </c>
      <c r="FK4" s="162">
        <f t="shared" si="2"/>
        <v>4.1991024299262741E-2</v>
      </c>
      <c r="FL4" s="162">
        <f t="shared" si="2"/>
        <v>4.1771831202538259E-2</v>
      </c>
      <c r="FM4" s="162">
        <f t="shared" si="2"/>
        <v>4.1393102463219818E-2</v>
      </c>
      <c r="FN4" s="162">
        <f t="shared" si="2"/>
        <v>4.0862012732138402E-2</v>
      </c>
      <c r="FO4" s="162">
        <f t="shared" si="2"/>
        <v>4.0187231864848134E-2</v>
      </c>
      <c r="FP4" s="162">
        <f t="shared" si="2"/>
        <v>3.9378721712693826E-2</v>
      </c>
      <c r="FQ4" s="162">
        <f t="shared" si="2"/>
        <v>3.8447519983182896E-2</v>
      </c>
      <c r="FR4" s="162">
        <f t="shared" si="2"/>
        <v>3.7405516934480389E-2</v>
      </c>
      <c r="FS4" s="162">
        <f t="shared" si="2"/>
        <v>3.6265230414546192E-2</v>
      </c>
      <c r="FT4" s="162">
        <f t="shared" si="2"/>
        <v>3.5039584358713544E-2</v>
      </c>
      <c r="FU4" s="162">
        <f t="shared" si="2"/>
        <v>3.3741695347206835E-2</v>
      </c>
      <c r="FV4" s="162">
        <f t="shared" si="2"/>
        <v>3.2384671224516243E-2</v>
      </c>
      <c r="FW4" s="162">
        <f t="shared" si="2"/>
        <v>3.0981425124113018E-2</v>
      </c>
      <c r="FX4" s="162">
        <f t="shared" si="2"/>
        <v>2.954450755212815E-2</v>
      </c>
      <c r="FY4" s="162">
        <f t="shared" si="2"/>
        <v>2.8085958487763549E-2</v>
      </c>
      <c r="FZ4" s="162">
        <f t="shared" si="2"/>
        <v>2.6617180779080464E-2</v>
      </c>
      <c r="GA4" s="162">
        <f t="shared" si="2"/>
        <v>2.5148835469868663E-2</v>
      </c>
      <c r="GB4" s="162">
        <f t="shared" si="2"/>
        <v>2.3690759102380794E-2</v>
      </c>
      <c r="GC4" s="162">
        <f t="shared" si="2"/>
        <v>2.2251902513958394E-2</v>
      </c>
      <c r="GD4" s="162">
        <f t="shared" si="2"/>
        <v>2.0840290191362274E-2</v>
      </c>
      <c r="GE4" s="162">
        <f t="shared" si="2"/>
        <v>1.9462998869887744E-2</v>
      </c>
      <c r="GF4" s="162">
        <f t="shared" si="2"/>
        <v>1.8126153766746249E-2</v>
      </c>
      <c r="GG4" s="162">
        <f t="shared" si="2"/>
        <v>1.6834940618566427E-2</v>
      </c>
      <c r="GH4" s="162">
        <f t="shared" ref="GH4:HQ4" si="3">IF(ISNONTEXT($K4),_xlfn.LOGNORM.DIST(CK4,LN($G4),LN($K4),FALSE),NA())</f>
        <v>1.5593631547683616E-2</v>
      </c>
      <c r="GI4" s="162">
        <f t="shared" si="3"/>
        <v>1.4405622705621429E-2</v>
      </c>
      <c r="GJ4" s="162">
        <f t="shared" si="3"/>
        <v>1.3273481627909204E-2</v>
      </c>
      <c r="GK4" s="162">
        <f t="shared" si="3"/>
        <v>1.2199002274173438E-2</v>
      </c>
      <c r="GL4" s="162">
        <f t="shared" si="3"/>
        <v>1.1183265812772958E-2</v>
      </c>
      <c r="GM4" s="162">
        <f t="shared" si="3"/>
        <v>1.022670533141958E-2</v>
      </c>
      <c r="GN4" s="162">
        <f t="shared" si="3"/>
        <v>9.3291728056489436E-3</v>
      </c>
      <c r="GO4" s="162">
        <f t="shared" si="3"/>
        <v>8.4900068275285817E-3</v>
      </c>
      <c r="GP4" s="162">
        <f t="shared" si="3"/>
        <v>7.7080997800373502E-3</v>
      </c>
      <c r="GQ4" s="162">
        <f t="shared" si="3"/>
        <v>6.9819633313608423E-3</v>
      </c>
      <c r="GR4" s="162">
        <f t="shared" si="3"/>
        <v>6.3097913119815191E-3</v>
      </c>
      <c r="GS4" s="162">
        <f t="shared" si="3"/>
        <v>5.6895192209399613E-3</v>
      </c>
      <c r="GT4" s="162">
        <f t="shared" si="3"/>
        <v>5.1188797819241051E-3</v>
      </c>
      <c r="GU4" s="162">
        <f t="shared" si="3"/>
        <v>4.5954541317923423E-3</v>
      </c>
      <c r="GV4" s="162">
        <f t="shared" si="3"/>
        <v>4.1167183714502908E-3</v>
      </c>
      <c r="GW4" s="162">
        <f t="shared" si="3"/>
        <v>3.6800853402033616E-3</v>
      </c>
      <c r="GX4" s="162">
        <f t="shared" si="3"/>
        <v>3.2829415890079576E-3</v>
      </c>
      <c r="GY4" s="162">
        <f t="shared" si="3"/>
        <v>2.9226796252470135E-3</v>
      </c>
      <c r="GZ4" s="162">
        <f t="shared" si="3"/>
        <v>2.5967255821031368E-3</v>
      </c>
      <c r="HA4" s="162">
        <f t="shared" si="3"/>
        <v>2.3025625300142081E-3</v>
      </c>
      <c r="HB4" s="162">
        <f t="shared" si="3"/>
        <v>2.0377496971303779E-3</v>
      </c>
      <c r="HC4" s="162">
        <f t="shared" si="3"/>
        <v>1.7999379014186994E-3</v>
      </c>
      <c r="HD4" s="162">
        <f t="shared" si="3"/>
        <v>1.5868815205184084E-3</v>
      </c>
      <c r="HE4" s="162">
        <f t="shared" si="3"/>
        <v>1.3964473381327864E-3</v>
      </c>
      <c r="HF4" s="162">
        <f t="shared" si="3"/>
        <v>1.2266206091913309E-3</v>
      </c>
      <c r="HG4" s="162">
        <f t="shared" si="3"/>
        <v>1.0755086817260139E-3</v>
      </c>
      <c r="HH4" s="162">
        <f t="shared" si="3"/>
        <v>9.4134250281701444E-4</v>
      </c>
      <c r="HI4" s="162">
        <f t="shared" si="3"/>
        <v>8.2247632041841927E-4</v>
      </c>
      <c r="HJ4" s="162">
        <f t="shared" si="3"/>
        <v>7.1738587360190519E-4</v>
      </c>
      <c r="HK4" s="162">
        <f t="shared" si="3"/>
        <v>6.2466534185564042E-4</v>
      </c>
      <c r="HL4" s="162">
        <f t="shared" si="3"/>
        <v>5.4302330051202369E-4</v>
      </c>
      <c r="HM4" s="162">
        <f t="shared" si="3"/>
        <v>4.7127790497965668E-4</v>
      </c>
      <c r="HN4" s="162">
        <f t="shared" si="3"/>
        <v>4.0835150191988629E-4</v>
      </c>
      <c r="HO4" s="162">
        <f t="shared" si="3"/>
        <v>3.5326484140362798E-4</v>
      </c>
      <c r="HP4" s="162">
        <f t="shared" si="3"/>
        <v>3.0513104086504083E-4</v>
      </c>
      <c r="HQ4" s="162">
        <f t="shared" si="3"/>
        <v>2.6314942967707046E-4</v>
      </c>
    </row>
    <row r="5" spans="1:226" x14ac:dyDescent="0.25">
      <c r="A5" s="4">
        <v>2</v>
      </c>
      <c r="B5" s="364">
        <f t="shared" ref="B5:B68" si="4">IFERROR(_xlfn.LOGNORM.INV(0.001,LN($G5),LN($K5)),"")</f>
        <v>64.927633342504024</v>
      </c>
      <c r="C5" s="88">
        <v>100</v>
      </c>
      <c r="D5" s="364">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69">
        <f>IF(AND(C5&gt;0,NOT(ISBLANK(H5))),IF(VLOOKUP($C$3,VLookups!$A$17:$B$18,2,FALSE),C5*VLOOKUP(H5,VLookups!$A$4:$B$13,2,FALSE),C5),"")</f>
        <v>100</v>
      </c>
      <c r="H5" s="21" t="s">
        <v>725</v>
      </c>
      <c r="I5" s="56"/>
      <c r="J5" s="265"/>
      <c r="K5" s="365">
        <f>IF(C5&gt;0,IF(ISBLANK(J5),IF(ISBLANK(H5),"",VLOOKUP(H5,VLookups!$A$4:$C$13,3,FALSE)),J5),"")</f>
        <v>1.1499999999999999</v>
      </c>
      <c r="L5" s="365">
        <f t="shared" ref="L5:L68" si="8">IFERROR((D5-B5)/6,"")</f>
        <v>14.848332239956262</v>
      </c>
      <c r="M5" s="71">
        <f t="shared" ref="M5:M68" si="9">IF(L5="","",L5^2)</f>
        <v>220.47297030812456</v>
      </c>
      <c r="N5" s="88">
        <v>150</v>
      </c>
      <c r="O5" s="258">
        <f>IF(AND(N5&gt;0,C5&gt;0,NOT(K5="")),ABS(VLOOKUP($N$1,VLookups!$A$48:$B$49,2,FALSE)-_xlfn.LOGNORM.DIST(N5,LN(G5),LN(K5),TRUE)),"")</f>
        <v>0.99814079779761</v>
      </c>
      <c r="P5" s="87">
        <f>IF(AND($B5&gt;0,$C5&gt;0,$D5&gt;0,NOT(ISBLANK($H5))),_xlfn.LOGNORM.INV(ABS(VLOOKUP($N$1,VLookups!$A$48:$B$49,2,FALSE)-P$3),LN($G5),LN($K5)),"")</f>
        <v>83.60121470369927</v>
      </c>
      <c r="Q5" s="86">
        <f>IF(AND($B5&gt;0,$C5&gt;0,$D5&gt;0,NOT(ISBLANK($H5))),_xlfn.LOGNORM.INV(ABS(VLOOKUP($N$1,VLookups!$A$48:$B$49,2,FALSE)-Q$3),LN($G5),LN($K5)),"")</f>
        <v>119.61548687351213</v>
      </c>
      <c r="R5" s="87">
        <f>IF(AND($B5&gt;0,$C5&gt;0,$D5&gt;0,NOT(ISBLANK($H5))),_xlfn.LOGNORM.INV(ABS(VLOOKUP($N$1,VLookups!$A$48:$B$49,2,FALSE)-R$3),LN($G5),LN($K5)),"")</f>
        <v>115.5870735687303</v>
      </c>
      <c r="S5" s="86">
        <f>IF(AND($B5&gt;0,$C5&gt;0,$D5&gt;0,NOT(ISBLANK($H5))),_xlfn.LOGNORM.INV(ABS(VLOOKUP($N$1,VLookups!$A$48:$B$49,2,FALSE)-S$3),LN($G5),LN($K5)),"")</f>
        <v>112.48240442900557</v>
      </c>
      <c r="T5" s="87">
        <f>IF(AND($B5&gt;0,$C5&gt;0,$D5&gt;0,NOT(ISBLANK($H5))),_xlfn.LOGNORM.INV(ABS(VLOOKUP($N$1,VLookups!$A$48:$B$49,2,FALSE)-T$3),LN($G5),LN($K5)),"")</f>
        <v>109.88541967463269</v>
      </c>
      <c r="U5" s="86">
        <f>IF(AND($B5&gt;0,$C5&gt;0,$D5&gt;0,NOT(ISBLANK($H5))),_xlfn.LOGNORM.INV(ABS(VLOOKUP($N$1,VLookups!$A$48:$B$49,2,FALSE)-U$3),LN($G5),LN($K5)),"")</f>
        <v>107.60438721033191</v>
      </c>
      <c r="V5" s="5"/>
      <c r="W5" s="161">
        <f t="shared" ref="W5:W68" si="10">IF(AND(B5&gt;0,C5&gt;0,D5&gt;0),ABS(B5-D5)/100,"")</f>
        <v>0.89089993439737569</v>
      </c>
      <c r="X5" s="161">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2">
        <f t="shared" ref="DU5:DU68" si="14">IF(ISNONTEXT($K5),_xlfn.LOGNORM.DIST(X5,LN($G5),LN($K5),FALSE),NA())</f>
        <v>3.7105324526714837E-4</v>
      </c>
      <c r="DV5" s="162">
        <f t="shared" ref="DV5:DV68" si="15">IF(ISNONTEXT($K5),_xlfn.LOGNORM.DIST(Y5,LN($G5),LN($K5),FALSE),NA())</f>
        <v>4.9239977433258842E-4</v>
      </c>
      <c r="DW5" s="162">
        <f t="shared" ref="DW5:DW68" si="16">IF(ISNONTEXT($K5),_xlfn.LOGNORM.DIST(Z5,LN($G5),LN($K5),FALSE),NA())</f>
        <v>6.4491261511724282E-4</v>
      </c>
      <c r="DX5" s="162">
        <f t="shared" ref="DX5:DX68" si="17">IF(ISNONTEXT($K5),_xlfn.LOGNORM.DIST(AA5,LN($G5),LN($K5),FALSE),NA())</f>
        <v>8.3404570159068068E-4</v>
      </c>
      <c r="DY5" s="162">
        <f t="shared" ref="DY5:DY68" si="18">IF(ISNONTEXT($K5),_xlfn.LOGNORM.DIST(AB5,LN($G5),LN($K5),FALSE),NA())</f>
        <v>1.0655648492047525E-3</v>
      </c>
      <c r="DZ5" s="162">
        <f t="shared" ref="DZ5:DZ68" si="19">IF(ISNONTEXT($K5),_xlfn.LOGNORM.DIST(AC5,LN($G5),LN($K5),FALSE),NA())</f>
        <v>1.3454179395829937E-3</v>
      </c>
      <c r="EA5" s="162">
        <f t="shared" ref="EA5:EA68" si="20">IF(ISNONTEXT($K5),_xlfn.LOGNORM.DIST(AD5,LN($G5),LN($K5),FALSE),NA())</f>
        <v>1.6795761049265816E-3</v>
      </c>
      <c r="EB5" s="162">
        <f t="shared" ref="EB5:EB68" si="21">IF(ISNONTEXT($K5),_xlfn.LOGNORM.DIST(AE5,LN($G5),LN($K5),FALSE),NA())</f>
        <v>2.0738495635112719E-3</v>
      </c>
      <c r="EC5" s="162">
        <f t="shared" ref="EC5:EC68" si="22">IF(ISNONTEXT($K5),_xlfn.LOGNORM.DIST(AF5,LN($G5),LN($K5),FALSE),NA())</f>
        <v>2.5336835655321724E-3</v>
      </c>
      <c r="ED5" s="162">
        <f t="shared" ref="ED5:ED68" si="23">IF(ISNONTEXT($K5),_xlfn.LOGNORM.DIST(AG5,LN($G5),LN($K5),FALSE),NA())</f>
        <v>3.0639415285368889E-3</v>
      </c>
      <c r="EE5" s="162">
        <f t="shared" ref="EE5:EE68" si="24">IF(ISNONTEXT($K5),_xlfn.LOGNORM.DIST(AH5,LN($G5),LN($K5),FALSE),NA())</f>
        <v>3.6686837505264533E-3</v>
      </c>
      <c r="EF5" s="162">
        <f t="shared" ref="EF5:EF68" si="25">IF(ISNONTEXT($K5),_xlfn.LOGNORM.DIST(AI5,LN($G5),LN($K5),FALSE),NA())</f>
        <v>4.3509509825398196E-3</v>
      </c>
      <c r="EG5" s="162">
        <f t="shared" ref="EG5:EG68" si="26">IF(ISNONTEXT($K5),_xlfn.LOGNORM.DIST(AJ5,LN($G5),LN($K5),FALSE),NA())</f>
        <v>5.1125625452754005E-3</v>
      </c>
      <c r="EH5" s="162">
        <f t="shared" ref="EH5:EH68" si="27">IF(ISNONTEXT($K5),_xlfn.LOGNORM.DIST(AK5,LN($G5),LN($K5),FALSE),NA())</f>
        <v>5.9539385444073636E-3</v>
      </c>
      <c r="EI5" s="162">
        <f t="shared" ref="EI5:EI68" si="28">IF(ISNONTEXT($K5),_xlfn.LOGNORM.DIST(AL5,LN($G5),LN($K5),FALSE),NA())</f>
        <v>6.8739550724703745E-3</v>
      </c>
      <c r="EJ5" s="162">
        <f t="shared" ref="EJ5:EJ68" si="29">IF(ISNONTEXT($K5),_xlfn.LOGNORM.DIST(AM5,LN($G5),LN($K5),FALSE),NA())</f>
        <v>7.8698401144909422E-3</v>
      </c>
      <c r="EK5" s="162">
        <f t="shared" ref="EK5:EK68" si="30">IF(ISNONTEXT($K5),_xlfn.LOGNORM.DIST(AN5,LN($G5),LN($K5),FALSE),NA())</f>
        <v>8.9371162669301916E-3</v>
      </c>
      <c r="EL5" s="162">
        <f t="shared" ref="EL5:EL68" si="31">IF(ISNONTEXT($K5),_xlfn.LOGNORM.DIST(AO5,LN($G5),LN($K5),FALSE),NA())</f>
        <v>1.006959443012124E-2</v>
      </c>
      <c r="EM5" s="162">
        <f t="shared" ref="EM5:EM68" si="32">IF(ISNONTEXT($K5),_xlfn.LOGNORM.DIST(AP5,LN($G5),LN($K5),FALSE),NA())</f>
        <v>1.125942045872266E-2</v>
      </c>
      <c r="EN5" s="162">
        <f t="shared" ref="EN5:EN68" si="33">IF(ISNONTEXT($K5),_xlfn.LOGNORM.DIST(AQ5,LN($G5),LN($K5),FALSE),NA())</f>
        <v>1.2497174479598649E-2</v>
      </c>
      <c r="EO5" s="162">
        <f t="shared" ref="EO5:EO68" si="34">IF(ISNONTEXT($K5),_xlfn.LOGNORM.DIST(AR5,LN($G5),LN($K5),FALSE),NA())</f>
        <v>1.3772020340827073E-2</v>
      </c>
      <c r="EP5" s="162">
        <f t="shared" ref="EP5:EP68" si="35">IF(ISNONTEXT($K5),_xlfn.LOGNORM.DIST(AS5,LN($G5),LN($K5),FALSE),NA())</f>
        <v>1.507190056123219E-2</v>
      </c>
      <c r="EQ5" s="162">
        <f t="shared" ref="EQ5:EQ68" si="36">IF(ISNONTEXT($K5),_xlfn.LOGNORM.DIST(AT5,LN($G5),LN($K5),FALSE),NA())</f>
        <v>1.63837703143568E-2</v>
      </c>
      <c r="ER5" s="162">
        <f t="shared" ref="ER5:ER68" si="37">IF(ISNONTEXT($K5),_xlfn.LOGNORM.DIST(AU5,LN($G5),LN($K5),FALSE),NA())</f>
        <v>1.7693862490838503E-2</v>
      </c>
      <c r="ES5" s="162">
        <f t="shared" ref="ES5:ES68" si="38">IF(ISNONTEXT($K5),_xlfn.LOGNORM.DIST(AV5,LN($G5),LN($K5),FALSE),NA())</f>
        <v>1.898797480063058E-2</v>
      </c>
      <c r="ET5" s="162">
        <f t="shared" ref="ET5:ET68" si="39">IF(ISNONTEXT($K5),_xlfn.LOGNORM.DIST(AW5,LN($G5),LN($K5),FALSE),NA())</f>
        <v>2.0251769236365916E-2</v>
      </c>
      <c r="EU5" s="162">
        <f t="shared" ref="EU5:EU68" si="40">IF(ISNONTEXT($K5),_xlfn.LOGNORM.DIST(AX5,LN($G5),LN($K5),FALSE),NA())</f>
        <v>2.1471074029428612E-2</v>
      </c>
      <c r="EV5" s="162">
        <f t="shared" ref="EV5:EV68" si="41">IF(ISNONTEXT($K5),_xlfn.LOGNORM.DIST(AY5,LN($G5),LN($K5),FALSE),NA())</f>
        <v>2.2632178473765995E-2</v>
      </c>
      <c r="EW5" s="162">
        <f t="shared" ref="EW5:EW68" si="42">IF(ISNONTEXT($K5),_xlfn.LOGNORM.DIST(AZ5,LN($G5),LN($K5),FALSE),NA())</f>
        <v>2.3722111629987795E-2</v>
      </c>
      <c r="EX5" s="162">
        <f t="shared" ref="EX5:EX68" si="43">IF(ISNONTEXT($K5),_xlfn.LOGNORM.DIST(BA5,LN($G5),LN($K5),FALSE),NA())</f>
        <v>2.4728896897025992E-2</v>
      </c>
      <c r="EY5" s="162">
        <f t="shared" ref="EY5:EY68" si="44">IF(ISNONTEXT($K5),_xlfn.LOGNORM.DIST(BB5,LN($G5),LN($K5),FALSE),NA())</f>
        <v>2.5641775681056873E-2</v>
      </c>
      <c r="EZ5" s="162">
        <f t="shared" ref="EZ5:EZ68" si="45">IF(ISNONTEXT($K5),_xlfn.LOGNORM.DIST(BC5,LN($G5),LN($K5),FALSE),NA())</f>
        <v>2.6451394824496103E-2</v>
      </c>
      <c r="FA5" s="162">
        <f t="shared" ref="FA5:FA68" si="46">IF(ISNONTEXT($K5),_xlfn.LOGNORM.DIST(BD5,LN($G5),LN($K5),FALSE),NA())</f>
        <v>2.7149954002228419E-2</v>
      </c>
      <c r="FB5" s="162">
        <f t="shared" ref="FB5:FB68" si="47">IF(ISNONTEXT($K5),_xlfn.LOGNORM.DIST(BE5,LN($G5),LN($K5),FALSE),NA())</f>
        <v>2.7731310870535861E-2</v>
      </c>
      <c r="FC5" s="162">
        <f t="shared" ref="FC5:FC68" si="48">IF(ISNONTEXT($K5),_xlfn.LOGNORM.DIST(BF5,LN($G5),LN($K5),FALSE),NA())</f>
        <v>2.8191043295244852E-2</v>
      </c>
      <c r="FD5" s="162">
        <f t="shared" ref="FD5:FD68" si="49">IF(ISNONTEXT($K5),_xlfn.LOGNORM.DIST(BG5,LN($G5),LN($K5),FALSE),NA())</f>
        <v>2.8526469427356687E-2</v>
      </c>
      <c r="FE5" s="162">
        <f t="shared" ref="FE5:FE68" si="50">IF(ISNONTEXT($K5),_xlfn.LOGNORM.DIST(BH5,LN($G5),LN($K5),FALSE),NA())</f>
        <v>2.8736627686079645E-2</v>
      </c>
      <c r="FF5" s="162">
        <f t="shared" ref="FF5:FF68" si="51">IF(ISNONTEXT($K5),_xlfn.LOGNORM.DIST(BI5,LN($G5),LN($K5),FALSE),NA())</f>
        <v>2.8822219812488836E-2</v>
      </c>
      <c r="FG5" s="162">
        <f t="shared" ref="FG5:FG68" si="52">IF(ISNONTEXT($K5),_xlfn.LOGNORM.DIST(BJ5,LN($G5),LN($K5),FALSE),NA())</f>
        <v>2.8785521046621011E-2</v>
      </c>
      <c r="FH5" s="162">
        <f t="shared" ref="FH5:FH68" si="53">IF(ISNONTEXT($K5),_xlfn.LOGNORM.DIST(BK5,LN($G5),LN($K5),FALSE),NA())</f>
        <v>2.8630262143788276E-2</v>
      </c>
      <c r="FI5" s="162">
        <f t="shared" ref="FI5:FI68" si="54">IF(ISNONTEXT($K5),_xlfn.LOGNORM.DIST(BL5,LN($G5),LN($K5),FALSE),NA())</f>
        <v>2.8361488380895201E-2</v>
      </c>
      <c r="FJ5" s="162">
        <f t="shared" ref="FJ5:FJ68" si="55">IF(ISNONTEXT($K5),_xlfn.LOGNORM.DIST(BM5,LN($G5),LN($K5),FALSE),NA())</f>
        <v>2.7985400919217879E-2</v>
      </c>
      <c r="FK5" s="162">
        <f t="shared" ref="FK5:FK68" si="56">IF(ISNONTEXT($K5),_xlfn.LOGNORM.DIST(BN5,LN($G5),LN($K5),FALSE),NA())</f>
        <v>2.7509185903382163E-2</v>
      </c>
      <c r="FL5" s="162">
        <f t="shared" ref="FL5:FL68" si="57">IF(ISNONTEXT($K5),_xlfn.LOGNORM.DIST(BO5,LN($G5),LN($K5),FALSE),NA())</f>
        <v>2.6940836510411625E-2</v>
      </c>
      <c r="FM5" s="162">
        <f t="shared" ref="FM5:FM68" si="58">IF(ISNONTEXT($K5),_xlfn.LOGNORM.DIST(BP5,LN($G5),LN($K5),FALSE),NA())</f>
        <v>2.6288972845334668E-2</v>
      </c>
      <c r="FN5" s="162">
        <f t="shared" ref="FN5:FN68" si="59">IF(ISNONTEXT($K5),_xlfn.LOGNORM.DIST(BQ5,LN($G5),LN($K5),FALSE),NA())</f>
        <v>2.5562664141075921E-2</v>
      </c>
      <c r="FO5" s="162">
        <f t="shared" ref="FO5:FO68" si="60">IF(ISNONTEXT($K5),_xlfn.LOGNORM.DIST(BR5,LN($G5),LN($K5),FALSE),NA())</f>
        <v>2.477125719112945E-2</v>
      </c>
      <c r="FP5" s="162">
        <f t="shared" ref="FP5:FP68" si="61">IF(ISNONTEXT($K5),_xlfn.LOGNORM.DIST(BS5,LN($G5),LN($K5),FALSE),NA())</f>
        <v>2.3924214354060513E-2</v>
      </c>
      <c r="FQ5" s="162">
        <f t="shared" ref="FQ5:FQ68" si="62">IF(ISNONTEXT($K5),_xlfn.LOGNORM.DIST(BT5,LN($G5),LN($K5),FALSE),NA())</f>
        <v>2.3030963847569367E-2</v>
      </c>
      <c r="FR5" s="162">
        <f t="shared" ref="FR5:FR68" si="63">IF(ISNONTEXT($K5),_xlfn.LOGNORM.DIST(BU5,LN($G5),LN($K5),FALSE),NA())</f>
        <v>2.2100764422209183E-2</v>
      </c>
      <c r="FS5" s="162">
        <f t="shared" ref="FS5:FS68" si="64">IF(ISNONTEXT($K5),_xlfn.LOGNORM.DIST(BV5,LN($G5),LN($K5),FALSE),NA())</f>
        <v>2.1142585892990257E-2</v>
      </c>
      <c r="FT5" s="162">
        <f t="shared" ref="FT5:FT68" si="65">IF(ISNONTEXT($K5),_xlfn.LOGNORM.DIST(BW5,LN($G5),LN($K5),FALSE),NA())</f>
        <v>2.0165006429280697E-2</v>
      </c>
      <c r="FU5" s="162">
        <f t="shared" ref="FU5:FU68" si="66">IF(ISNONTEXT($K5),_xlfn.LOGNORM.DIST(BX5,LN($G5),LN($K5),FALSE),NA())</f>
        <v>1.9176126973943594E-2</v>
      </c>
      <c r="FV5" s="162">
        <f t="shared" ref="FV5:FV68" si="67">IF(ISNONTEXT($K5),_xlfn.LOGNORM.DIST(BY5,LN($G5),LN($K5),FALSE),NA())</f>
        <v>1.8183502691909832E-2</v>
      </c>
      <c r="FW5" s="162">
        <f t="shared" ref="FW5:FW68" si="68">IF(ISNONTEXT($K5),_xlfn.LOGNORM.DIST(BZ5,LN($G5),LN($K5),FALSE),NA())</f>
        <v>1.7194090943092374E-2</v>
      </c>
      <c r="FX5" s="162">
        <f t="shared" ref="FX5:FX68" si="69">IF(ISNONTEXT($K5),_xlfn.LOGNORM.DIST(CA5,LN($G5),LN($K5),FALSE),NA())</f>
        <v>1.6214214938035803E-2</v>
      </c>
      <c r="FY5" s="162">
        <f t="shared" ref="FY5:FY68" si="70">IF(ISNONTEXT($K5),_xlfn.LOGNORM.DIST(CB5,LN($G5),LN($K5),FALSE),NA())</f>
        <v>1.5249541967405439E-2</v>
      </c>
      <c r="FZ5" s="162">
        <f t="shared" ref="FZ5:FZ68" si="71">IF(ISNONTEXT($K5),_xlfn.LOGNORM.DIST(CC5,LN($G5),LN($K5),FALSE),NA())</f>
        <v>1.430507489631507E-2</v>
      </c>
      <c r="GA5" s="162">
        <f t="shared" ref="GA5:GA68" si="72">IF(ISNONTEXT($K5),_xlfn.LOGNORM.DIST(CD5,LN($G5),LN($K5),FALSE),NA())</f>
        <v>1.3385155477585828E-2</v>
      </c>
      <c r="GB5" s="162">
        <f t="shared" ref="GB5:GB68" si="73">IF(ISNONTEXT($K5),_xlfn.LOGNORM.DIST(CE5,LN($G5),LN($K5),FALSE),NA())</f>
        <v>1.2493477958847941E-2</v>
      </c>
      <c r="GC5" s="162">
        <f t="shared" ref="GC5:GC68" si="74">IF(ISNONTEXT($K5),_xlfn.LOGNORM.DIST(CF5,LN($G5),LN($K5),FALSE),NA())</f>
        <v>1.1633111430439968E-2</v>
      </c>
      <c r="GD5" s="162">
        <f t="shared" ref="GD5:GD68" si="75">IF(ISNONTEXT($K5),_xlfn.LOGNORM.DIST(CG5,LN($G5),LN($K5),FALSE),NA())</f>
        <v>1.0806529377223826E-2</v>
      </c>
      <c r="GE5" s="162">
        <f t="shared" ref="GE5:GE68" si="76">IF(ISNONTEXT($K5),_xlfn.LOGNORM.DIST(CH5,LN($G5),LN($K5),FALSE),NA())</f>
        <v>1.0015644950348653E-2</v>
      </c>
      <c r="GF5" s="162">
        <f t="shared" ref="GF5:GF68" si="77">IF(ISNONTEXT($K5),_xlfn.LOGNORM.DIST(CI5,LN($G5),LN($K5),FALSE),NA())</f>
        <v>9.2618505573643876E-3</v>
      </c>
      <c r="GG5" s="162">
        <f t="shared" ref="GG5:GG68" si="78">IF(ISNONTEXT($K5),_xlfn.LOGNORM.DIST(CJ5,LN($G5),LN($K5),FALSE),NA())</f>
        <v>8.5460604738880116E-3</v>
      </c>
      <c r="GH5" s="162">
        <f t="shared" ref="GH5:GH68" si="79">IF(ISNONTEXT($K5),_xlfn.LOGNORM.DIST(CK5,LN($G5),LN($K5),FALSE),NA())</f>
        <v>7.868755300755613E-3</v>
      </c>
      <c r="GI5" s="162">
        <f t="shared" ref="GI5:GI68" si="80">IF(ISNONTEXT($K5),_xlfn.LOGNORM.DIST(CL5,LN($G5),LN($K5),FALSE),NA())</f>
        <v>7.230027221345716E-3</v>
      </c>
      <c r="GJ5" s="162">
        <f t="shared" ref="GJ5:GJ68" si="81">IF(ISNONTEXT($K5),_xlfn.LOGNORM.DIST(CM5,LN($G5),LN($K5),FALSE),NA())</f>
        <v>6.6296251493506561E-3</v>
      </c>
      <c r="GK5" s="162">
        <f t="shared" ref="GK5:GK68" si="82">IF(ISNONTEXT($K5),_xlfn.LOGNORM.DIST(CN5,LN($G5),LN($K5),FALSE),NA())</f>
        <v>6.0669989932699902E-3</v>
      </c>
      <c r="GL5" s="162">
        <f t="shared" ref="GL5:GL68" si="83">IF(ISNONTEXT($K5),_xlfn.LOGNORM.DIST(CO5,LN($G5),LN($K5),FALSE),NA())</f>
        <v>5.5413423966307268E-3</v>
      </c>
      <c r="GM5" s="162">
        <f t="shared" ref="GM5:GM68" si="84">IF(ISNONTEXT($K5),_xlfn.LOGNORM.DIST(CP5,LN($G5),LN($K5),FALSE),NA())</f>
        <v>5.0516334394665055E-3</v>
      </c>
      <c r="GN5" s="162">
        <f t="shared" ref="GN5:GN68" si="85">IF(ISNONTEXT($K5),_xlfn.LOGNORM.DIST(CQ5,LN($G5),LN($K5),FALSE),NA())</f>
        <v>4.5966729046862135E-3</v>
      </c>
      <c r="GO5" s="162">
        <f t="shared" ref="GO5:GO68" si="86">IF(ISNONTEXT($K5),_xlfn.LOGNORM.DIST(CR5,LN($G5),LN($K5),FALSE),NA())</f>
        <v>4.1751198210243428E-3</v>
      </c>
      <c r="GP5" s="162">
        <f t="shared" ref="GP5:GP68" si="87">IF(ISNONTEXT($K5),_xlfn.LOGNORM.DIST(CS5,LN($G5),LN($K5),FALSE),NA())</f>
        <v>3.7855240912763525E-3</v>
      </c>
      <c r="GQ5" s="162">
        <f t="shared" ref="GQ5:GQ68" si="88">IF(ISNONTEXT($K5),_xlfn.LOGNORM.DIST(CT5,LN($G5),LN($K5),FALSE),NA())</f>
        <v>3.42635609994121E-3</v>
      </c>
      <c r="GR5" s="162">
        <f t="shared" ref="GR5:GR68" si="89">IF(ISNONTEXT($K5),_xlfn.LOGNORM.DIST(CU5,LN($G5),LN($K5),FALSE),NA())</f>
        <v>3.096033268107464E-3</v>
      </c>
      <c r="GS5" s="162">
        <f t="shared" ref="GS5:GS68" si="90">IF(ISNONTEXT($K5),_xlfn.LOGNORM.DIST(CV5,LN($G5),LN($K5),FALSE),NA())</f>
        <v>2.792943585659703E-3</v>
      </c>
      <c r="GT5" s="162">
        <f t="shared" ref="GT5:GT68" si="91">IF(ISNONTEXT($K5),_xlfn.LOGNORM.DIST(CW5,LN($G5),LN($K5),FALSE),NA())</f>
        <v>2.5154662021359903E-3</v>
      </c>
      <c r="GU5" s="162">
        <f t="shared" ref="GU5:GU68" si="92">IF(ISNONTEXT($K5),_xlfn.LOGNORM.DIST(CX5,LN($G5),LN($K5),FALSE),NA())</f>
        <v>2.2619891985416899E-3</v>
      </c>
      <c r="GV5" s="162">
        <f t="shared" ref="GV5:GV68" si="93">IF(ISNONTEXT($K5),_xlfn.LOGNORM.DIST(CY5,LN($G5),LN($K5),FALSE),NA())</f>
        <v>2.0309246939575619E-3</v>
      </c>
      <c r="GW5" s="162">
        <f t="shared" ref="GW5:GW68" si="94">IF(ISNONTEXT($K5),_xlfn.LOGNORM.DIST(CZ5,LN($G5),LN($K5),FALSE),NA())</f>
        <v>1.820721463807212E-3</v>
      </c>
      <c r="GX5" s="162">
        <f t="shared" ref="GX5:GX68" si="95">IF(ISNONTEXT($K5),_xlfn.LOGNORM.DIST(DA5,LN($G5),LN($K5),FALSE),NA())</f>
        <v>1.6298752621495345E-3</v>
      </c>
      <c r="GY5" s="162">
        <f t="shared" ref="GY5:GY68" si="96">IF(ISNONTEXT($K5),_xlfn.LOGNORM.DIST(DB5,LN($G5),LN($K5),FALSE),NA())</f>
        <v>1.456937049328745E-3</v>
      </c>
      <c r="GZ5" s="162">
        <f t="shared" ref="GZ5:GZ68" si="97">IF(ISNONTEXT($K5),_xlfn.LOGNORM.DIST(DC5,LN($G5),LN($K5),FALSE),NA())</f>
        <v>1.3005193297153004E-3</v>
      </c>
      <c r="HA5" s="162">
        <f t="shared" ref="HA5:HA68" si="98">IF(ISNONTEXT($K5),_xlfn.LOGNORM.DIST(DD5,LN($G5),LN($K5),FALSE),NA())</f>
        <v>1.1593008030368022E-3</v>
      </c>
      <c r="HB5" s="162">
        <f t="shared" ref="HB5:HB68" si="99">IF(ISNONTEXT($K5),_xlfn.LOGNORM.DIST(DE5,LN($G5),LN($K5),FALSE),NA())</f>
        <v>1.0320295277920959E-3</v>
      </c>
      <c r="HC5" s="162">
        <f t="shared" ref="HC5:HC68" si="100">IF(ISNONTEXT($K5),_xlfn.LOGNORM.DIST(DF5,LN($G5),LN($K5),FALSE),NA())</f>
        <v>9.1752478726433908E-4</v>
      </c>
      <c r="HD5" s="162">
        <f t="shared" ref="HD5:HD68" si="101">IF(ISNONTEXT($K5),_xlfn.LOGNORM.DIST(DG5,LN($G5),LN($K5),FALSE),NA())</f>
        <v>8.1467783841187886E-4</v>
      </c>
      <c r="HE5" s="162">
        <f t="shared" ref="HE5:HE68" si="102">IF(ISNONTEXT($K5),_xlfn.LOGNORM.DIST(DH5,LN($G5),LN($K5),FALSE),NA())</f>
        <v>7.22451712057134E-4</v>
      </c>
      <c r="HF5" s="162">
        <f t="shared" ref="HF5:HF68" si="103">IF(ISNONTEXT($K5),_xlfn.LOGNORM.DIST(DI5,LN($G5),LN($K5),FALSE),NA())</f>
        <v>6.3988021986163021E-4</v>
      </c>
      <c r="HG5" s="162">
        <f t="shared" ref="HG5:HG68" si="104">IF(ISNONTEXT($K5),_xlfn.LOGNORM.DIST(DJ5,LN($G5),LN($K5),FALSE),NA())</f>
        <v>5.660663100426317E-4</v>
      </c>
      <c r="HH5" s="162">
        <f t="shared" ref="HH5:HH68" si="105">IF(ISNONTEXT($K5),_xlfn.LOGNORM.DIST(DK5,LN($G5),LN($K5),FALSE),NA())</f>
        <v>5.0017990004523399E-4</v>
      </c>
      <c r="HI5" s="162">
        <f t="shared" ref="HI5:HI68" si="106">IF(ISNONTEXT($K5),_xlfn.LOGNORM.DIST(DL5,LN($G5),LN($K5),FALSE),NA())</f>
        <v>4.4145530075793943E-4</v>
      </c>
      <c r="HJ5" s="162">
        <f t="shared" ref="HJ5:HJ68" si="107">IF(ISNONTEXT($K5),_xlfn.LOGNORM.DIST(DM5,LN($G5),LN($K5),FALSE),NA())</f>
        <v>3.8918833360502246E-4</v>
      </c>
      <c r="HK5" s="162">
        <f t="shared" ref="HK5:HK68" si="108">IF(ISNONTEXT($K5),_xlfn.LOGNORM.DIST(DN5,LN($G5),LN($K5),FALSE),NA())</f>
        <v>3.4273322916537674E-4</v>
      </c>
      <c r="HL5" s="162">
        <f t="shared" ref="HL5:HL68" si="109">IF(ISNONTEXT($K5),_xlfn.LOGNORM.DIST(DO5,LN($G5),LN($K5),FALSE),NA())</f>
        <v>3.0149938400192818E-4</v>
      </c>
      <c r="HM5" s="162">
        <f t="shared" ref="HM5:HM68" si="110">IF(ISNONTEXT($K5),_xlfn.LOGNORM.DIST(DP5,LN($G5),LN($K5),FALSE),NA())</f>
        <v>2.6494804124040328E-4</v>
      </c>
      <c r="HN5" s="162">
        <f t="shared" ref="HN5:HN68" si="111">IF(ISNONTEXT($K5),_xlfn.LOGNORM.DIST(DQ5,LN($G5),LN($K5),FALSE),NA())</f>
        <v>2.3258895017582527E-4</v>
      </c>
      <c r="HO5" s="162">
        <f t="shared" ref="HO5:HO68" si="112">IF(ISNONTEXT($K5),_xlfn.LOGNORM.DIST(DR5,LN($G5),LN($K5),FALSE),NA())</f>
        <v>2.0397705084196154E-4</v>
      </c>
      <c r="HP5" s="162">
        <f t="shared" ref="HP5:HP68" si="113">IF(ISNONTEXT($K5),_xlfn.LOGNORM.DIST(DS5,LN($G5),LN($K5),FALSE),NA())</f>
        <v>1.7870922105891319E-4</v>
      </c>
      <c r="HQ5" s="162">
        <f t="shared" ref="HQ5:HQ68" si="114">IF(ISNONTEXT($K5),_xlfn.LOGNORM.DIST(DT5,LN($G5),LN($K5),FALSE),NA())</f>
        <v>1.5642111596300069E-4</v>
      </c>
    </row>
    <row r="6" spans="1:226" x14ac:dyDescent="0.25">
      <c r="A6" s="4">
        <v>3</v>
      </c>
      <c r="B6" s="364">
        <f t="shared" si="4"/>
        <v>56.926116260259825</v>
      </c>
      <c r="C6" s="88">
        <v>100</v>
      </c>
      <c r="D6" s="364">
        <f t="shared" si="5"/>
        <v>175.66629619138479</v>
      </c>
      <c r="E6" s="34">
        <f t="shared" si="6"/>
        <v>1</v>
      </c>
      <c r="F6" s="34">
        <f t="shared" si="7"/>
        <v>0.56926116260259718</v>
      </c>
      <c r="G6" s="69">
        <f>IF(AND(C6&gt;0,NOT(ISBLANK(H6))),IF(VLOOKUP($C$3,VLookups!$A$17:$B$18,2,FALSE),C6*VLOOKUP(H6,VLookups!$A$4:$B$13,2,FALSE),C6),"")</f>
        <v>100</v>
      </c>
      <c r="H6" s="21" t="s">
        <v>0</v>
      </c>
      <c r="I6" s="56"/>
      <c r="J6" s="265"/>
      <c r="K6" s="365">
        <f>IF(C6&gt;0,IF(ISBLANK(J6),IF(ISBLANK(H6),"",VLOOKUP(H6,VLookups!$A$4:$C$13,3,FALSE)),J6),"")</f>
        <v>1.2</v>
      </c>
      <c r="L6" s="365">
        <f t="shared" si="8"/>
        <v>19.790029988520828</v>
      </c>
      <c r="M6" s="71">
        <f t="shared" si="9"/>
        <v>391.64528694655371</v>
      </c>
      <c r="N6" s="88">
        <v>150</v>
      </c>
      <c r="O6" s="258">
        <f>IF(AND(N6&gt;0,C6&gt;0,NOT(K6="")),ABS(VLOOKUP($N$1,VLookups!$A$48:$B$49,2,FALSE)-_xlfn.LOGNORM.DIST(N6,LN(G6),LN(K6),TRUE)),"")</f>
        <v>0.98692244999354761</v>
      </c>
      <c r="P6" s="87">
        <f>IF(AND($B6&gt;0,$C6&gt;0,$D6&gt;0,NOT(ISBLANK($H6))),_xlfn.LOGNORM.INV(ABS(VLOOKUP($N$1,VLookups!$A$48:$B$49,2,FALSE)-P$3),LN($G6),LN($K6)),"")</f>
        <v>79.163529721126693</v>
      </c>
      <c r="Q6" s="86">
        <f>IF(AND($B6&gt;0,$C6&gt;0,$D6&gt;0,NOT(ISBLANK($H6))),_xlfn.LOGNORM.INV(ABS(VLOOKUP($N$1,VLookups!$A$48:$B$49,2,FALSE)-Q$3),LN($G6),LN($K6)),"")</f>
        <v>126.3207948815257</v>
      </c>
      <c r="R6" s="87">
        <f>IF(AND($B6&gt;0,$C6&gt;0,$D6&gt;0,NOT(ISBLANK($H6))),_xlfn.LOGNORM.INV(ABS(VLOOKUP($N$1,VLookups!$A$48:$B$49,2,FALSE)-R$3),LN($G6),LN($K6)),"")</f>
        <v>120.79976438866272</v>
      </c>
      <c r="S6" s="86">
        <f>IF(AND($B6&gt;0,$C6&gt;0,$D6&gt;0,NOT(ISBLANK($H6))),_xlfn.LOGNORM.INV(ABS(VLOOKUP($N$1,VLookups!$A$48:$B$49,2,FALSE)-S$3),LN($G6),LN($K6)),"")</f>
        <v>116.58444725118952</v>
      </c>
      <c r="T6" s="87">
        <f>IF(AND($B6&gt;0,$C6&gt;0,$D6&gt;0,NOT(ISBLANK($H6))),_xlfn.LOGNORM.INV(ABS(VLOOKUP($N$1,VLookups!$A$48:$B$49,2,FALSE)-T$3),LN($G6),LN($K6)),"")</f>
        <v>113.08550424189568</v>
      </c>
      <c r="U6" s="86">
        <f>IF(AND($B6&gt;0,$C6&gt;0,$D6&gt;0,NOT(ISBLANK($H6))),_xlfn.LOGNORM.INV(ABS(VLOOKUP($N$1,VLookups!$A$48:$B$49,2,FALSE)-U$3),LN($G6),LN($K6)),"")</f>
        <v>110.03293211484858</v>
      </c>
      <c r="V6" s="5"/>
      <c r="W6" s="161">
        <f t="shared" si="10"/>
        <v>1.1874017993112498</v>
      </c>
      <c r="X6" s="161">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2">
        <f t="shared" si="14"/>
        <v>3.2441816161598924E-4</v>
      </c>
      <c r="DV6" s="162">
        <f t="shared" si="15"/>
        <v>4.480400756875287E-4</v>
      </c>
      <c r="DW6" s="162">
        <f t="shared" si="16"/>
        <v>6.0714478270247488E-4</v>
      </c>
      <c r="DX6" s="162">
        <f t="shared" si="17"/>
        <v>8.0809790793385388E-4</v>
      </c>
      <c r="DY6" s="162">
        <f t="shared" si="18"/>
        <v>1.0573902457210549E-3</v>
      </c>
      <c r="DZ6" s="162">
        <f t="shared" si="19"/>
        <v>1.3613903428703869E-3</v>
      </c>
      <c r="EA6" s="162">
        <f t="shared" si="20"/>
        <v>1.7260679910431874E-3</v>
      </c>
      <c r="EB6" s="162">
        <f t="shared" si="21"/>
        <v>2.1567022534386918E-3</v>
      </c>
      <c r="EC6" s="162">
        <f t="shared" si="22"/>
        <v>2.6575896106752098E-3</v>
      </c>
      <c r="ED6" s="162">
        <f t="shared" si="23"/>
        <v>3.231768625033612E-3</v>
      </c>
      <c r="EE6" s="162">
        <f t="shared" si="24"/>
        <v>3.8807771254923068E-3</v>
      </c>
      <c r="EF6" s="162">
        <f t="shared" si="25"/>
        <v>4.6044563579426346E-3</v>
      </c>
      <c r="EG6" s="162">
        <f t="shared" si="26"/>
        <v>5.4008139780755294E-3</v>
      </c>
      <c r="EH6" s="162">
        <f t="shared" si="27"/>
        <v>6.2659544213509418E-3</v>
      </c>
      <c r="EI6" s="162">
        <f t="shared" si="28"/>
        <v>7.1940813494375507E-3</v>
      </c>
      <c r="EJ6" s="162">
        <f t="shared" si="29"/>
        <v>8.1775728505256683E-3</v>
      </c>
      <c r="EK6" s="162">
        <f t="shared" si="30"/>
        <v>9.2071261584361422E-3</v>
      </c>
      <c r="EL6" s="162">
        <f t="shared" si="31"/>
        <v>1.0271965115492396E-2</v>
      </c>
      <c r="EM6" s="162">
        <f t="shared" si="32"/>
        <v>1.1360100647728551E-2</v>
      </c>
      <c r="EN6" s="162">
        <f t="shared" si="33"/>
        <v>1.2458632295834436E-2</v>
      </c>
      <c r="EO6" s="162">
        <f t="shared" si="34"/>
        <v>1.3554077431412601E-2</v>
      </c>
      <c r="EP6" s="162">
        <f t="shared" si="35"/>
        <v>1.4632714200492303E-2</v>
      </c>
      <c r="EQ6" s="162">
        <f t="shared" si="36"/>
        <v>1.568092443176048E-2</v>
      </c>
      <c r="ER6" s="162">
        <f t="shared" si="37"/>
        <v>1.6685523635731347E-2</v>
      </c>
      <c r="ES6" s="162">
        <f t="shared" si="38"/>
        <v>1.7634066679336213E-2</v>
      </c>
      <c r="ET6" s="162">
        <f t="shared" si="39"/>
        <v>1.8515119604163372E-2</v>
      </c>
      <c r="EU6" s="162">
        <f t="shared" si="40"/>
        <v>1.9318490214437906E-2</v>
      </c>
      <c r="EV6" s="162">
        <f t="shared" si="41"/>
        <v>2.0035412345305658E-2</v>
      </c>
      <c r="EW6" s="162">
        <f t="shared" si="42"/>
        <v>2.0658680998549697E-2</v>
      </c>
      <c r="EX6" s="162">
        <f t="shared" si="43"/>
        <v>2.1182737686521531E-2</v>
      </c>
      <c r="EY6" s="162">
        <f t="shared" si="44"/>
        <v>2.1603707264389226E-2</v>
      </c>
      <c r="EZ6" s="162">
        <f t="shared" si="45"/>
        <v>2.1919389189692634E-2</v>
      </c>
      <c r="FA6" s="162">
        <f t="shared" si="46"/>
        <v>2.2129207485593754E-2</v>
      </c>
      <c r="FB6" s="162">
        <f t="shared" si="47"/>
        <v>2.2234124682277635E-2</v>
      </c>
      <c r="FC6" s="162">
        <f t="shared" si="48"/>
        <v>2.2236525672111228E-2</v>
      </c>
      <c r="FD6" s="162">
        <f t="shared" si="49"/>
        <v>2.2140077757388202E-2</v>
      </c>
      <c r="FE6" s="162">
        <f t="shared" si="50"/>
        <v>2.1949573226395677E-2</v>
      </c>
      <c r="FF6" s="162">
        <f t="shared" si="51"/>
        <v>2.1670760604391711E-2</v>
      </c>
      <c r="FG6" s="162">
        <f t="shared" si="52"/>
        <v>2.1310170336122678E-2</v>
      </c>
      <c r="FH6" s="162">
        <f t="shared" si="53"/>
        <v>2.0874940112683066E-2</v>
      </c>
      <c r="FI6" s="162">
        <f t="shared" si="54"/>
        <v>2.0372644403808371E-2</v>
      </c>
      <c r="FJ6" s="162">
        <f t="shared" si="55"/>
        <v>1.9811132039971216E-2</v>
      </c>
      <c r="FK6" s="162">
        <f t="shared" si="56"/>
        <v>1.9198374945209071E-2</v>
      </c>
      <c r="FL6" s="162">
        <f t="shared" si="57"/>
        <v>1.8542330384160002E-2</v>
      </c>
      <c r="FM6" s="162">
        <f t="shared" si="58"/>
        <v>1.7850818381989014E-2</v>
      </c>
      <c r="FN6" s="162">
        <f t="shared" si="59"/>
        <v>1.7131415324306933E-2</v>
      </c>
      <c r="FO6" s="162">
        <f t="shared" si="60"/>
        <v>1.6391364160496684E-2</v>
      </c>
      <c r="FP6" s="162">
        <f t="shared" si="61"/>
        <v>1.563750112738449E-2</v>
      </c>
      <c r="FQ6" s="162">
        <f t="shared" si="62"/>
        <v>1.4876198485488596E-2</v>
      </c>
      <c r="FR6" s="162">
        <f t="shared" si="63"/>
        <v>1.4113322417734012E-2</v>
      </c>
      <c r="FS6" s="162">
        <f t="shared" si="64"/>
        <v>1.3354204977873407E-2</v>
      </c>
      <c r="FT6" s="162">
        <f t="shared" si="65"/>
        <v>1.2603628787778853E-2</v>
      </c>
      <c r="FU6" s="162">
        <f t="shared" si="66"/>
        <v>1.1865823062351828E-2</v>
      </c>
      <c r="FV6" s="162">
        <f t="shared" si="67"/>
        <v>1.1144469480007073E-2</v>
      </c>
      <c r="FW6" s="162">
        <f t="shared" si="68"/>
        <v>1.0442716406873262E-2</v>
      </c>
      <c r="FX6" s="162">
        <f t="shared" si="69"/>
        <v>9.7632000152575379E-3</v>
      </c>
      <c r="FY6" s="162">
        <f t="shared" si="70"/>
        <v>9.1080709029907215E-3</v>
      </c>
      <c r="FZ6" s="162">
        <f t="shared" si="71"/>
        <v>8.4790249119677426E-3</v>
      </c>
      <c r="GA6" s="162">
        <f t="shared" si="72"/>
        <v>7.8773369541783635E-3</v>
      </c>
      <c r="GB6" s="162">
        <f t="shared" si="73"/>
        <v>7.303896775264801E-3</v>
      </c>
      <c r="GC6" s="162">
        <f t="shared" si="74"/>
        <v>6.7592457135104648E-3</v>
      </c>
      <c r="GD6" s="162">
        <f t="shared" si="75"/>
        <v>6.2436136414275416E-3</v>
      </c>
      <c r="GE6" s="162">
        <f t="shared" si="76"/>
        <v>5.7569554039225042E-3</v>
      </c>
      <c r="GF6" s="162">
        <f t="shared" si="77"/>
        <v>5.2989861883541173E-3</v>
      </c>
      <c r="GG6" s="162">
        <f t="shared" si="78"/>
        <v>4.8692153754038127E-3</v>
      </c>
      <c r="GH6" s="162">
        <f t="shared" si="79"/>
        <v>4.4669785239689992E-3</v>
      </c>
      <c r="GI6" s="162">
        <f t="shared" si="80"/>
        <v>4.0914672372689117E-3</v>
      </c>
      <c r="GJ6" s="162">
        <f t="shared" si="81"/>
        <v>3.7417567405264251E-3</v>
      </c>
      <c r="GK6" s="162">
        <f t="shared" si="82"/>
        <v>3.4168310728630719E-3</v>
      </c>
      <c r="GL6" s="162">
        <f t="shared" si="83"/>
        <v>3.1156058576582092E-3</v>
      </c>
      <c r="GM6" s="162">
        <f t="shared" si="84"/>
        <v>2.8369486670597951E-3</v>
      </c>
      <c r="GN6" s="162">
        <f t="shared" si="85"/>
        <v>2.5796970382645709E-3</v>
      </c>
      <c r="GO6" s="162">
        <f t="shared" si="86"/>
        <v>2.3426742323986094E-3</v>
      </c>
      <c r="GP6" s="162">
        <f t="shared" si="87"/>
        <v>2.1247028521933359E-3</v>
      </c>
      <c r="GQ6" s="162">
        <f t="shared" si="88"/>
        <v>1.9246164530667617E-3</v>
      </c>
      <c r="GR6" s="162">
        <f t="shared" si="89"/>
        <v>1.7412692945817513E-3</v>
      </c>
      <c r="GS6" s="162">
        <f t="shared" si="90"/>
        <v>1.57354438643866E-3</v>
      </c>
      <c r="GT6" s="162">
        <f t="shared" si="91"/>
        <v>1.4203599859959025E-3</v>
      </c>
      <c r="GU6" s="162">
        <f t="shared" si="92"/>
        <v>1.2806747035690339E-3</v>
      </c>
      <c r="GV6" s="162">
        <f t="shared" si="93"/>
        <v>1.1534913681409799E-3</v>
      </c>
      <c r="GW6" s="162">
        <f t="shared" si="94"/>
        <v>1.0378598002519944E-3</v>
      </c>
      <c r="GX6" s="162">
        <f t="shared" si="95"/>
        <v>9.3287863128743264E-4</v>
      </c>
      <c r="GY6" s="162">
        <f t="shared" si="96"/>
        <v>8.3769629962677128E-4</v>
      </c>
      <c r="GZ6" s="162">
        <f t="shared" si="97"/>
        <v>7.5151134457490307E-4</v>
      </c>
      <c r="HA6" s="162">
        <f t="shared" si="98"/>
        <v>6.7357210901414851E-4</v>
      </c>
      <c r="HB6" s="162">
        <f t="shared" si="99"/>
        <v>6.0317595158134775E-4</v>
      </c>
      <c r="HC6" s="162">
        <f t="shared" si="100"/>
        <v>5.3966805912203679E-4</v>
      </c>
      <c r="HD6" s="162">
        <f t="shared" si="101"/>
        <v>4.8243994038619804E-4</v>
      </c>
      <c r="HE6" s="162">
        <f t="shared" si="102"/>
        <v>4.3092767254922167E-4</v>
      </c>
      <c r="HF6" s="162">
        <f t="shared" si="103"/>
        <v>3.8460996326988649E-4</v>
      </c>
      <c r="HG6" s="162">
        <f t="shared" si="104"/>
        <v>3.4300608270605937E-4</v>
      </c>
      <c r="HH6" s="162">
        <f t="shared" si="105"/>
        <v>3.0567371224290274E-4</v>
      </c>
      <c r="HI6" s="162">
        <f t="shared" si="106"/>
        <v>2.7220674966988594E-4</v>
      </c>
      <c r="HJ6" s="162">
        <f t="shared" si="107"/>
        <v>2.4223310417573082E-4</v>
      </c>
      <c r="HK6" s="162">
        <f t="shared" si="108"/>
        <v>2.1541250880520999E-4</v>
      </c>
      <c r="HL6" s="162">
        <f t="shared" si="109"/>
        <v>1.9143437291689524E-4</v>
      </c>
      <c r="HM6" s="162">
        <f t="shared" si="110"/>
        <v>1.7001569266742155E-4</v>
      </c>
      <c r="HN6" s="162">
        <f t="shared" si="111"/>
        <v>1.5089903359072725E-4</v>
      </c>
      <c r="HO6" s="162">
        <f t="shared" si="112"/>
        <v>1.338505959009058E-4</v>
      </c>
      <c r="HP6" s="162">
        <f t="shared" si="113"/>
        <v>1.1865837018393404E-4</v>
      </c>
      <c r="HQ6" s="162">
        <f t="shared" si="114"/>
        <v>1.0513038861461856E-4</v>
      </c>
    </row>
    <row r="7" spans="1:226" x14ac:dyDescent="0.25">
      <c r="A7" s="4">
        <v>4</v>
      </c>
      <c r="B7" s="364">
        <f t="shared" si="4"/>
        <v>50.179409578850773</v>
      </c>
      <c r="C7" s="88">
        <v>100</v>
      </c>
      <c r="D7" s="364">
        <f t="shared" si="5"/>
        <v>199.28492750171239</v>
      </c>
      <c r="E7" s="34">
        <f t="shared" si="6"/>
        <v>1</v>
      </c>
      <c r="F7" s="34">
        <f t="shared" si="7"/>
        <v>0.50179409578850687</v>
      </c>
      <c r="G7" s="69">
        <f>IF(AND(C7&gt;0,NOT(ISBLANK(H7))),IF(VLOOKUP($C$3,VLookups!$A$17:$B$18,2,FALSE),C7*VLOOKUP(H7,VLookups!$A$4:$B$13,2,FALSE),C7),"")</f>
        <v>100</v>
      </c>
      <c r="H7" s="21" t="s">
        <v>3</v>
      </c>
      <c r="I7" s="56"/>
      <c r="J7" s="265"/>
      <c r="K7" s="365">
        <f>IF(C7&gt;0,IF(ISBLANK(J7),IF(ISBLANK(H7),"",VLOOKUP(H7,VLookups!$A$4:$C$13,3,FALSE)),J7),"")</f>
        <v>1.25</v>
      </c>
      <c r="L7" s="365">
        <f t="shared" si="8"/>
        <v>24.850919653810269</v>
      </c>
      <c r="M7" s="71">
        <f t="shared" si="9"/>
        <v>617.56820764013355</v>
      </c>
      <c r="N7" s="88">
        <v>150</v>
      </c>
      <c r="O7" s="258">
        <f>IF(AND(N7&gt;0,C7&gt;0,NOT(K7="")),ABS(VLOOKUP($N$1,VLookups!$A$48:$B$49,2,FALSE)-_xlfn.LOGNORM.DIST(N7,LN(G7),LN(K7),TRUE)),"")</f>
        <v>0.96539599781623131</v>
      </c>
      <c r="P7" s="87">
        <f>IF(AND($B7&gt;0,$C7&gt;0,$D7&gt;0,NOT(ISBLANK($H7))),_xlfn.LOGNORM.INV(ABS(VLOOKUP($N$1,VLookups!$A$48:$B$49,2,FALSE)-P$3),LN($G7),LN($K7)),"")</f>
        <v>75.128517855923789</v>
      </c>
      <c r="Q7" s="86">
        <f>IF(AND($B7&gt;0,$C7&gt;0,$D7&gt;0,NOT(ISBLANK($H7))),_xlfn.LOGNORM.INV(ABS(VLOOKUP($N$1,VLookups!$A$48:$B$49,2,FALSE)-Q$3),LN($G7),LN($K7)),"")</f>
        <v>133.10524798555602</v>
      </c>
      <c r="R7" s="87">
        <f>IF(AND($B7&gt;0,$C7&gt;0,$D7&gt;0,NOT(ISBLANK($H7))),_xlfn.LOGNORM.INV(ABS(VLOOKUP($N$1,VLookups!$A$48:$B$49,2,FALSE)-R$3),LN($G7),LN($K7)),"")</f>
        <v>126.02037663734971</v>
      </c>
      <c r="S7" s="86">
        <f>IF(AND($B7&gt;0,$C7&gt;0,$D7&gt;0,NOT(ISBLANK($H7))),_xlfn.LOGNORM.INV(ABS(VLOOKUP($N$1,VLookups!$A$48:$B$49,2,FALSE)-S$3),LN($G7),LN($K7)),"")</f>
        <v>120.65950093876957</v>
      </c>
      <c r="T7" s="87">
        <f>IF(AND($B7&gt;0,$C7&gt;0,$D7&gt;0,NOT(ISBLANK($H7))),_xlfn.LOGNORM.INV(ABS(VLOOKUP($N$1,VLookups!$A$48:$B$49,2,FALSE)-T$3),LN($G7),LN($K7)),"")</f>
        <v>116.24246488485497</v>
      </c>
      <c r="U7" s="86">
        <f>IF(AND($B7&gt;0,$C7&gt;0,$D7&gt;0,NOT(ISBLANK($H7))),_xlfn.LOGNORM.INV(ABS(VLOOKUP($N$1,VLookups!$A$48:$B$49,2,FALSE)-U$3),LN($G7),LN($K7)),"")</f>
        <v>112.41380820404775</v>
      </c>
      <c r="V7" s="5"/>
      <c r="W7" s="161">
        <f t="shared" si="10"/>
        <v>1.4910551792286162</v>
      </c>
      <c r="X7" s="161">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2">
        <f t="shared" si="14"/>
        <v>3.0070790661325359E-4</v>
      </c>
      <c r="DV7" s="162">
        <f t="shared" si="15"/>
        <v>4.3430957398373589E-4</v>
      </c>
      <c r="DW7" s="162">
        <f t="shared" si="16"/>
        <v>6.1058974737503516E-4</v>
      </c>
      <c r="DX7" s="162">
        <f t="shared" si="17"/>
        <v>8.3721726491054502E-4</v>
      </c>
      <c r="DY7" s="162">
        <f t="shared" si="18"/>
        <v>1.1215792208817052E-3</v>
      </c>
      <c r="DZ7" s="162">
        <f t="shared" si="19"/>
        <v>1.4703474048534334E-3</v>
      </c>
      <c r="EA7" s="162">
        <f t="shared" si="20"/>
        <v>1.889042249331189E-3</v>
      </c>
      <c r="EB7" s="162">
        <f t="shared" si="21"/>
        <v>2.3816267356976126E-3</v>
      </c>
      <c r="EC7" s="162">
        <f t="shared" si="22"/>
        <v>2.9501605167717138E-3</v>
      </c>
      <c r="ED7" s="162">
        <f t="shared" si="23"/>
        <v>3.5945395118033383E-3</v>
      </c>
      <c r="EE7" s="162">
        <f t="shared" si="24"/>
        <v>4.3123391522751605E-3</v>
      </c>
      <c r="EF7" s="162">
        <f t="shared" si="25"/>
        <v>5.0987711943289446E-3</v>
      </c>
      <c r="EG7" s="162">
        <f t="shared" si="26"/>
        <v>5.9467554764386964E-3</v>
      </c>
      <c r="EH7" s="162">
        <f t="shared" si="27"/>
        <v>6.8471000091413301E-3</v>
      </c>
      <c r="EI7" s="162">
        <f t="shared" si="28"/>
        <v>7.7887759883223566E-3</v>
      </c>
      <c r="EJ7" s="162">
        <f t="shared" si="29"/>
        <v>8.7592691645060443E-3</v>
      </c>
      <c r="EK7" s="162">
        <f t="shared" si="30"/>
        <v>9.7449856972045504E-3</v>
      </c>
      <c r="EL7" s="162">
        <f t="shared" si="31"/>
        <v>1.0731689192499201E-2</v>
      </c>
      <c r="EM7" s="162">
        <f t="shared" si="32"/>
        <v>1.1704945914182384E-2</v>
      </c>
      <c r="EN7" s="162">
        <f t="shared" si="33"/>
        <v>1.2650556904211782E-2</v>
      </c>
      <c r="EO7" s="162">
        <f t="shared" si="34"/>
        <v>1.3554958605072E-2</v>
      </c>
      <c r="EP7" s="162">
        <f t="shared" si="35"/>
        <v>1.44055771756654E-2</v>
      </c>
      <c r="EQ7" s="162">
        <f t="shared" si="36"/>
        <v>1.5191125674150308E-2</v>
      </c>
      <c r="ER7" s="162">
        <f t="shared" si="37"/>
        <v>1.5901837324004478E-2</v>
      </c>
      <c r="ES7" s="162">
        <f t="shared" si="38"/>
        <v>1.6529631917573236E-2</v>
      </c>
      <c r="ET7" s="162">
        <f t="shared" si="39"/>
        <v>1.7068215843296007E-2</v>
      </c>
      <c r="EU7" s="162">
        <f t="shared" si="40"/>
        <v>1.7513119113750662E-2</v>
      </c>
      <c r="EV7" s="162">
        <f t="shared" si="41"/>
        <v>1.7861675048528102E-2</v>
      </c>
      <c r="EW7" s="162">
        <f t="shared" si="42"/>
        <v>1.8112949909314561E-2</v>
      </c>
      <c r="EX7" s="162">
        <f t="shared" si="43"/>
        <v>1.8267630818171229E-2</v>
      </c>
      <c r="EY7" s="162">
        <f t="shared" si="44"/>
        <v>1.8327880769664063E-2</v>
      </c>
      <c r="EZ7" s="162">
        <f t="shared" si="45"/>
        <v>1.8297169550221329E-2</v>
      </c>
      <c r="FA7" s="162">
        <f t="shared" si="46"/>
        <v>1.8180088992406373E-2</v>
      </c>
      <c r="FB7" s="162">
        <f t="shared" si="47"/>
        <v>1.7982160309585313E-2</v>
      </c>
      <c r="FC7" s="162">
        <f t="shared" si="48"/>
        <v>1.7709640366647406E-2</v>
      </c>
      <c r="FD7" s="162">
        <f t="shared" si="49"/>
        <v>1.7369332726293547E-2</v>
      </c>
      <c r="FE7" s="162">
        <f t="shared" si="50"/>
        <v>1.6968408238663812E-2</v>
      </c>
      <c r="FF7" s="162">
        <f t="shared" si="51"/>
        <v>1.651423887327998E-2</v>
      </c>
      <c r="FG7" s="162">
        <f t="shared" si="52"/>
        <v>1.6014247472392589E-2</v>
      </c>
      <c r="FH7" s="162">
        <f t="shared" si="53"/>
        <v>1.547577516762765E-2</v>
      </c>
      <c r="FI7" s="162">
        <f t="shared" si="54"/>
        <v>1.4905967369975227E-2</v>
      </c>
      <c r="FJ7" s="162">
        <f t="shared" si="55"/>
        <v>1.4311678529580948E-2</v>
      </c>
      <c r="FK7" s="162">
        <f t="shared" si="56"/>
        <v>1.3699395271308467E-2</v>
      </c>
      <c r="FL7" s="162">
        <f t="shared" si="57"/>
        <v>1.3075177042992469E-2</v>
      </c>
      <c r="FM7" s="162">
        <f t="shared" si="58"/>
        <v>1.2444613059183858E-2</v>
      </c>
      <c r="FN7" s="162">
        <f t="shared" si="59"/>
        <v>1.181279407405666E-2</v>
      </c>
      <c r="FO7" s="162">
        <f t="shared" si="60"/>
        <v>1.1184297360890409E-2</v>
      </c>
      <c r="FP7" s="162">
        <f t="shared" si="61"/>
        <v>1.0563183198942859E-2</v>
      </c>
      <c r="FQ7" s="162">
        <f t="shared" si="62"/>
        <v>9.9530011581029677E-3</v>
      </c>
      <c r="FR7" s="162">
        <f t="shared" si="63"/>
        <v>9.3568045143593223E-3</v>
      </c>
      <c r="FS7" s="162">
        <f t="shared" si="64"/>
        <v>8.7771712125932263E-3</v>
      </c>
      <c r="FT7" s="162">
        <f t="shared" si="65"/>
        <v>8.2162299064182775E-3</v>
      </c>
      <c r="FU7" s="162">
        <f t="shared" si="66"/>
        <v>7.6756897380043324E-3</v>
      </c>
      <c r="FV7" s="162">
        <f t="shared" si="67"/>
        <v>7.1568726657282701E-3</v>
      </c>
      <c r="FW7" s="162">
        <f t="shared" si="68"/>
        <v>6.6607472971772323E-3</v>
      </c>
      <c r="FX7" s="162">
        <f t="shared" si="69"/>
        <v>6.1879633339548233E-3</v>
      </c>
      <c r="FY7" s="162">
        <f t="shared" si="70"/>
        <v>5.738885878589616E-3</v>
      </c>
      <c r="FZ7" s="162">
        <f t="shared" si="71"/>
        <v>5.313628989439028E-3</v>
      </c>
      <c r="GA7" s="162">
        <f t="shared" si="72"/>
        <v>4.9120879945965838E-3</v>
      </c>
      <c r="GB7" s="162">
        <f t="shared" si="73"/>
        <v>4.5339701890520223E-3</v>
      </c>
      <c r="GC7" s="162">
        <f t="shared" si="74"/>
        <v>4.1788236400111135E-3</v>
      </c>
      <c r="GD7" s="162">
        <f t="shared" si="75"/>
        <v>3.8460639131834514E-3</v>
      </c>
      <c r="GE7" s="162">
        <f t="shared" si="76"/>
        <v>3.5349986082552701E-3</v>
      </c>
      <c r="GF7" s="162">
        <f t="shared" si="77"/>
        <v>3.2448496552506092E-3</v>
      </c>
      <c r="GG7" s="162">
        <f t="shared" si="78"/>
        <v>2.9747733758543819E-3</v>
      </c>
      <c r="GH7" s="162">
        <f t="shared" si="79"/>
        <v>2.7238783559668206E-3</v>
      </c>
      <c r="GI7" s="162">
        <f t="shared" si="80"/>
        <v>2.4912412088137861E-3</v>
      </c>
      <c r="GJ7" s="162">
        <f t="shared" si="81"/>
        <v>2.2759203329102608E-3</v>
      </c>
      <c r="GK7" s="162">
        <f t="shared" si="82"/>
        <v>2.0769677871186523E-3</v>
      </c>
      <c r="GL7" s="162">
        <f t="shared" si="83"/>
        <v>1.8934394169705757E-3</v>
      </c>
      <c r="GM7" s="162">
        <f t="shared" si="84"/>
        <v>1.7244033732847965E-3</v>
      </c>
      <c r="GN7" s="162">
        <f t="shared" si="85"/>
        <v>1.5689471667947295E-3</v>
      </c>
      <c r="GO7" s="162">
        <f t="shared" si="86"/>
        <v>1.4261834017897327E-3</v>
      </c>
      <c r="GP7" s="162">
        <f t="shared" si="87"/>
        <v>1.2952543283881138E-3</v>
      </c>
      <c r="GQ7" s="162">
        <f t="shared" si="88"/>
        <v>1.175335347617092E-3</v>
      </c>
      <c r="GR7" s="162">
        <f t="shared" si="89"/>
        <v>1.0656375965162604E-3</v>
      </c>
      <c r="GS7" s="162">
        <f t="shared" si="90"/>
        <v>9.654097324651793E-4</v>
      </c>
      <c r="GT7" s="162">
        <f t="shared" si="91"/>
        <v>8.7393902724841827E-4</v>
      </c>
      <c r="GU7" s="162">
        <f t="shared" si="92"/>
        <v>7.9055187233156225E-4</v>
      </c>
      <c r="GV7" s="162">
        <f t="shared" si="93"/>
        <v>7.1461378768661863E-4</v>
      </c>
      <c r="GW7" s="162">
        <f t="shared" si="94"/>
        <v>6.4552901748067798E-4</v>
      </c>
      <c r="GX7" s="162">
        <f t="shared" si="95"/>
        <v>5.8273978718571134E-4</v>
      </c>
      <c r="GY7" s="162">
        <f t="shared" si="96"/>
        <v>5.2572528829822947E-4</v>
      </c>
      <c r="GZ7" s="162">
        <f t="shared" si="97"/>
        <v>4.740004489607152E-4</v>
      </c>
      <c r="HA7" s="162">
        <f t="shared" si="98"/>
        <v>4.2711454140745216E-4</v>
      </c>
      <c r="HB7" s="162">
        <f t="shared" si="99"/>
        <v>3.846496703499106E-4</v>
      </c>
      <c r="HC7" s="162">
        <f t="shared" si="100"/>
        <v>3.4621918018441187E-4</v>
      </c>
      <c r="HD7" s="162">
        <f t="shared" si="101"/>
        <v>3.114660132470019E-4</v>
      </c>
      <c r="HE7" s="162">
        <f t="shared" si="102"/>
        <v>2.8006104624487746E-4</v>
      </c>
      <c r="HF7" s="162">
        <f t="shared" si="103"/>
        <v>2.5170142743881211E-4</v>
      </c>
      <c r="HG7" s="162">
        <f t="shared" si="104"/>
        <v>2.2610893310947815E-4</v>
      </c>
      <c r="HH7" s="162">
        <f t="shared" si="105"/>
        <v>2.0302835828037949E-4</v>
      </c>
      <c r="HI7" s="162">
        <f t="shared" si="106"/>
        <v>1.82225953556601E-4</v>
      </c>
      <c r="HJ7" s="162">
        <f t="shared" si="107"/>
        <v>1.6348791723587544E-4</v>
      </c>
      <c r="HK7" s="162">
        <f t="shared" si="108"/>
        <v>1.4661894952038248E-4</v>
      </c>
      <c r="HL7" s="162">
        <f t="shared" si="109"/>
        <v>1.3144087366837468E-4</v>
      </c>
      <c r="HM7" s="162">
        <f t="shared" si="110"/>
        <v>1.1779132723981856E-4</v>
      </c>
      <c r="HN7" s="162">
        <f t="shared" si="111"/>
        <v>1.0552252517674614E-4</v>
      </c>
      <c r="HO7" s="162">
        <f t="shared" si="112"/>
        <v>9.4500095285868707E-5</v>
      </c>
      <c r="HP7" s="162">
        <f t="shared" si="113"/>
        <v>8.4601985729550785E-5</v>
      </c>
      <c r="HQ7" s="162">
        <f t="shared" si="114"/>
        <v>7.5717443354642949E-5</v>
      </c>
    </row>
    <row r="8" spans="1:226" x14ac:dyDescent="0.25">
      <c r="A8" s="4">
        <v>5</v>
      </c>
      <c r="B8" s="364">
        <f t="shared" si="4"/>
        <v>44.451720158795546</v>
      </c>
      <c r="C8" s="88">
        <v>100</v>
      </c>
      <c r="D8" s="364">
        <f t="shared" si="5"/>
        <v>224.96317272485427</v>
      </c>
      <c r="E8" s="34">
        <f t="shared" si="6"/>
        <v>1</v>
      </c>
      <c r="F8" s="34">
        <f t="shared" si="7"/>
        <v>0.44451720158795471</v>
      </c>
      <c r="G8" s="69">
        <f>IF(AND(C8&gt;0,NOT(ISBLANK(H8))),IF(VLOOKUP($C$3,VLookups!$A$17:$B$18,2,FALSE),C8*VLOOKUP(H8,VLookups!$A$4:$B$13,2,FALSE),C8),"")</f>
        <v>100</v>
      </c>
      <c r="H8" s="21" t="s">
        <v>1</v>
      </c>
      <c r="I8" s="56"/>
      <c r="J8" s="265"/>
      <c r="K8" s="365">
        <f>IF(C8&gt;0,IF(ISBLANK(J8),IF(ISBLANK(H8),"",VLOOKUP(H8,VLookups!$A$4:$C$13,3,FALSE)),J8),"")</f>
        <v>1.3</v>
      </c>
      <c r="L8" s="365">
        <f t="shared" si="8"/>
        <v>30.085242094343119</v>
      </c>
      <c r="M8" s="71">
        <f t="shared" si="9"/>
        <v>905.1217918752352</v>
      </c>
      <c r="N8" s="88">
        <v>150</v>
      </c>
      <c r="O8" s="258">
        <f>IF(AND(N8&gt;0,C8&gt;0,NOT(K8="")),ABS(VLOOKUP($N$1,VLookups!$A$48:$B$49,2,FALSE)-_xlfn.LOGNORM.DIST(N8,LN(G8),LN(K8),TRUE)),"")</f>
        <v>0.9388786267405328</v>
      </c>
      <c r="P8" s="87">
        <f>IF(AND($B8&gt;0,$C8&gt;0,$D8&gt;0,NOT(ISBLANK($H8))),_xlfn.LOGNORM.INV(ABS(VLOOKUP($N$1,VLookups!$A$48:$B$49,2,FALSE)-P$3),LN($G8),LN($K8)),"")</f>
        <v>71.445637949248351</v>
      </c>
      <c r="Q8" s="86">
        <f>IF(AND($B8&gt;0,$C8&gt;0,$D8&gt;0,NOT(ISBLANK($H8))),_xlfn.LOGNORM.INV(ABS(VLOOKUP($N$1,VLookups!$A$48:$B$49,2,FALSE)-Q$3),LN($G8),LN($K8)),"")</f>
        <v>139.96655760990674</v>
      </c>
      <c r="R8" s="87">
        <f>IF(AND($B8&gt;0,$C8&gt;0,$D8&gt;0,NOT(ISBLANK($H8))),_xlfn.LOGNORM.INV(ABS(VLOOKUP($N$1,VLookups!$A$48:$B$49,2,FALSE)-R$3),LN($G8),LN($K8)),"")</f>
        <v>131.24860461260101</v>
      </c>
      <c r="S8" s="86">
        <f>IF(AND($B8&gt;0,$C8&gt;0,$D8&gt;0,NOT(ISBLANK($H8))),_xlfn.LOGNORM.INV(ABS(VLOOKUP($N$1,VLookups!$A$48:$B$49,2,FALSE)-S$3),LN($G8),LN($K8)),"")</f>
        <v>124.70881276171433</v>
      </c>
      <c r="T8" s="87">
        <f>IF(AND($B8&gt;0,$C8&gt;0,$D8&gt;0,NOT(ISBLANK($H8))),_xlfn.LOGNORM.INV(ABS(VLOOKUP($N$1,VLookups!$A$48:$B$49,2,FALSE)-T$3),LN($G8),LN($K8)),"")</f>
        <v>119.35857446024704</v>
      </c>
      <c r="U8" s="86">
        <f>IF(AND($B8&gt;0,$C8&gt;0,$D8&gt;0,NOT(ISBLANK($H8))),_xlfn.LOGNORM.INV(ABS(VLOOKUP($N$1,VLookups!$A$48:$B$49,2,FALSE)-U$3),LN($G8),LN($K8)),"")</f>
        <v>114.74980399000738</v>
      </c>
      <c r="V8" s="5"/>
      <c r="W8" s="161">
        <f t="shared" si="10"/>
        <v>1.8051145256605872</v>
      </c>
      <c r="X8" s="161">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2">
        <f t="shared" si="14"/>
        <v>2.8870977079294391E-4</v>
      </c>
      <c r="DV8" s="162">
        <f t="shared" si="15"/>
        <v>4.3832172009587131E-4</v>
      </c>
      <c r="DW8" s="162">
        <f t="shared" si="16"/>
        <v>6.4084340214526998E-4</v>
      </c>
      <c r="DX8" s="162">
        <f t="shared" si="17"/>
        <v>9.0549742236081105E-4</v>
      </c>
      <c r="DY8" s="162">
        <f t="shared" si="18"/>
        <v>1.2403912817789912E-3</v>
      </c>
      <c r="DZ8" s="162">
        <f t="shared" si="19"/>
        <v>1.6518303693582816E-3</v>
      </c>
      <c r="EA8" s="162">
        <f t="shared" si="20"/>
        <v>2.1437253526402729E-3</v>
      </c>
      <c r="EB8" s="162">
        <f t="shared" si="21"/>
        <v>2.7171492466632032E-3</v>
      </c>
      <c r="EC8" s="162">
        <f t="shared" si="22"/>
        <v>3.3700808771611559E-3</v>
      </c>
      <c r="ED8" s="162">
        <f t="shared" si="23"/>
        <v>4.0973505566515049E-3</v>
      </c>
      <c r="EE8" s="162">
        <f t="shared" si="24"/>
        <v>4.8907835968069425E-3</v>
      </c>
      <c r="EF8" s="162">
        <f t="shared" si="25"/>
        <v>5.739520124350036E-3</v>
      </c>
      <c r="EG8" s="162">
        <f t="shared" si="26"/>
        <v>6.6304770058391712E-3</v>
      </c>
      <c r="EH8" s="162">
        <f t="shared" si="27"/>
        <v>7.5489101015870147E-3</v>
      </c>
      <c r="EI8" s="162">
        <f t="shared" si="28"/>
        <v>8.479032409294221E-3</v>
      </c>
      <c r="EJ8" s="162">
        <f t="shared" si="29"/>
        <v>9.4046452447101095E-3</v>
      </c>
      <c r="EK8" s="162">
        <f t="shared" si="30"/>
        <v>1.0309744452630172E-2</v>
      </c>
      <c r="EL8" s="162">
        <f t="shared" si="31"/>
        <v>1.117907064849151E-2</v>
      </c>
      <c r="EM8" s="162">
        <f t="shared" si="32"/>
        <v>1.1998580602614233E-2</v>
      </c>
      <c r="EN8" s="162">
        <f t="shared" si="33"/>
        <v>1.2755825185043085E-2</v>
      </c>
      <c r="EO8" s="162">
        <f t="shared" si="34"/>
        <v>1.3440227079391569E-2</v>
      </c>
      <c r="EP8" s="162">
        <f t="shared" si="35"/>
        <v>1.404325825731411E-2</v>
      </c>
      <c r="EQ8" s="162">
        <f t="shared" si="36"/>
        <v>1.455852269550038E-2</v>
      </c>
      <c r="ER8" s="162">
        <f t="shared" si="37"/>
        <v>1.4981753905033875E-2</v>
      </c>
      <c r="ES8" s="162">
        <f t="shared" si="38"/>
        <v>1.5310739557145309E-2</v>
      </c>
      <c r="ET8" s="162">
        <f t="shared" si="39"/>
        <v>1.5545186956016092E-2</v>
      </c>
      <c r="EU8" s="162">
        <f t="shared" si="40"/>
        <v>1.5686543514858431E-2</v>
      </c>
      <c r="EV8" s="162">
        <f t="shared" si="41"/>
        <v>1.5737785951236385E-2</v>
      </c>
      <c r="EW8" s="162">
        <f t="shared" si="42"/>
        <v>1.5703190850775855E-2</v>
      </c>
      <c r="EX8" s="162">
        <f t="shared" si="43"/>
        <v>1.5588097760751917E-2</v>
      </c>
      <c r="EY8" s="162">
        <f t="shared" si="44"/>
        <v>1.5398674247416134E-2</v>
      </c>
      <c r="EZ8" s="162">
        <f t="shared" si="45"/>
        <v>1.5141690533448198E-2</v>
      </c>
      <c r="FA8" s="162">
        <f t="shared" si="46"/>
        <v>1.4824309542112224E-2</v>
      </c>
      <c r="FB8" s="162">
        <f t="shared" si="47"/>
        <v>1.4453896498670307E-2</v>
      </c>
      <c r="FC8" s="162">
        <f t="shared" si="48"/>
        <v>1.4037850735111875E-2</v>
      </c>
      <c r="FD8" s="162">
        <f t="shared" si="49"/>
        <v>1.3583461044864709E-2</v>
      </c>
      <c r="FE8" s="162">
        <f t="shared" si="50"/>
        <v>1.3097784853838987E-2</v>
      </c>
      <c r="FF8" s="162">
        <f t="shared" si="51"/>
        <v>1.2587550611825718E-2</v>
      </c>
      <c r="FG8" s="162">
        <f t="shared" si="52"/>
        <v>1.2059082151956819E-2</v>
      </c>
      <c r="FH8" s="162">
        <f t="shared" si="53"/>
        <v>1.1518243296416238E-2</v>
      </c>
      <c r="FI8" s="162">
        <f t="shared" si="54"/>
        <v>1.0970400680440279E-2</v>
      </c>
      <c r="FJ8" s="162">
        <f t="shared" si="55"/>
        <v>1.0420402598597688E-2</v>
      </c>
      <c r="FK8" s="162">
        <f t="shared" si="56"/>
        <v>9.8725716221253167E-3</v>
      </c>
      <c r="FL8" s="162">
        <f t="shared" si="57"/>
        <v>9.3307087697056847E-3</v>
      </c>
      <c r="FM8" s="162">
        <f t="shared" si="58"/>
        <v>8.7981071146217039E-3</v>
      </c>
      <c r="FN8" s="162">
        <f t="shared" si="59"/>
        <v>8.277572859429953E-3</v>
      </c>
      <c r="FO8" s="162">
        <f t="shared" si="60"/>
        <v>7.771452088688526E-3</v>
      </c>
      <c r="FP8" s="162">
        <f t="shared" si="61"/>
        <v>7.2816616072212004E-3</v>
      </c>
      <c r="FQ8" s="162">
        <f t="shared" si="62"/>
        <v>6.8097224749404921E-3</v>
      </c>
      <c r="FR8" s="162">
        <f t="shared" si="63"/>
        <v>6.3567950508884906E-3</v>
      </c>
      <c r="FS8" s="162">
        <f t="shared" si="64"/>
        <v>5.9237145525631229E-3</v>
      </c>
      <c r="FT8" s="162">
        <f t="shared" si="65"/>
        <v>5.5110263173171487E-3</v>
      </c>
      <c r="FU8" s="162">
        <f t="shared" si="66"/>
        <v>5.119020117747195E-3</v>
      </c>
      <c r="FV8" s="162">
        <f t="shared" si="67"/>
        <v>4.7477630309002228E-3</v>
      </c>
      <c r="FW8" s="162">
        <f t="shared" si="68"/>
        <v>4.3971304911838774E-3</v>
      </c>
      <c r="FX8" s="162">
        <f t="shared" si="69"/>
        <v>4.0668352692097053E-3</v>
      </c>
      <c r="FY8" s="162">
        <f t="shared" si="70"/>
        <v>3.756454214125985E-3</v>
      </c>
      <c r="FZ8" s="162">
        <f t="shared" si="71"/>
        <v>3.4654526763925691E-3</v>
      </c>
      <c r="GA8" s="162">
        <f t="shared" si="72"/>
        <v>3.1932065927608149E-3</v>
      </c>
      <c r="GB8" s="162">
        <f t="shared" si="73"/>
        <v>2.9390222669208009E-3</v>
      </c>
      <c r="GC8" s="162">
        <f t="shared" si="74"/>
        <v>2.7021539194000284E-3</v>
      </c>
      <c r="GD8" s="162">
        <f t="shared" si="75"/>
        <v>2.4818191103573224E-3</v>
      </c>
      <c r="GE8" s="162">
        <f t="shared" si="76"/>
        <v>2.2772121603703527E-3</v>
      </c>
      <c r="GF8" s="162">
        <f t="shared" si="77"/>
        <v>2.0875157085263069E-3</v>
      </c>
      <c r="GG8" s="162">
        <f t="shared" si="78"/>
        <v>1.9119105553394619E-3</v>
      </c>
      <c r="GH8" s="162">
        <f t="shared" si="79"/>
        <v>1.7495839413617803E-3</v>
      </c>
      <c r="GI8" s="162">
        <f t="shared" si="80"/>
        <v>1.5997364118132795E-3</v>
      </c>
      <c r="GJ8" s="162">
        <f t="shared" si="81"/>
        <v>1.4615874140074259E-3</v>
      </c>
      <c r="GK8" s="162">
        <f t="shared" si="82"/>
        <v>1.3343797685248357E-3</v>
      </c>
      <c r="GL8" s="162">
        <f t="shared" si="83"/>
        <v>1.2173831476281849E-3</v>
      </c>
      <c r="GM8" s="162">
        <f t="shared" si="84"/>
        <v>1.1098966858388672E-3</v>
      </c>
      <c r="GN8" s="162">
        <f t="shared" si="85"/>
        <v>1.0112508383443178E-3</v>
      </c>
      <c r="GO8" s="162">
        <f t="shared" si="86"/>
        <v>9.2080859332416027E-4</v>
      </c>
      <c r="GP8" s="162">
        <f t="shared" si="87"/>
        <v>8.3796613465187298E-4</v>
      </c>
      <c r="GQ8" s="162">
        <f t="shared" si="88"/>
        <v>7.6215304196092801E-4</v>
      </c>
      <c r="GR8" s="162">
        <f t="shared" si="89"/>
        <v>6.928321059236275E-4</v>
      </c>
      <c r="GS8" s="162">
        <f t="shared" si="90"/>
        <v>6.2949882789443653E-4</v>
      </c>
      <c r="GT8" s="162">
        <f t="shared" si="91"/>
        <v>5.7168066489865044E-4</v>
      </c>
      <c r="GU8" s="162">
        <f t="shared" si="92"/>
        <v>5.1893607335244533E-4</v>
      </c>
      <c r="GV8" s="162">
        <f t="shared" si="93"/>
        <v>4.7085339790820321E-4</v>
      </c>
      <c r="GW8" s="162">
        <f t="shared" si="94"/>
        <v>4.270496454372022E-4</v>
      </c>
      <c r="GX8" s="162">
        <f t="shared" si="95"/>
        <v>3.8716917838228158E-4</v>
      </c>
      <c r="GY8" s="162">
        <f t="shared" si="96"/>
        <v>3.5088235651805038E-4</v>
      </c>
      <c r="GZ8" s="162">
        <f t="shared" si="97"/>
        <v>3.1788415151845007E-4</v>
      </c>
      <c r="HA8" s="162">
        <f t="shared" si="98"/>
        <v>2.8789275461891622E-4</v>
      </c>
      <c r="HB8" s="162">
        <f t="shared" si="99"/>
        <v>2.6064819403741552E-4</v>
      </c>
      <c r="HC8" s="162">
        <f t="shared" si="100"/>
        <v>2.3591097564706711E-4</v>
      </c>
      <c r="HD8" s="162">
        <f t="shared" si="101"/>
        <v>2.1346075763510697E-4</v>
      </c>
      <c r="HE8" s="162">
        <f t="shared" si="102"/>
        <v>1.9309506750011057E-4</v>
      </c>
      <c r="HF8" s="162">
        <f t="shared" si="103"/>
        <v>1.7462806769504374E-4</v>
      </c>
      <c r="HG8" s="162">
        <f t="shared" si="104"/>
        <v>1.5788937448231439E-4</v>
      </c>
      <c r="HH8" s="162">
        <f t="shared" si="105"/>
        <v>1.4272293309542999E-4</v>
      </c>
      <c r="HI8" s="162">
        <f t="shared" si="106"/>
        <v>1.2898595106883463E-4</v>
      </c>
      <c r="HJ8" s="162">
        <f t="shared" si="107"/>
        <v>1.1654789057438029E-4</v>
      </c>
      <c r="HK8" s="162">
        <f t="shared" si="108"/>
        <v>1.0528951976323027E-4</v>
      </c>
      <c r="HL8" s="162">
        <f t="shared" si="109"/>
        <v>9.5102022431969638E-5</v>
      </c>
      <c r="HM8" s="162">
        <f t="shared" si="110"/>
        <v>8.5886164789454703E-5</v>
      </c>
      <c r="HN8" s="162">
        <f t="shared" si="111"/>
        <v>7.7551517677246776E-5</v>
      </c>
      <c r="HO8" s="162">
        <f t="shared" si="112"/>
        <v>7.0015732273870148E-5</v>
      </c>
      <c r="HP8" s="162">
        <f t="shared" si="113"/>
        <v>6.32038670762543E-5</v>
      </c>
      <c r="HQ8" s="162">
        <f t="shared" si="114"/>
        <v>5.7047763787070873E-5</v>
      </c>
    </row>
    <row r="9" spans="1:226" x14ac:dyDescent="0.25">
      <c r="A9" s="4">
        <v>6</v>
      </c>
      <c r="B9" s="364">
        <f t="shared" si="4"/>
        <v>39.558369070326428</v>
      </c>
      <c r="C9" s="88">
        <v>100</v>
      </c>
      <c r="D9" s="364">
        <f t="shared" si="5"/>
        <v>252.79100819910244</v>
      </c>
      <c r="E9" s="34">
        <f t="shared" si="6"/>
        <v>1</v>
      </c>
      <c r="F9" s="34">
        <f t="shared" si="7"/>
        <v>0.39558369070326371</v>
      </c>
      <c r="G9" s="69">
        <f>IF(AND(C9&gt;0,NOT(ISBLANK(H9))),IF(VLOOKUP($C$3,VLookups!$A$17:$B$18,2,FALSE),C9*VLOOKUP(H9,VLookups!$A$4:$B$13,2,FALSE),C9),"")</f>
        <v>100</v>
      </c>
      <c r="H9" s="21" t="s">
        <v>4</v>
      </c>
      <c r="I9" s="56"/>
      <c r="J9" s="265"/>
      <c r="K9" s="365">
        <f>IF(C9&gt;0,IF(ISBLANK(J9),IF(ISBLANK(H9),"",VLOOKUP(H9,VLookups!$A$4:$C$13,3,FALSE)),J9),"")</f>
        <v>1.35</v>
      </c>
      <c r="L9" s="365">
        <f t="shared" si="8"/>
        <v>35.538773188129333</v>
      </c>
      <c r="M9" s="71">
        <f t="shared" si="9"/>
        <v>1263.0043997173004</v>
      </c>
      <c r="N9" s="88">
        <v>150</v>
      </c>
      <c r="O9" s="258">
        <f>IF(AND(N9&gt;0,C9&gt;0,NOT(K9="")),ABS(VLOOKUP($N$1,VLookups!$A$48:$B$49,2,FALSE)-_xlfn.LOGNORM.DIST(N9,LN(G9),LN(K9),TRUE)),"")</f>
        <v>0.91166498709502219</v>
      </c>
      <c r="P9" s="87">
        <f>IF(AND($B9&gt;0,$C9&gt;0,$D9&gt;0,NOT(ISBLANK($H9))),_xlfn.LOGNORM.INV(ABS(VLOOKUP($N$1,VLookups!$A$48:$B$49,2,FALSE)-P$3),LN($G9),LN($K9)),"")</f>
        <v>68.072320426480232</v>
      </c>
      <c r="Q9" s="86">
        <f>IF(AND($B9&gt;0,$C9&gt;0,$D9&gt;0,NOT(ISBLANK($H9))),_xlfn.LOGNORM.INV(ABS(VLOOKUP($N$1,VLookups!$A$48:$B$49,2,FALSE)-Q$3),LN($G9),LN($K9)),"")</f>
        <v>146.90258738572388</v>
      </c>
      <c r="R9" s="87">
        <f>IF(AND($B9&gt;0,$C9&gt;0,$D9&gt;0,NOT(ISBLANK($H9))),_xlfn.LOGNORM.INV(ABS(VLOOKUP($N$1,VLookups!$A$48:$B$49,2,FALSE)-R$3),LN($G9),LN($K9)),"")</f>
        <v>136.48416573352202</v>
      </c>
      <c r="S9" s="86">
        <f>IF(AND($B9&gt;0,$C9&gt;0,$D9&gt;0,NOT(ISBLANK($H9))),_xlfn.LOGNORM.INV(ABS(VLOOKUP($N$1,VLookups!$A$48:$B$49,2,FALSE)-S$3),LN($G9),LN($K9)),"")</f>
        <v>128.73352668589084</v>
      </c>
      <c r="T9" s="87">
        <f>IF(AND($B9&gt;0,$C9&gt;0,$D9&gt;0,NOT(ISBLANK($H9))),_xlfn.LOGNORM.INV(ABS(VLOOKUP($N$1,VLookups!$A$48:$B$49,2,FALSE)-T$3),LN($G9),LN($K9)),"")</f>
        <v>122.43590365532692</v>
      </c>
      <c r="U9" s="86">
        <f>IF(AND($B9&gt;0,$C9&gt;0,$D9&gt;0,NOT(ISBLANK($H9))),_xlfn.LOGNORM.INV(ABS(VLOOKUP($N$1,VLookups!$A$48:$B$49,2,FALSE)-U$3),LN($G9),LN($K9)),"")</f>
        <v>117.04344470446441</v>
      </c>
      <c r="V9" s="5"/>
      <c r="W9" s="161">
        <f t="shared" si="10"/>
        <v>2.1323263912877604</v>
      </c>
      <c r="X9" s="161">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2">
        <f t="shared" si="14"/>
        <v>2.83624481827632E-4</v>
      </c>
      <c r="DV9" s="162">
        <f t="shared" si="15"/>
        <v>4.5507284972535491E-4</v>
      </c>
      <c r="DW9" s="162">
        <f t="shared" si="16"/>
        <v>6.9320265641893025E-4</v>
      </c>
      <c r="DX9" s="162">
        <f t="shared" si="17"/>
        <v>1.0087819456784397E-3</v>
      </c>
      <c r="DY9" s="162">
        <f t="shared" si="18"/>
        <v>1.4098972514808709E-3</v>
      </c>
      <c r="DZ9" s="162">
        <f t="shared" si="19"/>
        <v>1.9010128659525799E-3</v>
      </c>
      <c r="EA9" s="162">
        <f t="shared" si="20"/>
        <v>2.4823634641482433E-3</v>
      </c>
      <c r="EB9" s="162">
        <f t="shared" si="21"/>
        <v>3.1497302461212179E-3</v>
      </c>
      <c r="EC9" s="162">
        <f t="shared" si="22"/>
        <v>3.894595685907731E-3</v>
      </c>
      <c r="ED9" s="162">
        <f t="shared" si="23"/>
        <v>4.7046276634218698E-3</v>
      </c>
      <c r="EE9" s="162">
        <f t="shared" si="24"/>
        <v>5.5644145090492838E-3</v>
      </c>
      <c r="EF9" s="162">
        <f t="shared" si="25"/>
        <v>6.456358871481346E-3</v>
      </c>
      <c r="EG9" s="162">
        <f t="shared" si="26"/>
        <v>7.3616382692581099E-3</v>
      </c>
      <c r="EH9" s="162">
        <f t="shared" si="27"/>
        <v>8.2611502464230609E-3</v>
      </c>
      <c r="EI9" s="162">
        <f t="shared" si="28"/>
        <v>9.1363763809279644E-3</v>
      </c>
      <c r="EJ9" s="162">
        <f t="shared" si="29"/>
        <v>9.9701184733117197E-3</v>
      </c>
      <c r="EK9" s="162">
        <f t="shared" si="30"/>
        <v>1.074707927171115E-2</v>
      </c>
      <c r="EL9" s="162">
        <f t="shared" si="31"/>
        <v>1.1454277120745959E-2</v>
      </c>
      <c r="EM9" s="162">
        <f t="shared" si="32"/>
        <v>1.2081297826474983E-2</v>
      </c>
      <c r="EN9" s="162">
        <f t="shared" si="33"/>
        <v>1.2620397357900782E-2</v>
      </c>
      <c r="EO9" s="162">
        <f t="shared" si="34"/>
        <v>1.306647581185803E-2</v>
      </c>
      <c r="EP9" s="162">
        <f t="shared" si="35"/>
        <v>1.3416946735750808E-2</v>
      </c>
      <c r="EQ9" s="162">
        <f t="shared" si="36"/>
        <v>1.3671526992449012E-2</v>
      </c>
      <c r="ER9" s="162">
        <f t="shared" si="37"/>
        <v>1.3831971485690523E-2</v>
      </c>
      <c r="ES9" s="162">
        <f t="shared" si="38"/>
        <v>1.3901774844254547E-2</v>
      </c>
      <c r="ET9" s="162">
        <f t="shared" si="39"/>
        <v>1.3885859120429571E-2</v>
      </c>
      <c r="EU9" s="162">
        <f t="shared" si="40"/>
        <v>1.3790263129195566E-2</v>
      </c>
      <c r="EV9" s="162">
        <f t="shared" si="41"/>
        <v>1.362184557347766E-2</v>
      </c>
      <c r="EW9" s="162">
        <f t="shared" si="42"/>
        <v>1.3388010805605883E-2</v>
      </c>
      <c r="EX9" s="162">
        <f t="shared" si="43"/>
        <v>1.3096463119135378E-2</v>
      </c>
      <c r="EY9" s="162">
        <f t="shared" si="44"/>
        <v>1.2754992932832398E-2</v>
      </c>
      <c r="EZ9" s="162">
        <f t="shared" si="45"/>
        <v>1.237129615115763E-2</v>
      </c>
      <c r="FA9" s="162">
        <f t="shared" si="46"/>
        <v>1.1952826355850925E-2</v>
      </c>
      <c r="FB9" s="162">
        <f t="shared" si="47"/>
        <v>1.1506678268465019E-2</v>
      </c>
      <c r="FC9" s="162">
        <f t="shared" si="48"/>
        <v>1.1039500075855342E-2</v>
      </c>
      <c r="FD9" s="162">
        <f t="shared" si="49"/>
        <v>1.0557431674359881E-2</v>
      </c>
      <c r="FE9" s="162">
        <f t="shared" si="50"/>
        <v>1.006606560687682E-2</v>
      </c>
      <c r="FF9" s="162">
        <f t="shared" si="51"/>
        <v>9.5704273859569151E-3</v>
      </c>
      <c r="FG9" s="162">
        <f t="shared" si="52"/>
        <v>9.0749719660551554E-3</v>
      </c>
      <c r="FH9" s="162">
        <f t="shared" si="53"/>
        <v>8.5835933062503936E-3</v>
      </c>
      <c r="FI9" s="162">
        <f t="shared" si="54"/>
        <v>8.0996442148866619E-3</v>
      </c>
      <c r="FJ9" s="162">
        <f t="shared" si="55"/>
        <v>7.6259639603038767E-3</v>
      </c>
      <c r="FK9" s="162">
        <f t="shared" si="56"/>
        <v>7.164911443968058E-3</v>
      </c>
      <c r="FL9" s="162">
        <f t="shared" si="57"/>
        <v>6.7184020463324726E-3</v>
      </c>
      <c r="FM9" s="162">
        <f t="shared" si="58"/>
        <v>6.2879465589217275E-3</v>
      </c>
      <c r="FN9" s="162">
        <f t="shared" si="59"/>
        <v>5.874690899691404E-3</v>
      </c>
      <c r="FO9" s="162">
        <f t="shared" si="60"/>
        <v>5.4794555671850327E-3</v>
      </c>
      <c r="FP9" s="162">
        <f t="shared" si="61"/>
        <v>5.1027740194340273E-3</v>
      </c>
      <c r="FQ9" s="162">
        <f t="shared" si="62"/>
        <v>4.7449293649139777E-3</v>
      </c>
      <c r="FR9" s="162">
        <f t="shared" si="63"/>
        <v>4.4059889255851142E-3</v>
      </c>
      <c r="FS9" s="162">
        <f t="shared" si="64"/>
        <v>4.0858363774998845E-3</v>
      </c>
      <c r="FT9" s="162">
        <f t="shared" si="65"/>
        <v>3.7842012947015514E-3</v>
      </c>
      <c r="FU9" s="162">
        <f t="shared" si="66"/>
        <v>3.5006860195803085E-3</v>
      </c>
      <c r="FV9" s="162">
        <f t="shared" si="67"/>
        <v>3.2347898600917683E-3</v>
      </c>
      <c r="FW9" s="162">
        <f t="shared" si="68"/>
        <v>2.9859306738883977E-3</v>
      </c>
      <c r="FX9" s="162">
        <f t="shared" si="69"/>
        <v>2.7534639439958132E-3</v>
      </c>
      <c r="FY9" s="162">
        <f t="shared" si="70"/>
        <v>2.5366994825488194E-3</v>
      </c>
      <c r="FZ9" s="162">
        <f t="shared" si="71"/>
        <v>2.3349159204600319E-3</v>
      </c>
      <c r="GA9" s="162">
        <f t="shared" si="72"/>
        <v>2.1473731536639446E-3</v>
      </c>
      <c r="GB9" s="162">
        <f t="shared" si="73"/>
        <v>1.9733229224796508E-3</v>
      </c>
      <c r="GC9" s="162">
        <f t="shared" si="74"/>
        <v>1.8120177011455912E-3</v>
      </c>
      <c r="GD9" s="162">
        <f t="shared" si="75"/>
        <v>1.6627180709704815E-3</v>
      </c>
      <c r="GE9" s="162">
        <f t="shared" si="76"/>
        <v>1.5246987438825787E-3</v>
      </c>
      <c r="GF9" s="162">
        <f t="shared" si="77"/>
        <v>1.3972533943319722E-3</v>
      </c>
      <c r="GG9" s="162">
        <f t="shared" si="78"/>
        <v>1.2796984472319109E-3</v>
      </c>
      <c r="GH9" s="162">
        <f t="shared" si="79"/>
        <v>1.1713759585018765E-3</v>
      </c>
      <c r="GI9" s="162">
        <f t="shared" si="80"/>
        <v>1.071655713256891E-3</v>
      </c>
      <c r="GJ9" s="162">
        <f t="shared" si="81"/>
        <v>9.7993665513612443E-4</v>
      </c>
      <c r="GK9" s="162">
        <f t="shared" si="82"/>
        <v>8.9564774894895424E-4</v>
      </c>
      <c r="GL9" s="162">
        <f t="shared" si="83"/>
        <v>8.1824836793813964E-4</v>
      </c>
      <c r="GM9" s="162">
        <f t="shared" si="84"/>
        <v>7.4722828665772919E-4</v>
      </c>
      <c r="GN9" s="162">
        <f t="shared" si="85"/>
        <v>6.8210735082889138E-4</v>
      </c>
      <c r="GO9" s="162">
        <f t="shared" si="86"/>
        <v>6.2243488662423209E-4</v>
      </c>
      <c r="GP9" s="162">
        <f t="shared" si="87"/>
        <v>5.6778890366325691E-4</v>
      </c>
      <c r="GQ9" s="162">
        <f t="shared" si="88"/>
        <v>5.1777513857936353E-4</v>
      </c>
      <c r="GR9" s="162">
        <f t="shared" si="89"/>
        <v>4.7202597932540207E-4</v>
      </c>
      <c r="GS9" s="162">
        <f t="shared" si="90"/>
        <v>4.3019930439070197E-4</v>
      </c>
      <c r="GT9" s="162">
        <f t="shared" si="91"/>
        <v>3.9197726577052294E-4</v>
      </c>
      <c r="GU9" s="162">
        <f t="shared" si="92"/>
        <v>3.570650398146938E-4</v>
      </c>
      <c r="GV9" s="162">
        <f t="shared" si="93"/>
        <v>3.251895659400776E-4</v>
      </c>
      <c r="GW9" s="162">
        <f t="shared" si="94"/>
        <v>2.9609828957295937E-4</v>
      </c>
      <c r="GX9" s="162">
        <f t="shared" si="95"/>
        <v>2.6955792254505269E-4</v>
      </c>
      <c r="GY9" s="162">
        <f t="shared" si="96"/>
        <v>2.4535323145409143E-4</v>
      </c>
      <c r="GZ9" s="162">
        <f t="shared" si="97"/>
        <v>2.2328586217237726E-4</v>
      </c>
      <c r="HA9" s="162">
        <f t="shared" si="98"/>
        <v>2.0317320670212272E-4</v>
      </c>
      <c r="HB9" s="162">
        <f t="shared" si="99"/>
        <v>1.848473168960083E-4</v>
      </c>
      <c r="HC9" s="162">
        <f t="shared" si="100"/>
        <v>1.6815386814860158E-4</v>
      </c>
      <c r="HD9" s="162">
        <f t="shared" si="101"/>
        <v>1.529511749862673E-4</v>
      </c>
      <c r="HE9" s="162">
        <f t="shared" si="102"/>
        <v>1.3910925950976941E-4</v>
      </c>
      <c r="HF9" s="162">
        <f t="shared" si="103"/>
        <v>1.2650897284768186E-4</v>
      </c>
      <c r="HG9" s="162">
        <f t="shared" si="104"/>
        <v>1.1504116913579902E-4</v>
      </c>
      <c r="HH9" s="162">
        <f t="shared" si="105"/>
        <v>1.0460593102613521E-4</v>
      </c>
      <c r="HI9" s="162">
        <f t="shared" si="106"/>
        <v>9.5111845329632727E-5</v>
      </c>
      <c r="HJ9" s="162">
        <f t="shared" si="107"/>
        <v>8.6475327092300702E-5</v>
      </c>
      <c r="HK9" s="162">
        <f t="shared" si="108"/>
        <v>7.8619990180413331E-5</v>
      </c>
      <c r="HL9" s="162">
        <f t="shared" si="109"/>
        <v>7.147606229335135E-5</v>
      </c>
      <c r="HM9" s="162">
        <f t="shared" si="110"/>
        <v>6.4979842221549042E-5</v>
      </c>
      <c r="HN9" s="162">
        <f t="shared" si="111"/>
        <v>5.90731971118461E-5</v>
      </c>
      <c r="HO9" s="162">
        <f t="shared" si="112"/>
        <v>5.3703097484904254E-5</v>
      </c>
      <c r="HP9" s="162">
        <f t="shared" si="113"/>
        <v>4.8821187762026791E-5</v>
      </c>
      <c r="HQ9" s="162">
        <f t="shared" si="114"/>
        <v>4.4383390095428499E-5</v>
      </c>
    </row>
    <row r="10" spans="1:226" x14ac:dyDescent="0.25">
      <c r="A10" s="4">
        <v>7</v>
      </c>
      <c r="B10" s="364">
        <f t="shared" si="4"/>
        <v>35.353337830694954</v>
      </c>
      <c r="C10" s="88">
        <v>100</v>
      </c>
      <c r="D10" s="364">
        <f t="shared" si="5"/>
        <v>282.85872320993911</v>
      </c>
      <c r="E10" s="34">
        <f t="shared" si="6"/>
        <v>1</v>
      </c>
      <c r="F10" s="34">
        <f t="shared" si="7"/>
        <v>0.35353337830694881</v>
      </c>
      <c r="G10" s="69">
        <f>IF(AND(C10&gt;0,NOT(ISBLANK(H10))),IF(VLOOKUP($C$3,VLookups!$A$17:$B$18,2,FALSE),C10*VLOOKUP(H10,VLookups!$A$4:$B$13,2,FALSE),C10),"")</f>
        <v>100</v>
      </c>
      <c r="H10" s="21" t="s">
        <v>2</v>
      </c>
      <c r="I10" s="56"/>
      <c r="J10" s="265"/>
      <c r="K10" s="365">
        <f>IF(C10&gt;0,IF(ISBLANK(J10),IF(ISBLANK(H10),"",VLOOKUP(H10,VLookups!$A$4:$C$13,3,FALSE)),J10),"")</f>
        <v>1.4</v>
      </c>
      <c r="L10" s="365">
        <f t="shared" si="8"/>
        <v>41.25089756320736</v>
      </c>
      <c r="M10" s="71">
        <f t="shared" si="9"/>
        <v>1701.636549770227</v>
      </c>
      <c r="N10" s="88">
        <v>150</v>
      </c>
      <c r="O10" s="258">
        <f>IF(AND(N10&gt;0,C10&gt;0,NOT(K10="")),ABS(VLOOKUP($N$1,VLookups!$A$48:$B$49,2,FALSE)-_xlfn.LOGNORM.DIST(N10,LN(G10),LN(K10),TRUE)),"")</f>
        <v>0.88590756354020139</v>
      </c>
      <c r="P10" s="87">
        <f>IF(AND($B10&gt;0,$C10&gt;0,$D10&gt;0,NOT(ISBLANK($H10))),_xlfn.LOGNORM.INV(ABS(VLOOKUP($N$1,VLookups!$A$48:$B$49,2,FALSE)-P$3),LN($G10),LN($K10)),"")</f>
        <v>64.972471472765605</v>
      </c>
      <c r="Q10" s="86">
        <f>IF(AND($B10&gt;0,$C10&gt;0,$D10&gt;0,NOT(ISBLANK($H10))),_xlfn.LOGNORM.INV(ABS(VLOOKUP($N$1,VLookups!$A$48:$B$49,2,FALSE)-Q$3),LN($G10),LN($K10)),"")</f>
        <v>153.91133773003682</v>
      </c>
      <c r="R10" s="87">
        <f>IF(AND($B10&gt;0,$C10&gt;0,$D10&gt;0,NOT(ISBLANK($H10))),_xlfn.LOGNORM.INV(ABS(VLOOKUP($N$1,VLookups!$A$48:$B$49,2,FALSE)-R$3),LN($G10),LN($K10)),"")</f>
        <v>141.72679799847526</v>
      </c>
      <c r="S10" s="86">
        <f>IF(AND($B10&gt;0,$C10&gt;0,$D10&gt;0,NOT(ISBLANK($H10))),_xlfn.LOGNORM.INV(ABS(VLOOKUP($N$1,VLookups!$A$48:$B$49,2,FALSE)-S$3),LN($G10),LN($K10)),"")</f>
        <v>132.73469543310267</v>
      </c>
      <c r="T10" s="87">
        <f>IF(AND($B10&gt;0,$C10&gt;0,$D10&gt;0,NOT(ISBLANK($H10))),_xlfn.LOGNORM.INV(ABS(VLOOKUP($N$1,VLookups!$A$48:$B$49,2,FALSE)-T$3),LN($G10),LN($K10)),"")</f>
        <v>125.4763457609285</v>
      </c>
      <c r="U10" s="86">
        <f>IF(AND($B10&gt;0,$C10&gt;0,$D10&gt;0,NOT(ISBLANK($H10))),_xlfn.LOGNORM.INV(ABS(VLOOKUP($N$1,VLookups!$A$48:$B$49,2,FALSE)-U$3),LN($G10),LN($K10)),"")</f>
        <v>119.29702592152417</v>
      </c>
      <c r="V10" s="5"/>
      <c r="W10" s="161">
        <f t="shared" si="10"/>
        <v>2.4750538537924416</v>
      </c>
      <c r="X10" s="161">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2">
        <f t="shared" si="14"/>
        <v>2.8305776717125152E-4</v>
      </c>
      <c r="DV10" s="162">
        <f t="shared" si="15"/>
        <v>4.8262061293580347E-4</v>
      </c>
      <c r="DW10" s="162">
        <f t="shared" si="16"/>
        <v>7.6685874722749704E-4</v>
      </c>
      <c r="DX10" s="162">
        <f t="shared" si="17"/>
        <v>1.1475659075882265E-3</v>
      </c>
      <c r="DY10" s="162">
        <f t="shared" si="18"/>
        <v>1.6311477631639009E-3</v>
      </c>
      <c r="DZ10" s="162">
        <f t="shared" si="19"/>
        <v>2.2176427993361898E-3</v>
      </c>
      <c r="EA10" s="162">
        <f t="shared" si="20"/>
        <v>2.9005343773554747E-3</v>
      </c>
      <c r="EB10" s="162">
        <f t="shared" si="21"/>
        <v>3.6672819016558183E-3</v>
      </c>
      <c r="EC10" s="162">
        <f t="shared" si="22"/>
        <v>4.5004029715052735E-3</v>
      </c>
      <c r="ED10" s="162">
        <f t="shared" si="23"/>
        <v>5.3788961442199816E-3</v>
      </c>
      <c r="EE10" s="162">
        <f t="shared" si="24"/>
        <v>6.2797960179401128E-3</v>
      </c>
      <c r="EF10" s="162">
        <f t="shared" si="25"/>
        <v>7.1796839787699176E-3</v>
      </c>
      <c r="EG10" s="162">
        <f t="shared" si="26"/>
        <v>8.0560244298824839E-3</v>
      </c>
      <c r="EH10" s="162">
        <f t="shared" si="27"/>
        <v>8.8882458564304469E-3</v>
      </c>
      <c r="EI10" s="162">
        <f t="shared" si="28"/>
        <v>9.6585308112140198E-3</v>
      </c>
      <c r="EJ10" s="162">
        <f t="shared" si="29"/>
        <v>1.0352314620859865E-2</v>
      </c>
      <c r="EK10" s="162">
        <f t="shared" si="30"/>
        <v>1.0958517942394769E-2</v>
      </c>
      <c r="EL10" s="162">
        <f t="shared" si="31"/>
        <v>1.1469553771032136E-2</v>
      </c>
      <c r="EM10" s="162">
        <f t="shared" si="32"/>
        <v>1.188115668820397E-2</v>
      </c>
      <c r="EN10" s="162">
        <f t="shared" si="33"/>
        <v>1.2192083033386977E-2</v>
      </c>
      <c r="EO10" s="162">
        <f t="shared" si="34"/>
        <v>1.2403727262682367E-2</v>
      </c>
      <c r="EP10" s="162">
        <f t="shared" si="35"/>
        <v>1.2519693749465273E-2</v>
      </c>
      <c r="EQ10" s="162">
        <f t="shared" si="36"/>
        <v>1.2545356060561317E-2</v>
      </c>
      <c r="ER10" s="162">
        <f t="shared" si="37"/>
        <v>1.2487428307481424E-2</v>
      </c>
      <c r="ES10" s="162">
        <f t="shared" si="38"/>
        <v>1.2353566193593742E-2</v>
      </c>
      <c r="ET10" s="162">
        <f t="shared" si="39"/>
        <v>1.2152009247135128E-2</v>
      </c>
      <c r="EU10" s="162">
        <f t="shared" si="40"/>
        <v>1.1891270629968146E-2</v>
      </c>
      <c r="EV10" s="162">
        <f t="shared" si="41"/>
        <v>1.1579876878547005E-2</v>
      </c>
      <c r="EW10" s="162">
        <f t="shared" si="42"/>
        <v>1.1226156906318261E-2</v>
      </c>
      <c r="EX10" s="162">
        <f t="shared" si="43"/>
        <v>1.0838077460062254E-2</v>
      </c>
      <c r="EY10" s="162">
        <f t="shared" si="44"/>
        <v>1.0423120835286728E-2</v>
      </c>
      <c r="EZ10" s="162">
        <f t="shared" si="45"/>
        <v>9.988199871515788E-3</v>
      </c>
      <c r="FA10" s="162">
        <f t="shared" si="46"/>
        <v>9.5396049290001582E-3</v>
      </c>
      <c r="FB10" s="162">
        <f t="shared" si="47"/>
        <v>9.0829775712320312E-3</v>
      </c>
      <c r="FC10" s="162">
        <f t="shared" si="48"/>
        <v>8.6233059386333754E-3</v>
      </c>
      <c r="FD10" s="162">
        <f t="shared" si="49"/>
        <v>8.1649372132080403E-3</v>
      </c>
      <c r="FE10" s="162">
        <f t="shared" si="50"/>
        <v>7.7116030754010205E-3</v>
      </c>
      <c r="FF10" s="162">
        <f t="shared" si="51"/>
        <v>7.2664545927603758E-3</v>
      </c>
      <c r="FG10" s="162">
        <f t="shared" si="52"/>
        <v>6.8321035189717154E-3</v>
      </c>
      <c r="FH10" s="162">
        <f t="shared" si="53"/>
        <v>6.4106674965170082E-3</v>
      </c>
      <c r="FI10" s="162">
        <f t="shared" si="54"/>
        <v>6.0038171306881763E-3</v>
      </c>
      <c r="FJ10" s="162">
        <f t="shared" si="55"/>
        <v>5.6128233279767485E-3</v>
      </c>
      <c r="FK10" s="162">
        <f t="shared" si="56"/>
        <v>5.2386036641018843E-3</v>
      </c>
      <c r="FL10" s="162">
        <f t="shared" si="57"/>
        <v>4.8817668659347077E-3</v>
      </c>
      <c r="FM10" s="162">
        <f t="shared" si="58"/>
        <v>4.5426547596119447E-3</v>
      </c>
      <c r="FN10" s="162">
        <f t="shared" si="59"/>
        <v>4.2213812580607401E-3</v>
      </c>
      <c r="FO10" s="162">
        <f t="shared" si="60"/>
        <v>3.9178681397132684E-3</v>
      </c>
      <c r="FP10" s="162">
        <f t="shared" si="61"/>
        <v>3.6318775114841761E-3</v>
      </c>
      <c r="FQ10" s="162">
        <f t="shared" si="62"/>
        <v>3.3630409582463207E-3</v>
      </c>
      <c r="FR10" s="162">
        <f t="shared" si="63"/>
        <v>3.110885462982139E-3</v>
      </c>
      <c r="FS10" s="162">
        <f t="shared" si="64"/>
        <v>2.8748562410557794E-3</v>
      </c>
      <c r="FT10" s="162">
        <f t="shared" si="65"/>
        <v>2.6543366727415692E-3</v>
      </c>
      <c r="FU10" s="162">
        <f t="shared" si="66"/>
        <v>2.4486655438704422E-3</v>
      </c>
      <c r="FV10" s="162">
        <f t="shared" si="67"/>
        <v>2.2571518183461389E-3</v>
      </c>
      <c r="FW10" s="162">
        <f t="shared" si="68"/>
        <v>2.079087171002286E-3</v>
      </c>
      <c r="FX10" s="162">
        <f t="shared" si="69"/>
        <v>1.9137565070554009E-3</v>
      </c>
      <c r="FY10" s="162">
        <f t="shared" si="70"/>
        <v>1.760446687105317E-3</v>
      </c>
      <c r="FZ10" s="162">
        <f t="shared" si="71"/>
        <v>1.6184536657506262E-3</v>
      </c>
      <c r="GA10" s="162">
        <f t="shared" si="72"/>
        <v>1.4870882386320869E-3</v>
      </c>
      <c r="GB10" s="162">
        <f t="shared" si="73"/>
        <v>1.3656805780465266E-3</v>
      </c>
      <c r="GC10" s="162">
        <f t="shared" si="74"/>
        <v>1.2535837219304826E-3</v>
      </c>
      <c r="GD10" s="162">
        <f t="shared" si="75"/>
        <v>1.150176165559543E-3</v>
      </c>
      <c r="GE10" s="162">
        <f t="shared" si="76"/>
        <v>1.0548636901638914E-3</v>
      </c>
      <c r="GF10" s="162">
        <f t="shared" si="77"/>
        <v>9.6708054812162463E-4</v>
      </c>
      <c r="GG10" s="162">
        <f t="shared" si="78"/>
        <v>8.8629011066250225E-4</v>
      </c>
      <c r="GH10" s="162">
        <f t="shared" si="79"/>
        <v>8.1198507122472608E-4</v>
      </c>
      <c r="GI10" s="162">
        <f t="shared" si="80"/>
        <v>7.4368728582644979E-4</v>
      </c>
      <c r="GJ10" s="162">
        <f t="shared" si="81"/>
        <v>6.8094732106805582E-4</v>
      </c>
      <c r="GK10" s="162">
        <f t="shared" si="82"/>
        <v>6.2334377066348686E-4</v>
      </c>
      <c r="GL10" s="162">
        <f t="shared" si="83"/>
        <v>5.704823926780346E-4</v>
      </c>
      <c r="GM10" s="162">
        <f t="shared" si="84"/>
        <v>5.2199511187821712E-4</v>
      </c>
      <c r="GN10" s="162">
        <f t="shared" si="85"/>
        <v>4.7753892471767429E-4</v>
      </c>
      <c r="GO10" s="162">
        <f t="shared" si="86"/>
        <v>4.3679473842660465E-4</v>
      </c>
      <c r="GP10" s="162">
        <f t="shared" si="87"/>
        <v>3.9946617037226763E-4</v>
      </c>
      <c r="GQ10" s="162">
        <f t="shared" si="88"/>
        <v>3.6527832924640338E-4</v>
      </c>
      <c r="GR10" s="162">
        <f t="shared" si="89"/>
        <v>3.3397659564416354E-4</v>
      </c>
      <c r="GS10" s="162">
        <f t="shared" si="90"/>
        <v>3.0532541616399883E-4</v>
      </c>
      <c r="GT10" s="162">
        <f t="shared" si="91"/>
        <v>2.7910712221767284E-4</v>
      </c>
      <c r="GU10" s="162">
        <f t="shared" si="92"/>
        <v>2.551207822373347E-4</v>
      </c>
      <c r="GV10" s="162">
        <f t="shared" si="93"/>
        <v>2.3318109385001709E-4</v>
      </c>
      <c r="GW10" s="162">
        <f t="shared" si="94"/>
        <v>2.1311732081091323E-4</v>
      </c>
      <c r="GX10" s="162">
        <f t="shared" si="95"/>
        <v>1.9477227800211581E-4</v>
      </c>
      <c r="GY10" s="162">
        <f t="shared" si="96"/>
        <v>1.7800136657400965E-4</v>
      </c>
      <c r="GZ10" s="162">
        <f t="shared" si="97"/>
        <v>1.6267166029733634E-4</v>
      </c>
      <c r="HA10" s="162">
        <f t="shared" si="98"/>
        <v>1.4866104337393356E-4</v>
      </c>
      <c r="HB10" s="162">
        <f t="shared" si="99"/>
        <v>1.3585739929609082E-4</v>
      </c>
      <c r="HC10" s="162">
        <f t="shared" si="100"/>
        <v>1.2415784982384808E-4</v>
      </c>
      <c r="HD10" s="162">
        <f t="shared" si="101"/>
        <v>1.1346804274562912E-4</v>
      </c>
      <c r="HE10" s="162">
        <f t="shared" si="102"/>
        <v>1.0370148678154491E-4</v>
      </c>
      <c r="HF10" s="162">
        <f t="shared" si="103"/>
        <v>9.4778931764753671E-5</v>
      </c>
      <c r="HG10" s="162">
        <f t="shared" si="104"/>
        <v>8.6627792080454634E-5</v>
      </c>
      <c r="HH10" s="162">
        <f t="shared" si="105"/>
        <v>7.9181611242461024E-5</v>
      </c>
      <c r="HI10" s="162">
        <f t="shared" si="106"/>
        <v>7.2379565433727325E-5</v>
      </c>
      <c r="HJ10" s="162">
        <f t="shared" si="107"/>
        <v>6.616600382083261E-5</v>
      </c>
      <c r="HK10" s="162">
        <f t="shared" si="108"/>
        <v>6.0490023465900459E-5</v>
      </c>
      <c r="HL10" s="162">
        <f t="shared" si="109"/>
        <v>5.5305076696406191E-5</v>
      </c>
      <c r="HM10" s="162">
        <f t="shared" si="110"/>
        <v>5.0568608848581931E-5</v>
      </c>
      <c r="HN10" s="162">
        <f t="shared" si="111"/>
        <v>4.62417243691127E-5</v>
      </c>
      <c r="HO10" s="162">
        <f t="shared" si="112"/>
        <v>4.2288879338939255E-5</v>
      </c>
      <c r="HP10" s="162">
        <f t="shared" si="113"/>
        <v>3.8677598569114781E-5</v>
      </c>
      <c r="HQ10" s="162">
        <f t="shared" si="114"/>
        <v>3.5378215509302623E-5</v>
      </c>
    </row>
    <row r="11" spans="1:226" x14ac:dyDescent="0.25">
      <c r="A11" s="4">
        <v>8</v>
      </c>
      <c r="B11" s="364">
        <f t="shared" si="4"/>
        <v>31.720161243928565</v>
      </c>
      <c r="C11" s="88">
        <v>100</v>
      </c>
      <c r="D11" s="364">
        <f t="shared" si="5"/>
        <v>315.25690941795165</v>
      </c>
      <c r="E11" s="34">
        <f t="shared" si="6"/>
        <v>1</v>
      </c>
      <c r="F11" s="34">
        <f t="shared" si="7"/>
        <v>0.31720161243928524</v>
      </c>
      <c r="G11" s="69">
        <f>IF(AND(C11&gt;0,NOT(ISBLANK(H11))),IF(VLOOKUP($C$3,VLookups!$A$17:$B$18,2,FALSE),C11*VLOOKUP(H11,VLookups!$A$4:$B$13,2,FALSE),C11),"")</f>
        <v>100</v>
      </c>
      <c r="H11" s="21" t="s">
        <v>726</v>
      </c>
      <c r="I11" s="56"/>
      <c r="J11" s="265"/>
      <c r="K11" s="365">
        <f>IF(C11&gt;0,IF(ISBLANK(J11),IF(ISBLANK(H11),"",VLOOKUP(H11,VLookups!$A$4:$C$13,3,FALSE)),J11),"")</f>
        <v>1.45</v>
      </c>
      <c r="L11" s="365">
        <f t="shared" si="8"/>
        <v>47.256124695670515</v>
      </c>
      <c r="M11" s="71">
        <f t="shared" si="9"/>
        <v>2233.1413212527609</v>
      </c>
      <c r="N11" s="88">
        <v>150</v>
      </c>
      <c r="O11" s="258">
        <f>IF(AND(N11&gt;0,C11&gt;0,NOT(K11="")),ABS(VLOOKUP($N$1,VLookups!$A$48:$B$49,2,FALSE)-_xlfn.LOGNORM.DIST(N11,LN(G11),LN(K11),TRUE)),"")</f>
        <v>0.86241640929011976</v>
      </c>
      <c r="P11" s="87">
        <f>IF(AND($B11&gt;0,$C11&gt;0,$D11&gt;0,NOT(ISBLANK($H11))),_xlfn.LOGNORM.INV(ABS(VLOOKUP($N$1,VLookups!$A$48:$B$49,2,FALSE)-P$3),LN($G11),LN($K11)),"")</f>
        <v>62.11529957373245</v>
      </c>
      <c r="Q11" s="86">
        <f>IF(AND($B11&gt;0,$C11&gt;0,$D11&gt;0,NOT(ISBLANK($H11))),_xlfn.LOGNORM.INV(ABS(VLOOKUP($N$1,VLookups!$A$48:$B$49,2,FALSE)-Q$3),LN($G11),LN($K11)),"")</f>
        <v>160.99093248563909</v>
      </c>
      <c r="R11" s="87">
        <f>IF(AND($B11&gt;0,$C11&gt;0,$D11&gt;0,NOT(ISBLANK($H11))),_xlfn.LOGNORM.INV(ABS(VLOOKUP($N$1,VLookups!$A$48:$B$49,2,FALSE)-R$3),LN($G11),LN($K11)),"")</f>
        <v>146.97625780353684</v>
      </c>
      <c r="S11" s="86">
        <f>IF(AND($B11&gt;0,$C11&gt;0,$D11&gt;0,NOT(ISBLANK($H11))),_xlfn.LOGNORM.INV(ABS(VLOOKUP($N$1,VLookups!$A$48:$B$49,2,FALSE)-S$3),LN($G11),LN($K11)),"")</f>
        <v>136.71329075315523</v>
      </c>
      <c r="T11" s="87">
        <f>IF(AND($B11&gt;0,$C11&gt;0,$D11&gt;0,NOT(ISBLANK($H11))),_xlfn.LOGNORM.INV(ABS(VLOOKUP($N$1,VLookups!$A$48:$B$49,2,FALSE)-T$3),LN($G11),LN($K11)),"")</f>
        <v>128.48163763575707</v>
      </c>
      <c r="U11" s="86">
        <f>IF(AND($B11&gt;0,$C11&gt;0,$D11&gt;0,NOT(ISBLANK($H11))),_xlfn.LOGNORM.INV(ABS(VLOOKUP($N$1,VLookups!$A$48:$B$49,2,FALSE)-U$3),LN($G11),LN($K11)),"")</f>
        <v>121.5126418462077</v>
      </c>
      <c r="V11" s="5"/>
      <c r="W11" s="161">
        <f t="shared" si="10"/>
        <v>2.835367481740231</v>
      </c>
      <c r="X11" s="161">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2">
        <f t="shared" si="14"/>
        <v>2.8568421015744388E-4</v>
      </c>
      <c r="DV11" s="162">
        <f t="shared" si="15"/>
        <v>5.2049069556600385E-4</v>
      </c>
      <c r="DW11" s="162">
        <f t="shared" si="16"/>
        <v>8.629437770507507E-4</v>
      </c>
      <c r="DX11" s="162">
        <f t="shared" si="17"/>
        <v>1.3244215567074424E-3</v>
      </c>
      <c r="DY11" s="162">
        <f t="shared" si="18"/>
        <v>1.9066258528024147E-3</v>
      </c>
      <c r="DZ11" s="162">
        <f t="shared" si="19"/>
        <v>2.6012582966676344E-3</v>
      </c>
      <c r="EA11" s="162">
        <f t="shared" si="20"/>
        <v>3.3911548590982625E-3</v>
      </c>
      <c r="EB11" s="162">
        <f t="shared" si="21"/>
        <v>4.2524069480117787E-3</v>
      </c>
      <c r="EC11" s="162">
        <f t="shared" si="22"/>
        <v>5.1569480581343426E-3</v>
      </c>
      <c r="ED11" s="162">
        <f t="shared" si="23"/>
        <v>6.0751570727317359E-3</v>
      </c>
      <c r="EE11" s="162">
        <f t="shared" si="24"/>
        <v>6.9781580524018076E-3</v>
      </c>
      <c r="EF11" s="162">
        <f t="shared" si="25"/>
        <v>7.8396332483595486E-3</v>
      </c>
      <c r="EG11" s="162">
        <f t="shared" si="26"/>
        <v>8.6370828651962522E-3</v>
      </c>
      <c r="EH11" s="162">
        <f t="shared" si="27"/>
        <v>9.3525501597726407E-3</v>
      </c>
      <c r="EI11" s="162">
        <f t="shared" si="28"/>
        <v>9.9728831624822187E-3</v>
      </c>
      <c r="EJ11" s="162">
        <f t="shared" si="29"/>
        <v>1.0489629798535689E-2</v>
      </c>
      <c r="EK11" s="162">
        <f t="shared" si="30"/>
        <v>1.0898668698957583E-2</v>
      </c>
      <c r="EL11" s="162">
        <f t="shared" si="31"/>
        <v>1.1199670604829473E-2</v>
      </c>
      <c r="EM11" s="162">
        <f t="shared" si="32"/>
        <v>1.1395470844414866E-2</v>
      </c>
      <c r="EN11" s="162">
        <f t="shared" si="33"/>
        <v>1.1491416214101801E-2</v>
      </c>
      <c r="EO11" s="162">
        <f t="shared" si="34"/>
        <v>1.1494732572822844E-2</v>
      </c>
      <c r="EP11" s="162">
        <f t="shared" si="35"/>
        <v>1.1413944227552597E-2</v>
      </c>
      <c r="EQ11" s="162">
        <f t="shared" si="36"/>
        <v>1.1258363530999174E-2</v>
      </c>
      <c r="ER11" s="162">
        <f t="shared" si="37"/>
        <v>1.1037659230291473E-2</v>
      </c>
      <c r="ES11" s="162">
        <f t="shared" si="38"/>
        <v>1.0761504839230732E-2</v>
      </c>
      <c r="ET11" s="162">
        <f t="shared" si="39"/>
        <v>1.0439303311317585E-2</v>
      </c>
      <c r="EU11" s="162">
        <f t="shared" si="40"/>
        <v>1.0079981148935427E-2</v>
      </c>
      <c r="EV11" s="162">
        <f t="shared" si="41"/>
        <v>9.6918433779961573E-3</v>
      </c>
      <c r="EW11" s="162">
        <f t="shared" si="42"/>
        <v>9.2824801688784122E-3</v>
      </c>
      <c r="EX11" s="162">
        <f t="shared" si="43"/>
        <v>8.8587159735299403E-3</v>
      </c>
      <c r="EY11" s="162">
        <f t="shared" si="44"/>
        <v>8.4265926178430026E-3</v>
      </c>
      <c r="EZ11" s="162">
        <f t="shared" si="45"/>
        <v>7.9913786399842864E-3</v>
      </c>
      <c r="FA11" s="162">
        <f t="shared" si="46"/>
        <v>7.5575981534995442E-3</v>
      </c>
      <c r="FB11" s="162">
        <f t="shared" si="47"/>
        <v>7.1290735361307167E-3</v>
      </c>
      <c r="FC11" s="162">
        <f t="shared" si="48"/>
        <v>6.7089772330660912E-3</v>
      </c>
      <c r="FD11" s="162">
        <f t="shared" si="49"/>
        <v>6.2998888746698557E-3</v>
      </c>
      <c r="FE11" s="162">
        <f t="shared" si="50"/>
        <v>5.9038547207551743E-3</v>
      </c>
      <c r="FF11" s="162">
        <f t="shared" si="51"/>
        <v>5.5224471469845328E-3</v>
      </c>
      <c r="FG11" s="162">
        <f t="shared" si="52"/>
        <v>5.1568224840441391E-3</v>
      </c>
      <c r="FH11" s="162">
        <f t="shared" si="53"/>
        <v>4.8077760127662288E-3</v>
      </c>
      <c r="FI11" s="162">
        <f t="shared" si="54"/>
        <v>4.475793317697087E-3</v>
      </c>
      <c r="FJ11" s="162">
        <f t="shared" si="55"/>
        <v>4.1610975187089169E-3</v>
      </c>
      <c r="FK11" s="162">
        <f t="shared" si="56"/>
        <v>3.8636921465704755E-3</v>
      </c>
      <c r="FL11" s="162">
        <f t="shared" si="57"/>
        <v>3.5833996150215911E-3</v>
      </c>
      <c r="FM11" s="162">
        <f t="shared" si="58"/>
        <v>3.3198953791426619E-3</v>
      </c>
      <c r="FN11" s="162">
        <f t="shared" si="59"/>
        <v>3.0727379669046638E-3</v>
      </c>
      <c r="FO11" s="162">
        <f t="shared" si="60"/>
        <v>2.8413951358039966E-3</v>
      </c>
      <c r="FP11" s="162">
        <f t="shared" si="61"/>
        <v>2.6252664463399093E-3</v>
      </c>
      <c r="FQ11" s="162">
        <f t="shared" si="62"/>
        <v>2.4237025645838612E-3</v>
      </c>
      <c r="FR11" s="162">
        <f t="shared" si="63"/>
        <v>2.2360216120219864E-3</v>
      </c>
      <c r="FS11" s="162">
        <f t="shared" si="64"/>
        <v>2.0615228761289893E-3</v>
      </c>
      <c r="FT11" s="162">
        <f t="shared" si="65"/>
        <v>1.8994981828890291E-3</v>
      </c>
      <c r="FU11" s="162">
        <f t="shared" si="66"/>
        <v>1.7492412151896898E-3</v>
      </c>
      <c r="FV11" s="162">
        <f t="shared" si="67"/>
        <v>1.6100550406039525E-3</v>
      </c>
      <c r="FW11" s="162">
        <f t="shared" si="68"/>
        <v>1.4812580900092174E-3</v>
      </c>
      <c r="FX11" s="162">
        <f t="shared" si="69"/>
        <v>1.3621888058698169E-3</v>
      </c>
      <c r="FY11" s="162">
        <f t="shared" si="70"/>
        <v>1.252209156629313E-3</v>
      </c>
      <c r="FZ11" s="162">
        <f t="shared" si="71"/>
        <v>1.1507071920839895E-3</v>
      </c>
      <c r="GA11" s="162">
        <f t="shared" si="72"/>
        <v>1.057098794217241E-3</v>
      </c>
      <c r="GB11" s="162">
        <f t="shared" si="73"/>
        <v>9.7082875900036004E-4</v>
      </c>
      <c r="GC11" s="162">
        <f t="shared" si="74"/>
        <v>8.9137132723598154E-4</v>
      </c>
      <c r="GD11" s="162">
        <f t="shared" si="75"/>
        <v>8.1823026668110686E-4</v>
      </c>
      <c r="GE11" s="162">
        <f t="shared" si="76"/>
        <v>7.5093859342591056E-4</v>
      </c>
      <c r="GF11" s="162">
        <f t="shared" si="77"/>
        <v>6.8905800776809757E-4</v>
      </c>
      <c r="GG11" s="162">
        <f t="shared" si="78"/>
        <v>6.3217810853002986E-4</v>
      </c>
      <c r="GH11" s="162">
        <f t="shared" si="79"/>
        <v>5.7991543981901971E-4</v>
      </c>
      <c r="GI11" s="162">
        <f t="shared" si="80"/>
        <v>5.3191241552259523E-4</v>
      </c>
      <c r="GJ11" s="162">
        <f t="shared" si="81"/>
        <v>4.8783615924926748E-4</v>
      </c>
      <c r="GK11" s="162">
        <f t="shared" si="82"/>
        <v>4.4737729086140625E-4</v>
      </c>
      <c r="GL11" s="162">
        <f t="shared" si="83"/>
        <v>4.102486850930166E-4</v>
      </c>
      <c r="GM11" s="162">
        <f t="shared" si="84"/>
        <v>3.7618422290105889E-4</v>
      </c>
      <c r="GN11" s="162">
        <f t="shared" si="85"/>
        <v>3.4493755206939001E-4</v>
      </c>
      <c r="GO11" s="162">
        <f t="shared" si="86"/>
        <v>3.1628087008313515E-4</v>
      </c>
      <c r="GP11" s="162">
        <f t="shared" si="87"/>
        <v>2.9000373933849971E-4</v>
      </c>
      <c r="GQ11" s="162">
        <f t="shared" si="88"/>
        <v>2.6591194227757218E-4</v>
      </c>
      <c r="GR11" s="162">
        <f t="shared" si="89"/>
        <v>2.4382638197497801E-4</v>
      </c>
      <c r="GS11" s="162">
        <f t="shared" si="90"/>
        <v>2.2358203199643263E-4</v>
      </c>
      <c r="GT11" s="162">
        <f t="shared" si="91"/>
        <v>2.0502693794748639E-4</v>
      </c>
      <c r="GU11" s="162">
        <f t="shared" si="92"/>
        <v>1.8802127198974824E-4</v>
      </c>
      <c r="GV11" s="162">
        <f t="shared" si="93"/>
        <v>1.7243644068220786E-4</v>
      </c>
      <c r="GW11" s="162">
        <f t="shared" si="94"/>
        <v>1.5815424577337808E-4</v>
      </c>
      <c r="GX11" s="162">
        <f t="shared" si="95"/>
        <v>1.4506609699582948E-4</v>
      </c>
      <c r="GY11" s="162">
        <f t="shared" si="96"/>
        <v>1.3307227547305087E-4</v>
      </c>
      <c r="GZ11" s="162">
        <f t="shared" si="97"/>
        <v>1.2208124601719689E-4</v>
      </c>
      <c r="HA11" s="162">
        <f t="shared" si="98"/>
        <v>1.1200901635641968E-4</v>
      </c>
      <c r="HB11" s="162">
        <f t="shared" si="99"/>
        <v>1.0277854116583577E-4</v>
      </c>
      <c r="HC11" s="162">
        <f t="shared" si="100"/>
        <v>9.4319168673102262E-5</v>
      </c>
      <c r="HD11" s="162">
        <f t="shared" si="101"/>
        <v>8.6566127556259552E-5</v>
      </c>
      <c r="HE11" s="162">
        <f t="shared" si="102"/>
        <v>7.9460051838205781E-5</v>
      </c>
      <c r="HF11" s="162">
        <f t="shared" si="103"/>
        <v>7.2946541500452838E-5</v>
      </c>
      <c r="HG11" s="162">
        <f t="shared" si="104"/>
        <v>6.6975756581842872E-5</v>
      </c>
      <c r="HH11" s="162">
        <f t="shared" si="105"/>
        <v>6.1502042589742478E-5</v>
      </c>
      <c r="HI11" s="162">
        <f t="shared" si="106"/>
        <v>5.6483585127222439E-5</v>
      </c>
      <c r="HJ11" s="162">
        <f t="shared" si="107"/>
        <v>5.1882091725704068E-5</v>
      </c>
      <c r="HK11" s="162">
        <f t="shared" si="108"/>
        <v>4.7662498965455717E-5</v>
      </c>
      <c r="HL11" s="162">
        <f t="shared" si="109"/>
        <v>4.3792703063350116E-5</v>
      </c>
      <c r="HM11" s="162">
        <f t="shared" si="110"/>
        <v>4.0243312206406867E-5</v>
      </c>
      <c r="HN11" s="162">
        <f t="shared" si="111"/>
        <v>3.6987419009084987E-5</v>
      </c>
      <c r="HO11" s="162">
        <f t="shared" si="112"/>
        <v>3.4000391570761994E-5</v>
      </c>
      <c r="HP11" s="162">
        <f t="shared" si="113"/>
        <v>3.1259681706254163E-5</v>
      </c>
      <c r="HQ11" s="162">
        <f t="shared" si="114"/>
        <v>2.8744649015843385E-5</v>
      </c>
    </row>
    <row r="12" spans="1:226" x14ac:dyDescent="0.25">
      <c r="A12" s="4">
        <v>9</v>
      </c>
      <c r="B12" s="364">
        <f t="shared" si="4"/>
        <v>28.565189035568537</v>
      </c>
      <c r="C12" s="88">
        <v>100</v>
      </c>
      <c r="D12" s="364">
        <f t="shared" si="5"/>
        <v>350.07645100994438</v>
      </c>
      <c r="E12" s="34">
        <f t="shared" si="6"/>
        <v>1</v>
      </c>
      <c r="F12" s="34">
        <f t="shared" si="7"/>
        <v>0.285651890355685</v>
      </c>
      <c r="G12" s="69">
        <f>IF(AND(C12&gt;0,NOT(ISBLANK(H12))),IF(VLOOKUP($C$3,VLookups!$A$17:$B$18,2,FALSE),C12*VLOOKUP(H12,VLookups!$A$4:$B$13,2,FALSE),C12),"")</f>
        <v>100</v>
      </c>
      <c r="H12" s="21" t="s">
        <v>727</v>
      </c>
      <c r="I12" s="56"/>
      <c r="J12" s="265"/>
      <c r="K12" s="365">
        <f>IF(C12&gt;0,IF(ISBLANK(J12),IF(ISBLANK(H12),"",VLOOKUP(H12,VLookups!$A$4:$C$13,3,FALSE)),J12),"")</f>
        <v>1.5</v>
      </c>
      <c r="L12" s="365">
        <f t="shared" si="8"/>
        <v>53.58521032906264</v>
      </c>
      <c r="M12" s="71">
        <f t="shared" si="9"/>
        <v>2871.3747660098816</v>
      </c>
      <c r="N12" s="88">
        <v>150</v>
      </c>
      <c r="O12" s="258">
        <f>IF(AND(N12&gt;0,C12&gt;0,NOT(K12="")),ABS(VLOOKUP($N$1,VLookups!$A$48:$B$49,2,FALSE)-_xlfn.LOGNORM.DIST(N12,LN(G12),LN(K12),TRUE)),"")</f>
        <v>0.84134474606854259</v>
      </c>
      <c r="P12" s="87">
        <f>IF(AND($B12&gt;0,$C12&gt;0,$D12&gt;0,NOT(ISBLANK($H12))),_xlfn.LOGNORM.INV(ABS(VLOOKUP($N$1,VLookups!$A$48:$B$49,2,FALSE)-P$3),LN($G12),LN($K12)),"")</f>
        <v>59.474386561916177</v>
      </c>
      <c r="Q12" s="86">
        <f>IF(AND($B12&gt;0,$C12&gt;0,$D12&gt;0,NOT(ISBLANK($H12))),_xlfn.LOGNORM.INV(ABS(VLOOKUP($N$1,VLookups!$A$48:$B$49,2,FALSE)-Q$3),LN($G12),LN($K12)),"")</f>
        <v>168.13960728438025</v>
      </c>
      <c r="R12" s="87">
        <f>IF(AND($B12&gt;0,$C12&gt;0,$D12&gt;0,NOT(ISBLANK($H12))),_xlfn.LOGNORM.INV(ABS(VLOOKUP($N$1,VLookups!$A$48:$B$49,2,FALSE)-R$3),LN($G12),LN($K12)),"")</f>
        <v>152.23231805962362</v>
      </c>
      <c r="S12" s="86">
        <f>IF(AND($B12&gt;0,$C12&gt;0,$D12&gt;0,NOT(ISBLANK($H12))),_xlfn.LOGNORM.INV(ABS(VLOOKUP($N$1,VLookups!$A$48:$B$49,2,FALSE)-S$3),LN($G12),LN($K12)),"")</f>
        <v>140.67021222550827</v>
      </c>
      <c r="T12" s="87">
        <f>IF(AND($B12&gt;0,$C12&gt;0,$D12&gt;0,NOT(ISBLANK($H12))),_xlfn.LOGNORM.INV(ABS(VLOOKUP($N$1,VLookups!$A$48:$B$49,2,FALSE)-T$3),LN($G12),LN($K12)),"")</f>
        <v>131.4533775582467</v>
      </c>
      <c r="U12" s="86">
        <f>IF(AND($B12&gt;0,$C12&gt;0,$D12&gt;0,NOT(ISBLANK($H12))),_xlfn.LOGNORM.INV(ABS(VLOOKUP($N$1,VLookups!$A$48:$B$49,2,FALSE)-U$3),LN($G12),LN($K12)),"")</f>
        <v>123.6922092688759</v>
      </c>
      <c r="V12" s="5"/>
      <c r="W12" s="161">
        <f t="shared" si="10"/>
        <v>3.2151126197437581</v>
      </c>
      <c r="X12" s="161">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2">
        <f t="shared" si="14"/>
        <v>2.9071279398347585E-4</v>
      </c>
      <c r="DV12" s="162">
        <f t="shared" si="15"/>
        <v>5.6904962791348007E-4</v>
      </c>
      <c r="DW12" s="162">
        <f t="shared" si="16"/>
        <v>9.8369146850117847E-4</v>
      </c>
      <c r="DX12" s="162">
        <f t="shared" si="17"/>
        <v>1.5426517566064983E-3</v>
      </c>
      <c r="DY12" s="162">
        <f t="shared" si="18"/>
        <v>2.23810646257815E-3</v>
      </c>
      <c r="DZ12" s="162">
        <f t="shared" si="19"/>
        <v>3.0482569409657381E-3</v>
      </c>
      <c r="EA12" s="162">
        <f t="shared" si="20"/>
        <v>3.9412369311959197E-3</v>
      </c>
      <c r="EB12" s="162">
        <f t="shared" si="21"/>
        <v>4.8797563783487584E-3</v>
      </c>
      <c r="EC12" s="162">
        <f t="shared" si="22"/>
        <v>5.8254820878879347E-3</v>
      </c>
      <c r="ED12" s="162">
        <f t="shared" si="23"/>
        <v>6.7425654147647597E-3</v>
      </c>
      <c r="EE12" s="162">
        <f t="shared" si="24"/>
        <v>7.6000871160941084E-3</v>
      </c>
      <c r="EF12" s="162">
        <f t="shared" si="25"/>
        <v>8.3734412200178448E-3</v>
      </c>
      <c r="EG12" s="162">
        <f t="shared" si="26"/>
        <v>9.0448223234480974E-3</v>
      </c>
      <c r="EH12" s="162">
        <f t="shared" si="27"/>
        <v>9.6030381182454407E-3</v>
      </c>
      <c r="EI12" s="162">
        <f t="shared" si="28"/>
        <v>1.0042870433553118E-2</v>
      </c>
      <c r="EJ12" s="162">
        <f t="shared" si="29"/>
        <v>1.0364178855942749E-2</v>
      </c>
      <c r="EK12" s="162">
        <f t="shared" si="30"/>
        <v>1.0570899187276632E-2</v>
      </c>
      <c r="EL12" s="162">
        <f t="shared" si="31"/>
        <v>1.0670045994513804E-2</v>
      </c>
      <c r="EM12" s="162">
        <f t="shared" si="32"/>
        <v>1.0670790406740517E-2</v>
      </c>
      <c r="EN12" s="162">
        <f t="shared" si="33"/>
        <v>1.0583653652052454E-2</v>
      </c>
      <c r="EO12" s="162">
        <f t="shared" si="34"/>
        <v>1.0419833959055193E-2</v>
      </c>
      <c r="EP12" s="162">
        <f t="shared" si="35"/>
        <v>1.0190668585512508E-2</v>
      </c>
      <c r="EQ12" s="162">
        <f t="shared" si="36"/>
        <v>9.9072226117891873E-3</v>
      </c>
      <c r="ER12" s="162">
        <f t="shared" si="37"/>
        <v>9.5799903971438543E-3</v>
      </c>
      <c r="ES12" s="162">
        <f t="shared" si="38"/>
        <v>9.2186930132403221E-3</v>
      </c>
      <c r="ET12" s="162">
        <f t="shared" si="39"/>
        <v>8.8321545215747799E-3</v>
      </c>
      <c r="EU12" s="162">
        <f t="shared" si="40"/>
        <v>8.4282408568706994E-3</v>
      </c>
      <c r="EV12" s="162">
        <f t="shared" si="41"/>
        <v>8.0138467322513011E-3</v>
      </c>
      <c r="EW12" s="162">
        <f t="shared" si="42"/>
        <v>7.5949179841499365E-3</v>
      </c>
      <c r="EX12" s="162">
        <f t="shared" si="43"/>
        <v>7.1764988529522686E-3</v>
      </c>
      <c r="EY12" s="162">
        <f t="shared" si="44"/>
        <v>6.7627956798798471E-3</v>
      </c>
      <c r="EZ12" s="162">
        <f t="shared" si="45"/>
        <v>6.3572502962871529E-3</v>
      </c>
      <c r="FA12" s="162">
        <f t="shared" si="46"/>
        <v>5.9626179439645367E-3</v>
      </c>
      <c r="FB12" s="162">
        <f t="shared" si="47"/>
        <v>5.5810458832416853E-3</v>
      </c>
      <c r="FC12" s="162">
        <f t="shared" si="48"/>
        <v>5.2141499292696599E-3</v>
      </c>
      <c r="FD12" s="162">
        <f t="shared" si="49"/>
        <v>4.8630870269837584E-3</v>
      </c>
      <c r="FE12" s="162">
        <f t="shared" si="50"/>
        <v>4.5286226584995712E-3</v>
      </c>
      <c r="FF12" s="162">
        <f t="shared" si="51"/>
        <v>4.2111924011103462E-3</v>
      </c>
      <c r="FG12" s="162">
        <f t="shared" si="52"/>
        <v>3.9109573467058277E-3</v>
      </c>
      <c r="FH12" s="162">
        <f t="shared" si="53"/>
        <v>3.627853379049284E-3</v>
      </c>
      <c r="FI12" s="162">
        <f t="shared" si="54"/>
        <v>3.361634505681652E-3</v>
      </c>
      <c r="FJ12" s="162">
        <f t="shared" si="55"/>
        <v>3.1119105748572146E-3</v>
      </c>
      <c r="FK12" s="162">
        <f t="shared" si="56"/>
        <v>2.8781797903739571E-3</v>
      </c>
      <c r="FL12" s="162">
        <f t="shared" si="57"/>
        <v>2.6598564811578097E-3</v>
      </c>
      <c r="FM12" s="162">
        <f t="shared" si="58"/>
        <v>2.4562945982222581E-3</v>
      </c>
      <c r="FN12" s="162">
        <f t="shared" si="59"/>
        <v>2.2668074072591817E-3</v>
      </c>
      <c r="FO12" s="162">
        <f t="shared" si="60"/>
        <v>2.0906838269384729E-3</v>
      </c>
      <c r="FP12" s="162">
        <f t="shared" si="61"/>
        <v>1.9272018358507828E-3</v>
      </c>
      <c r="FQ12" s="162">
        <f t="shared" si="62"/>
        <v>1.7756393385704062E-3</v>
      </c>
      <c r="FR12" s="162">
        <f t="shared" si="63"/>
        <v>1.6352828462446239E-3</v>
      </c>
      <c r="FS12" s="162">
        <f t="shared" si="64"/>
        <v>1.5054342913782867E-3</v>
      </c>
      <c r="FT12" s="162">
        <f t="shared" si="65"/>
        <v>1.3854162614407774E-3</v>
      </c>
      <c r="FU12" s="162">
        <f t="shared" si="66"/>
        <v>1.2745759024923628E-3</v>
      </c>
      <c r="FV12" s="162">
        <f t="shared" si="67"/>
        <v>1.1722877127825332E-3</v>
      </c>
      <c r="FW12" s="162">
        <f t="shared" si="68"/>
        <v>1.0779554175400143E-3</v>
      </c>
      <c r="FX12" s="162">
        <f t="shared" si="69"/>
        <v>9.9101309009236543E-4</v>
      </c>
      <c r="FY12" s="162">
        <f t="shared" si="70"/>
        <v>9.1092566103395645E-4</v>
      </c>
      <c r="FZ12" s="162">
        <f t="shared" si="71"/>
        <v>8.3718893632620266E-4</v>
      </c>
      <c r="GA12" s="162">
        <f t="shared" si="72"/>
        <v>7.693292268256207E-4</v>
      </c>
      <c r="GB12" s="162">
        <f t="shared" si="73"/>
        <v>7.0690267562136032E-4</v>
      </c>
      <c r="GC12" s="162">
        <f t="shared" si="74"/>
        <v>6.4949435553303088E-4</v>
      </c>
      <c r="GD12" s="162">
        <f t="shared" si="75"/>
        <v>5.9671719697401541E-4</v>
      </c>
      <c r="GE12" s="162">
        <f t="shared" si="76"/>
        <v>5.4821079592899452E-4</v>
      </c>
      <c r="GF12" s="162">
        <f t="shared" si="77"/>
        <v>5.0364014283914359E-4</v>
      </c>
      <c r="GG12" s="162">
        <f t="shared" si="78"/>
        <v>4.6269430555714489E-4</v>
      </c>
      <c r="GH12" s="162">
        <f t="shared" si="79"/>
        <v>4.2508509306327021E-4</v>
      </c>
      <c r="GI12" s="162">
        <f t="shared" si="80"/>
        <v>3.9054572117398924E-4</v>
      </c>
      <c r="GJ12" s="162">
        <f t="shared" si="81"/>
        <v>3.5882949689126583E-4</v>
      </c>
      <c r="GK12" s="162">
        <f t="shared" si="82"/>
        <v>3.2970853421340166E-4</v>
      </c>
      <c r="GL12" s="162">
        <f t="shared" si="83"/>
        <v>3.0297251105020366E-4</v>
      </c>
      <c r="GM12" s="162">
        <f t="shared" si="84"/>
        <v>2.7842747426214099E-4</v>
      </c>
      <c r="GN12" s="162">
        <f t="shared" si="85"/>
        <v>2.5589469769265403E-4</v>
      </c>
      <c r="GO12" s="162">
        <f t="shared" si="86"/>
        <v>2.3520959631287482E-4</v>
      </c>
      <c r="GP12" s="162">
        <f t="shared" si="87"/>
        <v>2.162206981863487E-4</v>
      </c>
      <c r="GQ12" s="162">
        <f t="shared" si="88"/>
        <v>1.9878867483416105E-4</v>
      </c>
      <c r="GR12" s="162">
        <f t="shared" si="89"/>
        <v>1.827854296917289E-4</v>
      </c>
      <c r="GS12" s="162">
        <f t="shared" si="90"/>
        <v>1.6809324365772333E-4</v>
      </c>
      <c r="GT12" s="162">
        <f t="shared" si="91"/>
        <v>1.5460397620937726E-4</v>
      </c>
      <c r="GU12" s="162">
        <f t="shared" si="92"/>
        <v>1.422183201678256E-4</v>
      </c>
      <c r="GV12" s="162">
        <f t="shared" si="93"/>
        <v>1.3084510791774899E-4</v>
      </c>
      <c r="GW12" s="162">
        <f t="shared" si="94"/>
        <v>1.2040066669686747E-4</v>
      </c>
      <c r="GX12" s="162">
        <f t="shared" si="95"/>
        <v>1.1080822045524187E-4</v>
      </c>
      <c r="GY12" s="162">
        <f t="shared" si="96"/>
        <v>1.0199733572744742E-4</v>
      </c>
      <c r="GZ12" s="162">
        <f t="shared" si="97"/>
        <v>9.3903408950234609E-5</v>
      </c>
      <c r="HA12" s="162">
        <f t="shared" si="98"/>
        <v>8.6467192684194023E-5</v>
      </c>
      <c r="HB12" s="162">
        <f t="shared" si="99"/>
        <v>7.9634358251776067E-5</v>
      </c>
      <c r="HC12" s="162">
        <f t="shared" si="100"/>
        <v>7.3355092378900771E-5</v>
      </c>
      <c r="HD12" s="162">
        <f t="shared" si="101"/>
        <v>6.7583725517620353E-5</v>
      </c>
      <c r="HE12" s="162">
        <f t="shared" si="102"/>
        <v>6.2278389628264361E-5</v>
      </c>
      <c r="HF12" s="162">
        <f t="shared" si="103"/>
        <v>5.7400703307461165E-5</v>
      </c>
      <c r="HG12" s="162">
        <f t="shared" si="104"/>
        <v>5.2915482260360943E-5</v>
      </c>
      <c r="HH12" s="162">
        <f t="shared" si="105"/>
        <v>4.8790473228946256E-5</v>
      </c>
      <c r="HI12" s="162">
        <f t="shared" si="106"/>
        <v>4.4996109601550398E-5</v>
      </c>
      <c r="HJ12" s="162">
        <f t="shared" si="107"/>
        <v>4.1505287040238946E-5</v>
      </c>
      <c r="HK12" s="162">
        <f t="shared" si="108"/>
        <v>3.8293157571361619E-5</v>
      </c>
      <c r="HL12" s="162">
        <f t="shared" si="109"/>
        <v>3.5336940689608628E-5</v>
      </c>
      <c r="HM12" s="162">
        <f t="shared" si="110"/>
        <v>3.2615750126619666E-5</v>
      </c>
      <c r="HN12" s="162">
        <f t="shared" si="111"/>
        <v>3.0110435031325187E-5</v>
      </c>
      <c r="HO12" s="162">
        <f t="shared" si="112"/>
        <v>2.7803434400360831E-5</v>
      </c>
      <c r="HP12" s="162">
        <f t="shared" si="113"/>
        <v>2.5678643683096442E-5</v>
      </c>
      <c r="HQ12" s="162">
        <f t="shared" si="114"/>
        <v>2.3721292566920775E-5</v>
      </c>
    </row>
    <row r="13" spans="1:226" x14ac:dyDescent="0.25">
      <c r="A13" s="4">
        <v>10</v>
      </c>
      <c r="B13" s="364">
        <f t="shared" si="4"/>
        <v>23.400322091824293</v>
      </c>
      <c r="C13" s="88">
        <v>100</v>
      </c>
      <c r="D13" s="364">
        <f t="shared" si="5"/>
        <v>427.34454512033631</v>
      </c>
      <c r="E13" s="34">
        <f t="shared" si="6"/>
        <v>1</v>
      </c>
      <c r="F13" s="34">
        <f t="shared" si="7"/>
        <v>0.23400322091824266</v>
      </c>
      <c r="G13" s="69">
        <f>IF(AND(C13&gt;0,NOT(ISBLANK(H13))),IF(VLOOKUP($C$3,VLookups!$A$17:$B$18,2,FALSE),C13*VLOOKUP(H13,VLookups!$A$4:$B$13,2,FALSE),C13),"")</f>
        <v>100</v>
      </c>
      <c r="H13" s="21" t="s">
        <v>11</v>
      </c>
      <c r="I13" s="56"/>
      <c r="J13" s="265"/>
      <c r="K13" s="365">
        <f>IF(C13&gt;0,IF(ISBLANK(J13),IF(ISBLANK(H13),"",VLOOKUP(H13,VLookups!$A$4:$C$13,3,FALSE)),J13),"")</f>
        <v>1.6</v>
      </c>
      <c r="L13" s="365">
        <f t="shared" si="8"/>
        <v>67.324037171418667</v>
      </c>
      <c r="M13" s="71">
        <f t="shared" si="9"/>
        <v>4532.5259810585621</v>
      </c>
      <c r="N13" s="88">
        <v>150</v>
      </c>
      <c r="O13" s="258">
        <f>IF(AND(N13&gt;0,C13&gt;0,NOT(K13="")),ABS(VLOOKUP($N$1,VLookups!$A$48:$B$49,2,FALSE)-_xlfn.LOGNORM.DIST(N13,LN(G13),LN(K13),TRUE)),"")</f>
        <v>0.80584467502491752</v>
      </c>
      <c r="P13" s="87">
        <f>IF(AND($B13&gt;0,$C13&gt;0,$D13&gt;0,NOT(ISBLANK($H13))),_xlfn.LOGNORM.INV(ABS(VLOOKUP($N$1,VLookups!$A$48:$B$49,2,FALSE)-P$3),LN($G13),LN($K13)),"")</f>
        <v>54.753226535562703</v>
      </c>
      <c r="Q13" s="86">
        <f>IF(AND($B13&gt;0,$C13&gt;0,$D13&gt;0,NOT(ISBLANK($H13))),_xlfn.LOGNORM.INV(ABS(VLOOKUP($N$1,VLookups!$A$48:$B$49,2,FALSE)-Q$3),LN($G13),LN($K13)),"")</f>
        <v>182.63763859660253</v>
      </c>
      <c r="R13" s="87">
        <f>IF(AND($B13&gt;0,$C13&gt;0,$D13&gt;0,NOT(ISBLANK($H13))),_xlfn.LOGNORM.INV(ABS(VLOOKUP($N$1,VLookups!$A$48:$B$49,2,FALSE)-R$3),LN($G13),LN($K13)),"")</f>
        <v>162.76340454970122</v>
      </c>
      <c r="S13" s="86">
        <f>IF(AND($B13&gt;0,$C13&gt;0,$D13&gt;0,NOT(ISBLANK($H13))),_xlfn.LOGNORM.INV(ABS(VLOOKUP($N$1,VLookups!$A$48:$B$49,2,FALSE)-S$3),LN($G13),LN($K13)),"")</f>
        <v>148.52231557981932</v>
      </c>
      <c r="T13" s="87">
        <f>IF(AND($B13&gt;0,$C13&gt;0,$D13&gt;0,NOT(ISBLANK($H13))),_xlfn.LOGNORM.INV(ABS(VLOOKUP($N$1,VLookups!$A$48:$B$49,2,FALSE)-T$3),LN($G13),LN($K13)),"")</f>
        <v>137.30199137181597</v>
      </c>
      <c r="U13" s="86">
        <f>IF(AND($B13&gt;0,$C13&gt;0,$D13&gt;0,NOT(ISBLANK($H13))),_xlfn.LOGNORM.INV(ABS(VLOOKUP($N$1,VLookups!$A$48:$B$49,2,FALSE)-U$3),LN($G13),LN($K13)),"")</f>
        <v>127.95009820593594</v>
      </c>
      <c r="V13" s="5"/>
      <c r="W13" s="161">
        <f t="shared" si="10"/>
        <v>4.0394422302851201</v>
      </c>
      <c r="X13" s="161">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2">
        <f t="shared" si="14"/>
        <v>3.0614818436003793E-4</v>
      </c>
      <c r="DV13" s="162">
        <f t="shared" si="15"/>
        <v>7.0235578096518921E-4</v>
      </c>
      <c r="DW13" s="162">
        <f t="shared" si="16"/>
        <v>1.3107762567278281E-3</v>
      </c>
      <c r="DX13" s="162">
        <f t="shared" si="17"/>
        <v>2.1140421576126278E-3</v>
      </c>
      <c r="DY13" s="162">
        <f t="shared" si="18"/>
        <v>3.0628607500517604E-3</v>
      </c>
      <c r="DZ13" s="162">
        <f t="shared" si="19"/>
        <v>4.0915133309283262E-3</v>
      </c>
      <c r="EA13" s="162">
        <f t="shared" si="20"/>
        <v>5.1321884846332027E-3</v>
      </c>
      <c r="EB13" s="162">
        <f t="shared" si="21"/>
        <v>6.1249761432611485E-3</v>
      </c>
      <c r="EC13" s="162">
        <f t="shared" si="22"/>
        <v>7.0231664147313837E-3</v>
      </c>
      <c r="ED13" s="162">
        <f t="shared" si="23"/>
        <v>7.7948190187289521E-3</v>
      </c>
      <c r="EE13" s="162">
        <f t="shared" si="24"/>
        <v>8.4218955748551049E-3</v>
      </c>
      <c r="EF13" s="162">
        <f t="shared" si="25"/>
        <v>8.89808961460253E-3</v>
      </c>
      <c r="EG13" s="162">
        <f t="shared" si="26"/>
        <v>9.2261760565624969E-3</v>
      </c>
      <c r="EH13" s="162">
        <f t="shared" si="27"/>
        <v>9.415395865191814E-3</v>
      </c>
      <c r="EI13" s="162">
        <f t="shared" si="28"/>
        <v>9.479152849923924E-3</v>
      </c>
      <c r="EJ13" s="162">
        <f t="shared" si="29"/>
        <v>9.4331364602853515E-3</v>
      </c>
      <c r="EK13" s="162">
        <f t="shared" si="30"/>
        <v>9.293884631584249E-3</v>
      </c>
      <c r="EL13" s="162">
        <f t="shared" si="31"/>
        <v>9.0777468508774373E-3</v>
      </c>
      <c r="EM13" s="162">
        <f t="shared" si="32"/>
        <v>8.8001839246732144E-3</v>
      </c>
      <c r="EN13" s="162">
        <f t="shared" si="33"/>
        <v>8.4753354273700912E-3</v>
      </c>
      <c r="EO13" s="162">
        <f t="shared" si="34"/>
        <v>8.1157901853176357E-3</v>
      </c>
      <c r="EP13" s="162">
        <f t="shared" si="35"/>
        <v>7.7325040796773657E-3</v>
      </c>
      <c r="EQ13" s="162">
        <f t="shared" si="36"/>
        <v>7.3348197559216753E-3</v>
      </c>
      <c r="ER13" s="162">
        <f t="shared" si="37"/>
        <v>6.9305527724354355E-3</v>
      </c>
      <c r="ES13" s="162">
        <f t="shared" si="38"/>
        <v>6.5261174758842588E-3</v>
      </c>
      <c r="ET13" s="162">
        <f t="shared" si="39"/>
        <v>6.1266731650843134E-3</v>
      </c>
      <c r="EU13" s="162">
        <f t="shared" si="40"/>
        <v>5.7362769022786574E-3</v>
      </c>
      <c r="EV13" s="162">
        <f t="shared" si="41"/>
        <v>5.35803380067576E-3</v>
      </c>
      <c r="EW13" s="162">
        <f t="shared" si="42"/>
        <v>4.9942389660406145E-3</v>
      </c>
      <c r="EX13" s="162">
        <f t="shared" si="43"/>
        <v>4.6465077115167225E-3</v>
      </c>
      <c r="EY13" s="162">
        <f t="shared" si="44"/>
        <v>4.3158923946359663E-3</v>
      </c>
      <c r="EZ13" s="162">
        <f t="shared" si="45"/>
        <v>4.0029854117010488E-3</v>
      </c>
      <c r="FA13" s="162">
        <f t="shared" si="46"/>
        <v>3.7080086652840115E-3</v>
      </c>
      <c r="FB13" s="162">
        <f t="shared" si="47"/>
        <v>3.4308903050177856E-3</v>
      </c>
      <c r="FC13" s="162">
        <f t="shared" si="48"/>
        <v>3.17132981503059E-3</v>
      </c>
      <c r="FD13" s="162">
        <f t="shared" si="49"/>
        <v>2.9288526476542913E-3</v>
      </c>
      <c r="FE13" s="162">
        <f t="shared" si="50"/>
        <v>2.702855630334637E-3</v>
      </c>
      <c r="FF13" s="162">
        <f t="shared" si="51"/>
        <v>2.4926443359893288E-3</v>
      </c>
      <c r="FG13" s="162">
        <f t="shared" si="52"/>
        <v>2.297463531507369E-3</v>
      </c>
      <c r="FH13" s="162">
        <f t="shared" si="53"/>
        <v>2.1165217222919612E-3</v>
      </c>
      <c r="FI13" s="162">
        <f t="shared" si="54"/>
        <v>1.9490107048088703E-3</v>
      </c>
      <c r="FJ13" s="162">
        <f t="shared" si="55"/>
        <v>1.7941209320369684E-3</v>
      </c>
      <c r="FK13" s="162">
        <f t="shared" si="56"/>
        <v>1.6510533936353699E-3</v>
      </c>
      <c r="FL13" s="162">
        <f t="shared" si="57"/>
        <v>1.5190286165759812E-3</v>
      </c>
      <c r="FM13" s="162">
        <f t="shared" si="58"/>
        <v>1.3972933045423932E-3</v>
      </c>
      <c r="FN13" s="162">
        <f t="shared" si="59"/>
        <v>1.2851250561929106E-3</v>
      </c>
      <c r="FO13" s="162">
        <f t="shared" si="60"/>
        <v>1.1818355334161977E-3</v>
      </c>
      <c r="FP13" s="162">
        <f t="shared" si="61"/>
        <v>1.0867723905636215E-3</v>
      </c>
      <c r="FQ13" s="162">
        <f t="shared" si="62"/>
        <v>9.9932022368048293E-4</v>
      </c>
      <c r="FR13" s="162">
        <f t="shared" si="63"/>
        <v>9.1890075422072109E-4</v>
      </c>
      <c r="FS13" s="162">
        <f t="shared" si="64"/>
        <v>8.4497242381661726E-4</v>
      </c>
      <c r="FT13" s="162">
        <f t="shared" si="65"/>
        <v>7.7702954459814581E-4</v>
      </c>
      <c r="FU13" s="162">
        <f t="shared" si="66"/>
        <v>7.1460112256626403E-4</v>
      </c>
      <c r="FV13" s="162">
        <f t="shared" si="67"/>
        <v>6.5724944893002222E-4</v>
      </c>
      <c r="FW13" s="162">
        <f t="shared" si="68"/>
        <v>6.0456853549438927E-4</v>
      </c>
      <c r="FX13" s="162">
        <f t="shared" si="69"/>
        <v>5.5618245457717767E-4</v>
      </c>
      <c r="FY13" s="162">
        <f t="shared" si="70"/>
        <v>5.1174363105094148E-4</v>
      </c>
      <c r="FZ13" s="162">
        <f t="shared" si="71"/>
        <v>4.709311235225301E-4</v>
      </c>
      <c r="GA13" s="162">
        <f t="shared" si="72"/>
        <v>4.3344892301101757E-4</v>
      </c>
      <c r="GB13" s="162">
        <f t="shared" si="73"/>
        <v>3.9902429044828288E-4</v>
      </c>
      <c r="GC13" s="162">
        <f t="shared" si="74"/>
        <v>3.6740614863560092E-4</v>
      </c>
      <c r="GD13" s="162">
        <f t="shared" si="75"/>
        <v>3.3836353971574529E-4</v>
      </c>
      <c r="GE13" s="162">
        <f t="shared" si="76"/>
        <v>3.1168415556972085E-4</v>
      </c>
      <c r="GF13" s="162">
        <f t="shared" si="77"/>
        <v>2.8717294565754433E-4</v>
      </c>
      <c r="GG13" s="162">
        <f t="shared" si="78"/>
        <v>2.6465080455720142E-4</v>
      </c>
      <c r="GH13" s="162">
        <f t="shared" si="79"/>
        <v>2.4395333970054191E-4</v>
      </c>
      <c r="GI13" s="162">
        <f t="shared" si="80"/>
        <v>2.2492971846490057E-4</v>
      </c>
      <c r="GJ13" s="162">
        <f t="shared" si="81"/>
        <v>2.0744159277519286E-4</v>
      </c>
      <c r="GK13" s="162">
        <f t="shared" si="82"/>
        <v>1.913620986382464E-4</v>
      </c>
      <c r="GL13" s="162">
        <f t="shared" si="83"/>
        <v>1.7657492751492861E-4</v>
      </c>
      <c r="GM13" s="162">
        <f t="shared" si="84"/>
        <v>1.6297346609202426E-4</v>
      </c>
      <c r="GN13" s="162">
        <f t="shared" si="85"/>
        <v>1.5046000080833524E-4</v>
      </c>
      <c r="GO13" s="162">
        <f t="shared" si="86"/>
        <v>1.3894498338837369E-4</v>
      </c>
      <c r="GP13" s="162">
        <f t="shared" si="87"/>
        <v>1.2834635361806817E-4</v>
      </c>
      <c r="GQ13" s="162">
        <f t="shared" si="88"/>
        <v>1.1858891564051313E-4</v>
      </c>
      <c r="GR13" s="162">
        <f t="shared" si="89"/>
        <v>1.0960376413999398E-4</v>
      </c>
      <c r="GS13" s="162">
        <f t="shared" si="90"/>
        <v>1.0132775690666316E-4</v>
      </c>
      <c r="GT13" s="162">
        <f t="shared" si="91"/>
        <v>9.3703030422131632E-5</v>
      </c>
      <c r="GU13" s="162">
        <f t="shared" si="92"/>
        <v>8.6676555269726502E-5</v>
      </c>
      <c r="GV13" s="162">
        <f t="shared" si="93"/>
        <v>8.0199728346032963E-5</v>
      </c>
      <c r="GW13" s="162">
        <f t="shared" si="94"/>
        <v>7.4227999027493821E-5</v>
      </c>
      <c r="GX13" s="162">
        <f t="shared" si="95"/>
        <v>6.8720526623572772E-5</v>
      </c>
      <c r="GY13" s="162">
        <f t="shared" si="96"/>
        <v>6.363986662336986E-5</v>
      </c>
      <c r="GZ13" s="162">
        <f t="shared" si="97"/>
        <v>5.8951683413447766E-5</v>
      </c>
      <c r="HA13" s="162">
        <f t="shared" si="98"/>
        <v>5.462448730946185E-5</v>
      </c>
      <c r="HB13" s="162">
        <f t="shared" si="99"/>
        <v>5.0629393901902218E-5</v>
      </c>
      <c r="HC13" s="162">
        <f t="shared" si="100"/>
        <v>4.6939903866114949E-5</v>
      </c>
      <c r="HD13" s="162">
        <f t="shared" si="101"/>
        <v>4.3531701528417701E-5</v>
      </c>
      <c r="HE13" s="162">
        <f t="shared" si="102"/>
        <v>4.0382470613338779E-5</v>
      </c>
      <c r="HF13" s="162">
        <f t="shared" si="103"/>
        <v>3.7471725721794678E-5</v>
      </c>
      <c r="HG13" s="162">
        <f t="shared" si="104"/>
        <v>3.478065820652712E-5</v>
      </c>
      <c r="HH13" s="162">
        <f t="shared" si="105"/>
        <v>3.2291995219545215E-5</v>
      </c>
      <c r="HI13" s="162">
        <f t="shared" si="106"/>
        <v>2.9989870806970922E-5</v>
      </c>
      <c r="HJ13" s="162">
        <f t="shared" si="107"/>
        <v>2.7859708019925903E-5</v>
      </c>
      <c r="HK13" s="162">
        <f t="shared" si="108"/>
        <v>2.5888111096266481E-5</v>
      </c>
      <c r="HL13" s="162">
        <f t="shared" si="109"/>
        <v>2.4062766847512994E-5</v>
      </c>
      <c r="HM13" s="162">
        <f t="shared" si="110"/>
        <v>2.2372354458580524E-5</v>
      </c>
      <c r="HN13" s="162">
        <f t="shared" si="111"/>
        <v>2.080646297534959E-5</v>
      </c>
      <c r="HO13" s="162">
        <f t="shared" si="112"/>
        <v>1.9355515817066489E-5</v>
      </c>
      <c r="HP13" s="162">
        <f t="shared" si="113"/>
        <v>1.8010701707460081E-5</v>
      </c>
      <c r="HQ13" s="162">
        <f t="shared" si="114"/>
        <v>1.6763911470625309E-5</v>
      </c>
    </row>
    <row r="14" spans="1:226" hidden="1" x14ac:dyDescent="0.25">
      <c r="A14" s="4">
        <v>11</v>
      </c>
      <c r="B14" s="364" t="str">
        <f t="shared" si="4"/>
        <v/>
      </c>
      <c r="C14" s="88"/>
      <c r="D14" s="364" t="str">
        <f t="shared" si="5"/>
        <v/>
      </c>
      <c r="E14" s="34" t="str">
        <f t="shared" si="6"/>
        <v/>
      </c>
      <c r="F14" s="34" t="str">
        <f t="shared" si="7"/>
        <v/>
      </c>
      <c r="G14" s="69" t="str">
        <f>IF(AND(C14&gt;0,NOT(ISBLANK(H14))),IF(VLOOKUP($C$3,VLookups!$A$17:$B$18,2,FALSE),C14*VLOOKUP(H14,VLookups!$A$4:$B$13,2,FALSE),C14),"")</f>
        <v/>
      </c>
      <c r="H14" s="21"/>
      <c r="I14" s="56"/>
      <c r="J14" s="265"/>
      <c r="K14" s="365" t="str">
        <f>IF(C14&gt;0,IF(ISBLANK(J14),IF(ISBLANK(H14),"",VLOOKUP(H14,VLookups!$A$4:$C$13,3,FALSE)),J14),"")</f>
        <v/>
      </c>
      <c r="L14" s="365" t="str">
        <f t="shared" si="8"/>
        <v/>
      </c>
      <c r="M14" s="71" t="str">
        <f t="shared" si="9"/>
        <v/>
      </c>
      <c r="N14" s="88"/>
      <c r="O14" s="258" t="str">
        <f>IF(AND(N14&gt;0,C14&gt;0,NOT(K14="")),ABS(VLOOKUP($N$1,VLookups!$A$48:$B$49,2,FALSE)-_xlfn.LOGNORM.DIST(N14,LN(G14),LN(K14),TRUE)),"")</f>
        <v/>
      </c>
      <c r="P14" s="87" t="str">
        <f>IF(AND($B14&gt;0,$C14&gt;0,$D14&gt;0,NOT(ISBLANK($H14))),_xlfn.LOGNORM.INV(ABS(VLOOKUP($N$1,VLookups!$A$48:$B$49,2,FALSE)-P$3),LN($G14),LN($K14)),"")</f>
        <v/>
      </c>
      <c r="Q14" s="86" t="str">
        <f>IF(AND($B14&gt;0,$C14&gt;0,$D14&gt;0,NOT(ISBLANK($H14))),_xlfn.LOGNORM.INV(ABS(VLOOKUP($N$1,VLookups!$A$48:$B$49,2,FALSE)-Q$3),LN($G14),LN($K14)),"")</f>
        <v/>
      </c>
      <c r="R14" s="87" t="str">
        <f>IF(AND($B14&gt;0,$C14&gt;0,$D14&gt;0,NOT(ISBLANK($H14))),_xlfn.LOGNORM.INV(ABS(VLOOKUP($N$1,VLookups!$A$48:$B$49,2,FALSE)-R$3),LN($G14),LN($K14)),"")</f>
        <v/>
      </c>
      <c r="S14" s="86" t="str">
        <f>IF(AND($B14&gt;0,$C14&gt;0,$D14&gt;0,NOT(ISBLANK($H14))),_xlfn.LOGNORM.INV(ABS(VLOOKUP($N$1,VLookups!$A$48:$B$49,2,FALSE)-S$3),LN($G14),LN($K14)),"")</f>
        <v/>
      </c>
      <c r="T14" s="87" t="str">
        <f>IF(AND($B14&gt;0,$C14&gt;0,$D14&gt;0,NOT(ISBLANK($H14))),_xlfn.LOGNORM.INV(ABS(VLOOKUP($N$1,VLookups!$A$48:$B$49,2,FALSE)-T$3),LN($G14),LN($K14)),"")</f>
        <v/>
      </c>
      <c r="U14" s="86" t="str">
        <f>IF(AND($B14&gt;0,$C14&gt;0,$D14&gt;0,NOT(ISBLANK($H14))),_xlfn.LOGNORM.INV(ABS(VLOOKUP($N$1,VLookups!$A$48:$B$49,2,FALSE)-U$3),LN($G14),LN($K14)),"")</f>
        <v/>
      </c>
      <c r="V14" s="5"/>
      <c r="W14" s="161" t="str">
        <f t="shared" si="10"/>
        <v/>
      </c>
      <c r="X14" s="161"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2" t="e">
        <f t="shared" si="14"/>
        <v>#N/A</v>
      </c>
      <c r="DV14" s="162" t="e">
        <f t="shared" si="15"/>
        <v>#N/A</v>
      </c>
      <c r="DW14" s="162" t="e">
        <f t="shared" si="16"/>
        <v>#N/A</v>
      </c>
      <c r="DX14" s="162" t="e">
        <f t="shared" si="17"/>
        <v>#N/A</v>
      </c>
      <c r="DY14" s="162" t="e">
        <f t="shared" si="18"/>
        <v>#N/A</v>
      </c>
      <c r="DZ14" s="162" t="e">
        <f t="shared" si="19"/>
        <v>#N/A</v>
      </c>
      <c r="EA14" s="162" t="e">
        <f t="shared" si="20"/>
        <v>#N/A</v>
      </c>
      <c r="EB14" s="162" t="e">
        <f t="shared" si="21"/>
        <v>#N/A</v>
      </c>
      <c r="EC14" s="162" t="e">
        <f t="shared" si="22"/>
        <v>#N/A</v>
      </c>
      <c r="ED14" s="162" t="e">
        <f t="shared" si="23"/>
        <v>#N/A</v>
      </c>
      <c r="EE14" s="162" t="e">
        <f t="shared" si="24"/>
        <v>#N/A</v>
      </c>
      <c r="EF14" s="162" t="e">
        <f t="shared" si="25"/>
        <v>#N/A</v>
      </c>
      <c r="EG14" s="162" t="e">
        <f t="shared" si="26"/>
        <v>#N/A</v>
      </c>
      <c r="EH14" s="162" t="e">
        <f t="shared" si="27"/>
        <v>#N/A</v>
      </c>
      <c r="EI14" s="162" t="e">
        <f t="shared" si="28"/>
        <v>#N/A</v>
      </c>
      <c r="EJ14" s="162" t="e">
        <f t="shared" si="29"/>
        <v>#N/A</v>
      </c>
      <c r="EK14" s="162" t="e">
        <f t="shared" si="30"/>
        <v>#N/A</v>
      </c>
      <c r="EL14" s="162" t="e">
        <f t="shared" si="31"/>
        <v>#N/A</v>
      </c>
      <c r="EM14" s="162" t="e">
        <f t="shared" si="32"/>
        <v>#N/A</v>
      </c>
      <c r="EN14" s="162" t="e">
        <f t="shared" si="33"/>
        <v>#N/A</v>
      </c>
      <c r="EO14" s="162" t="e">
        <f t="shared" si="34"/>
        <v>#N/A</v>
      </c>
      <c r="EP14" s="162" t="e">
        <f t="shared" si="35"/>
        <v>#N/A</v>
      </c>
      <c r="EQ14" s="162" t="e">
        <f t="shared" si="36"/>
        <v>#N/A</v>
      </c>
      <c r="ER14" s="162" t="e">
        <f t="shared" si="37"/>
        <v>#N/A</v>
      </c>
      <c r="ES14" s="162" t="e">
        <f t="shared" si="38"/>
        <v>#N/A</v>
      </c>
      <c r="ET14" s="162" t="e">
        <f t="shared" si="39"/>
        <v>#N/A</v>
      </c>
      <c r="EU14" s="162" t="e">
        <f t="shared" si="40"/>
        <v>#N/A</v>
      </c>
      <c r="EV14" s="162" t="e">
        <f t="shared" si="41"/>
        <v>#N/A</v>
      </c>
      <c r="EW14" s="162" t="e">
        <f t="shared" si="42"/>
        <v>#N/A</v>
      </c>
      <c r="EX14" s="162" t="e">
        <f t="shared" si="43"/>
        <v>#N/A</v>
      </c>
      <c r="EY14" s="162" t="e">
        <f t="shared" si="44"/>
        <v>#N/A</v>
      </c>
      <c r="EZ14" s="162" t="e">
        <f t="shared" si="45"/>
        <v>#N/A</v>
      </c>
      <c r="FA14" s="162" t="e">
        <f t="shared" si="46"/>
        <v>#N/A</v>
      </c>
      <c r="FB14" s="162" t="e">
        <f t="shared" si="47"/>
        <v>#N/A</v>
      </c>
      <c r="FC14" s="162" t="e">
        <f t="shared" si="48"/>
        <v>#N/A</v>
      </c>
      <c r="FD14" s="162" t="e">
        <f t="shared" si="49"/>
        <v>#N/A</v>
      </c>
      <c r="FE14" s="162" t="e">
        <f t="shared" si="50"/>
        <v>#N/A</v>
      </c>
      <c r="FF14" s="162" t="e">
        <f t="shared" si="51"/>
        <v>#N/A</v>
      </c>
      <c r="FG14" s="162" t="e">
        <f t="shared" si="52"/>
        <v>#N/A</v>
      </c>
      <c r="FH14" s="162" t="e">
        <f t="shared" si="53"/>
        <v>#N/A</v>
      </c>
      <c r="FI14" s="162" t="e">
        <f t="shared" si="54"/>
        <v>#N/A</v>
      </c>
      <c r="FJ14" s="162" t="e">
        <f t="shared" si="55"/>
        <v>#N/A</v>
      </c>
      <c r="FK14" s="162" t="e">
        <f t="shared" si="56"/>
        <v>#N/A</v>
      </c>
      <c r="FL14" s="162" t="e">
        <f t="shared" si="57"/>
        <v>#N/A</v>
      </c>
      <c r="FM14" s="162" t="e">
        <f t="shared" si="58"/>
        <v>#N/A</v>
      </c>
      <c r="FN14" s="162" t="e">
        <f t="shared" si="59"/>
        <v>#N/A</v>
      </c>
      <c r="FO14" s="162" t="e">
        <f t="shared" si="60"/>
        <v>#N/A</v>
      </c>
      <c r="FP14" s="162" t="e">
        <f t="shared" si="61"/>
        <v>#N/A</v>
      </c>
      <c r="FQ14" s="162" t="e">
        <f t="shared" si="62"/>
        <v>#N/A</v>
      </c>
      <c r="FR14" s="162" t="e">
        <f t="shared" si="63"/>
        <v>#N/A</v>
      </c>
      <c r="FS14" s="162" t="e">
        <f t="shared" si="64"/>
        <v>#N/A</v>
      </c>
      <c r="FT14" s="162" t="e">
        <f t="shared" si="65"/>
        <v>#N/A</v>
      </c>
      <c r="FU14" s="162" t="e">
        <f t="shared" si="66"/>
        <v>#N/A</v>
      </c>
      <c r="FV14" s="162" t="e">
        <f t="shared" si="67"/>
        <v>#N/A</v>
      </c>
      <c r="FW14" s="162" t="e">
        <f t="shared" si="68"/>
        <v>#N/A</v>
      </c>
      <c r="FX14" s="162" t="e">
        <f t="shared" si="69"/>
        <v>#N/A</v>
      </c>
      <c r="FY14" s="162" t="e">
        <f t="shared" si="70"/>
        <v>#N/A</v>
      </c>
      <c r="FZ14" s="162" t="e">
        <f t="shared" si="71"/>
        <v>#N/A</v>
      </c>
      <c r="GA14" s="162" t="e">
        <f t="shared" si="72"/>
        <v>#N/A</v>
      </c>
      <c r="GB14" s="162" t="e">
        <f t="shared" si="73"/>
        <v>#N/A</v>
      </c>
      <c r="GC14" s="162" t="e">
        <f t="shared" si="74"/>
        <v>#N/A</v>
      </c>
      <c r="GD14" s="162" t="e">
        <f t="shared" si="75"/>
        <v>#N/A</v>
      </c>
      <c r="GE14" s="162" t="e">
        <f t="shared" si="76"/>
        <v>#N/A</v>
      </c>
      <c r="GF14" s="162" t="e">
        <f t="shared" si="77"/>
        <v>#N/A</v>
      </c>
      <c r="GG14" s="162" t="e">
        <f t="shared" si="78"/>
        <v>#N/A</v>
      </c>
      <c r="GH14" s="162" t="e">
        <f t="shared" si="79"/>
        <v>#N/A</v>
      </c>
      <c r="GI14" s="162" t="e">
        <f t="shared" si="80"/>
        <v>#N/A</v>
      </c>
      <c r="GJ14" s="162" t="e">
        <f t="shared" si="81"/>
        <v>#N/A</v>
      </c>
      <c r="GK14" s="162" t="e">
        <f t="shared" si="82"/>
        <v>#N/A</v>
      </c>
      <c r="GL14" s="162" t="e">
        <f t="shared" si="83"/>
        <v>#N/A</v>
      </c>
      <c r="GM14" s="162" t="e">
        <f t="shared" si="84"/>
        <v>#N/A</v>
      </c>
      <c r="GN14" s="162" t="e">
        <f t="shared" si="85"/>
        <v>#N/A</v>
      </c>
      <c r="GO14" s="162" t="e">
        <f t="shared" si="86"/>
        <v>#N/A</v>
      </c>
      <c r="GP14" s="162" t="e">
        <f t="shared" si="87"/>
        <v>#N/A</v>
      </c>
      <c r="GQ14" s="162" t="e">
        <f t="shared" si="88"/>
        <v>#N/A</v>
      </c>
      <c r="GR14" s="162" t="e">
        <f t="shared" si="89"/>
        <v>#N/A</v>
      </c>
      <c r="GS14" s="162" t="e">
        <f t="shared" si="90"/>
        <v>#N/A</v>
      </c>
      <c r="GT14" s="162" t="e">
        <f t="shared" si="91"/>
        <v>#N/A</v>
      </c>
      <c r="GU14" s="162" t="e">
        <f t="shared" si="92"/>
        <v>#N/A</v>
      </c>
      <c r="GV14" s="162" t="e">
        <f t="shared" si="93"/>
        <v>#N/A</v>
      </c>
      <c r="GW14" s="162" t="e">
        <f t="shared" si="94"/>
        <v>#N/A</v>
      </c>
      <c r="GX14" s="162" t="e">
        <f t="shared" si="95"/>
        <v>#N/A</v>
      </c>
      <c r="GY14" s="162" t="e">
        <f t="shared" si="96"/>
        <v>#N/A</v>
      </c>
      <c r="GZ14" s="162" t="e">
        <f t="shared" si="97"/>
        <v>#N/A</v>
      </c>
      <c r="HA14" s="162" t="e">
        <f t="shared" si="98"/>
        <v>#N/A</v>
      </c>
      <c r="HB14" s="162" t="e">
        <f t="shared" si="99"/>
        <v>#N/A</v>
      </c>
      <c r="HC14" s="162" t="e">
        <f t="shared" si="100"/>
        <v>#N/A</v>
      </c>
      <c r="HD14" s="162" t="e">
        <f t="shared" si="101"/>
        <v>#N/A</v>
      </c>
      <c r="HE14" s="162" t="e">
        <f t="shared" si="102"/>
        <v>#N/A</v>
      </c>
      <c r="HF14" s="162" t="e">
        <f t="shared" si="103"/>
        <v>#N/A</v>
      </c>
      <c r="HG14" s="162" t="e">
        <f t="shared" si="104"/>
        <v>#N/A</v>
      </c>
      <c r="HH14" s="162" t="e">
        <f t="shared" si="105"/>
        <v>#N/A</v>
      </c>
      <c r="HI14" s="162" t="e">
        <f t="shared" si="106"/>
        <v>#N/A</v>
      </c>
      <c r="HJ14" s="162" t="e">
        <f t="shared" si="107"/>
        <v>#N/A</v>
      </c>
      <c r="HK14" s="162" t="e">
        <f t="shared" si="108"/>
        <v>#N/A</v>
      </c>
      <c r="HL14" s="162" t="e">
        <f t="shared" si="109"/>
        <v>#N/A</v>
      </c>
      <c r="HM14" s="162" t="e">
        <f t="shared" si="110"/>
        <v>#N/A</v>
      </c>
      <c r="HN14" s="162" t="e">
        <f t="shared" si="111"/>
        <v>#N/A</v>
      </c>
      <c r="HO14" s="162" t="e">
        <f t="shared" si="112"/>
        <v>#N/A</v>
      </c>
      <c r="HP14" s="162" t="e">
        <f t="shared" si="113"/>
        <v>#N/A</v>
      </c>
      <c r="HQ14" s="162" t="e">
        <f t="shared" si="114"/>
        <v>#N/A</v>
      </c>
    </row>
    <row r="15" spans="1:226" hidden="1" x14ac:dyDescent="0.25">
      <c r="A15" s="4">
        <v>12</v>
      </c>
      <c r="B15" s="364" t="str">
        <f t="shared" si="4"/>
        <v/>
      </c>
      <c r="C15" s="88"/>
      <c r="D15" s="364" t="str">
        <f t="shared" si="5"/>
        <v/>
      </c>
      <c r="E15" s="34" t="str">
        <f t="shared" si="6"/>
        <v/>
      </c>
      <c r="F15" s="34" t="str">
        <f t="shared" si="7"/>
        <v/>
      </c>
      <c r="G15" s="69" t="str">
        <f>IF(AND(C15&gt;0,NOT(ISBLANK(H15))),IF(VLOOKUP($C$3,VLookups!$A$17:$B$18,2,FALSE),C15*VLOOKUP(H15,VLookups!$A$4:$B$13,2,FALSE),C15),"")</f>
        <v/>
      </c>
      <c r="H15" s="21"/>
      <c r="I15" s="56"/>
      <c r="J15" s="265"/>
      <c r="K15" s="365" t="str">
        <f>IF(C15&gt;0,IF(ISBLANK(J15),IF(ISBLANK(H15),"",VLOOKUP(H15,VLookups!$A$4:$C$13,3,FALSE)),J15),"")</f>
        <v/>
      </c>
      <c r="L15" s="365" t="str">
        <f t="shared" si="8"/>
        <v/>
      </c>
      <c r="M15" s="71" t="str">
        <f t="shared" si="9"/>
        <v/>
      </c>
      <c r="N15" s="88"/>
      <c r="O15" s="258" t="str">
        <f>IF(AND(N15&gt;0,C15&gt;0,NOT(K15="")),ABS(VLOOKUP($N$1,VLookups!$A$48:$B$49,2,FALSE)-_xlfn.LOGNORM.DIST(N15,LN(G15),LN(K15),TRUE)),"")</f>
        <v/>
      </c>
      <c r="P15" s="87" t="str">
        <f>IF(AND($B15&gt;0,$C15&gt;0,$D15&gt;0,NOT(ISBLANK($H15))),_xlfn.LOGNORM.INV(ABS(VLOOKUP($N$1,VLookups!$A$48:$B$49,2,FALSE)-P$3),LN($G15),LN($K15)),"")</f>
        <v/>
      </c>
      <c r="Q15" s="86" t="str">
        <f>IF(AND($B15&gt;0,$C15&gt;0,$D15&gt;0,NOT(ISBLANK($H15))),_xlfn.LOGNORM.INV(ABS(VLOOKUP($N$1,VLookups!$A$48:$B$49,2,FALSE)-Q$3),LN($G15),LN($K15)),"")</f>
        <v/>
      </c>
      <c r="R15" s="87" t="str">
        <f>IF(AND($B15&gt;0,$C15&gt;0,$D15&gt;0,NOT(ISBLANK($H15))),_xlfn.LOGNORM.INV(ABS(VLOOKUP($N$1,VLookups!$A$48:$B$49,2,FALSE)-R$3),LN($G15),LN($K15)),"")</f>
        <v/>
      </c>
      <c r="S15" s="86" t="str">
        <f>IF(AND($B15&gt;0,$C15&gt;0,$D15&gt;0,NOT(ISBLANK($H15))),_xlfn.LOGNORM.INV(ABS(VLOOKUP($N$1,VLookups!$A$48:$B$49,2,FALSE)-S$3),LN($G15),LN($K15)),"")</f>
        <v/>
      </c>
      <c r="T15" s="87" t="str">
        <f>IF(AND($B15&gt;0,$C15&gt;0,$D15&gt;0,NOT(ISBLANK($H15))),_xlfn.LOGNORM.INV(ABS(VLOOKUP($N$1,VLookups!$A$48:$B$49,2,FALSE)-T$3),LN($G15),LN($K15)),"")</f>
        <v/>
      </c>
      <c r="U15" s="86" t="str">
        <f>IF(AND($B15&gt;0,$C15&gt;0,$D15&gt;0,NOT(ISBLANK($H15))),_xlfn.LOGNORM.INV(ABS(VLOOKUP($N$1,VLookups!$A$48:$B$49,2,FALSE)-U$3),LN($G15),LN($K15)),"")</f>
        <v/>
      </c>
      <c r="V15" s="5"/>
      <c r="W15" s="161" t="str">
        <f t="shared" si="10"/>
        <v/>
      </c>
      <c r="X15" s="161"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2" t="e">
        <f t="shared" si="14"/>
        <v>#N/A</v>
      </c>
      <c r="DV15" s="162" t="e">
        <f t="shared" si="15"/>
        <v>#N/A</v>
      </c>
      <c r="DW15" s="162" t="e">
        <f t="shared" si="16"/>
        <v>#N/A</v>
      </c>
      <c r="DX15" s="162" t="e">
        <f t="shared" si="17"/>
        <v>#N/A</v>
      </c>
      <c r="DY15" s="162" t="e">
        <f t="shared" si="18"/>
        <v>#N/A</v>
      </c>
      <c r="DZ15" s="162" t="e">
        <f t="shared" si="19"/>
        <v>#N/A</v>
      </c>
      <c r="EA15" s="162" t="e">
        <f t="shared" si="20"/>
        <v>#N/A</v>
      </c>
      <c r="EB15" s="162" t="e">
        <f t="shared" si="21"/>
        <v>#N/A</v>
      </c>
      <c r="EC15" s="162" t="e">
        <f t="shared" si="22"/>
        <v>#N/A</v>
      </c>
      <c r="ED15" s="162" t="e">
        <f t="shared" si="23"/>
        <v>#N/A</v>
      </c>
      <c r="EE15" s="162" t="e">
        <f t="shared" si="24"/>
        <v>#N/A</v>
      </c>
      <c r="EF15" s="162" t="e">
        <f t="shared" si="25"/>
        <v>#N/A</v>
      </c>
      <c r="EG15" s="162" t="e">
        <f t="shared" si="26"/>
        <v>#N/A</v>
      </c>
      <c r="EH15" s="162" t="e">
        <f t="shared" si="27"/>
        <v>#N/A</v>
      </c>
      <c r="EI15" s="162" t="e">
        <f t="shared" si="28"/>
        <v>#N/A</v>
      </c>
      <c r="EJ15" s="162" t="e">
        <f t="shared" si="29"/>
        <v>#N/A</v>
      </c>
      <c r="EK15" s="162" t="e">
        <f t="shared" si="30"/>
        <v>#N/A</v>
      </c>
      <c r="EL15" s="162" t="e">
        <f t="shared" si="31"/>
        <v>#N/A</v>
      </c>
      <c r="EM15" s="162" t="e">
        <f t="shared" si="32"/>
        <v>#N/A</v>
      </c>
      <c r="EN15" s="162" t="e">
        <f t="shared" si="33"/>
        <v>#N/A</v>
      </c>
      <c r="EO15" s="162" t="e">
        <f t="shared" si="34"/>
        <v>#N/A</v>
      </c>
      <c r="EP15" s="162" t="e">
        <f t="shared" si="35"/>
        <v>#N/A</v>
      </c>
      <c r="EQ15" s="162" t="e">
        <f t="shared" si="36"/>
        <v>#N/A</v>
      </c>
      <c r="ER15" s="162" t="e">
        <f t="shared" si="37"/>
        <v>#N/A</v>
      </c>
      <c r="ES15" s="162" t="e">
        <f t="shared" si="38"/>
        <v>#N/A</v>
      </c>
      <c r="ET15" s="162" t="e">
        <f t="shared" si="39"/>
        <v>#N/A</v>
      </c>
      <c r="EU15" s="162" t="e">
        <f t="shared" si="40"/>
        <v>#N/A</v>
      </c>
      <c r="EV15" s="162" t="e">
        <f t="shared" si="41"/>
        <v>#N/A</v>
      </c>
      <c r="EW15" s="162" t="e">
        <f t="shared" si="42"/>
        <v>#N/A</v>
      </c>
      <c r="EX15" s="162" t="e">
        <f t="shared" si="43"/>
        <v>#N/A</v>
      </c>
      <c r="EY15" s="162" t="e">
        <f t="shared" si="44"/>
        <v>#N/A</v>
      </c>
      <c r="EZ15" s="162" t="e">
        <f t="shared" si="45"/>
        <v>#N/A</v>
      </c>
      <c r="FA15" s="162" t="e">
        <f t="shared" si="46"/>
        <v>#N/A</v>
      </c>
      <c r="FB15" s="162" t="e">
        <f t="shared" si="47"/>
        <v>#N/A</v>
      </c>
      <c r="FC15" s="162" t="e">
        <f t="shared" si="48"/>
        <v>#N/A</v>
      </c>
      <c r="FD15" s="162" t="e">
        <f t="shared" si="49"/>
        <v>#N/A</v>
      </c>
      <c r="FE15" s="162" t="e">
        <f t="shared" si="50"/>
        <v>#N/A</v>
      </c>
      <c r="FF15" s="162" t="e">
        <f t="shared" si="51"/>
        <v>#N/A</v>
      </c>
      <c r="FG15" s="162" t="e">
        <f t="shared" si="52"/>
        <v>#N/A</v>
      </c>
      <c r="FH15" s="162" t="e">
        <f t="shared" si="53"/>
        <v>#N/A</v>
      </c>
      <c r="FI15" s="162" t="e">
        <f t="shared" si="54"/>
        <v>#N/A</v>
      </c>
      <c r="FJ15" s="162" t="e">
        <f t="shared" si="55"/>
        <v>#N/A</v>
      </c>
      <c r="FK15" s="162" t="e">
        <f t="shared" si="56"/>
        <v>#N/A</v>
      </c>
      <c r="FL15" s="162" t="e">
        <f t="shared" si="57"/>
        <v>#N/A</v>
      </c>
      <c r="FM15" s="162" t="e">
        <f t="shared" si="58"/>
        <v>#N/A</v>
      </c>
      <c r="FN15" s="162" t="e">
        <f t="shared" si="59"/>
        <v>#N/A</v>
      </c>
      <c r="FO15" s="162" t="e">
        <f t="shared" si="60"/>
        <v>#N/A</v>
      </c>
      <c r="FP15" s="162" t="e">
        <f t="shared" si="61"/>
        <v>#N/A</v>
      </c>
      <c r="FQ15" s="162" t="e">
        <f t="shared" si="62"/>
        <v>#N/A</v>
      </c>
      <c r="FR15" s="162" t="e">
        <f t="shared" si="63"/>
        <v>#N/A</v>
      </c>
      <c r="FS15" s="162" t="e">
        <f t="shared" si="64"/>
        <v>#N/A</v>
      </c>
      <c r="FT15" s="162" t="e">
        <f t="shared" si="65"/>
        <v>#N/A</v>
      </c>
      <c r="FU15" s="162" t="e">
        <f t="shared" si="66"/>
        <v>#N/A</v>
      </c>
      <c r="FV15" s="162" t="e">
        <f t="shared" si="67"/>
        <v>#N/A</v>
      </c>
      <c r="FW15" s="162" t="e">
        <f t="shared" si="68"/>
        <v>#N/A</v>
      </c>
      <c r="FX15" s="162" t="e">
        <f t="shared" si="69"/>
        <v>#N/A</v>
      </c>
      <c r="FY15" s="162" t="e">
        <f t="shared" si="70"/>
        <v>#N/A</v>
      </c>
      <c r="FZ15" s="162" t="e">
        <f t="shared" si="71"/>
        <v>#N/A</v>
      </c>
      <c r="GA15" s="162" t="e">
        <f t="shared" si="72"/>
        <v>#N/A</v>
      </c>
      <c r="GB15" s="162" t="e">
        <f t="shared" si="73"/>
        <v>#N/A</v>
      </c>
      <c r="GC15" s="162" t="e">
        <f t="shared" si="74"/>
        <v>#N/A</v>
      </c>
      <c r="GD15" s="162" t="e">
        <f t="shared" si="75"/>
        <v>#N/A</v>
      </c>
      <c r="GE15" s="162" t="e">
        <f t="shared" si="76"/>
        <v>#N/A</v>
      </c>
      <c r="GF15" s="162" t="e">
        <f t="shared" si="77"/>
        <v>#N/A</v>
      </c>
      <c r="GG15" s="162" t="e">
        <f t="shared" si="78"/>
        <v>#N/A</v>
      </c>
      <c r="GH15" s="162" t="e">
        <f t="shared" si="79"/>
        <v>#N/A</v>
      </c>
      <c r="GI15" s="162" t="e">
        <f t="shared" si="80"/>
        <v>#N/A</v>
      </c>
      <c r="GJ15" s="162" t="e">
        <f t="shared" si="81"/>
        <v>#N/A</v>
      </c>
      <c r="GK15" s="162" t="e">
        <f t="shared" si="82"/>
        <v>#N/A</v>
      </c>
      <c r="GL15" s="162" t="e">
        <f t="shared" si="83"/>
        <v>#N/A</v>
      </c>
      <c r="GM15" s="162" t="e">
        <f t="shared" si="84"/>
        <v>#N/A</v>
      </c>
      <c r="GN15" s="162" t="e">
        <f t="shared" si="85"/>
        <v>#N/A</v>
      </c>
      <c r="GO15" s="162" t="e">
        <f t="shared" si="86"/>
        <v>#N/A</v>
      </c>
      <c r="GP15" s="162" t="e">
        <f t="shared" si="87"/>
        <v>#N/A</v>
      </c>
      <c r="GQ15" s="162" t="e">
        <f t="shared" si="88"/>
        <v>#N/A</v>
      </c>
      <c r="GR15" s="162" t="e">
        <f t="shared" si="89"/>
        <v>#N/A</v>
      </c>
      <c r="GS15" s="162" t="e">
        <f t="shared" si="90"/>
        <v>#N/A</v>
      </c>
      <c r="GT15" s="162" t="e">
        <f t="shared" si="91"/>
        <v>#N/A</v>
      </c>
      <c r="GU15" s="162" t="e">
        <f t="shared" si="92"/>
        <v>#N/A</v>
      </c>
      <c r="GV15" s="162" t="e">
        <f t="shared" si="93"/>
        <v>#N/A</v>
      </c>
      <c r="GW15" s="162" t="e">
        <f t="shared" si="94"/>
        <v>#N/A</v>
      </c>
      <c r="GX15" s="162" t="e">
        <f t="shared" si="95"/>
        <v>#N/A</v>
      </c>
      <c r="GY15" s="162" t="e">
        <f t="shared" si="96"/>
        <v>#N/A</v>
      </c>
      <c r="GZ15" s="162" t="e">
        <f t="shared" si="97"/>
        <v>#N/A</v>
      </c>
      <c r="HA15" s="162" t="e">
        <f t="shared" si="98"/>
        <v>#N/A</v>
      </c>
      <c r="HB15" s="162" t="e">
        <f t="shared" si="99"/>
        <v>#N/A</v>
      </c>
      <c r="HC15" s="162" t="e">
        <f t="shared" si="100"/>
        <v>#N/A</v>
      </c>
      <c r="HD15" s="162" t="e">
        <f t="shared" si="101"/>
        <v>#N/A</v>
      </c>
      <c r="HE15" s="162" t="e">
        <f t="shared" si="102"/>
        <v>#N/A</v>
      </c>
      <c r="HF15" s="162" t="e">
        <f t="shared" si="103"/>
        <v>#N/A</v>
      </c>
      <c r="HG15" s="162" t="e">
        <f t="shared" si="104"/>
        <v>#N/A</v>
      </c>
      <c r="HH15" s="162" t="e">
        <f t="shared" si="105"/>
        <v>#N/A</v>
      </c>
      <c r="HI15" s="162" t="e">
        <f t="shared" si="106"/>
        <v>#N/A</v>
      </c>
      <c r="HJ15" s="162" t="e">
        <f t="shared" si="107"/>
        <v>#N/A</v>
      </c>
      <c r="HK15" s="162" t="e">
        <f t="shared" si="108"/>
        <v>#N/A</v>
      </c>
      <c r="HL15" s="162" t="e">
        <f t="shared" si="109"/>
        <v>#N/A</v>
      </c>
      <c r="HM15" s="162" t="e">
        <f t="shared" si="110"/>
        <v>#N/A</v>
      </c>
      <c r="HN15" s="162" t="e">
        <f t="shared" si="111"/>
        <v>#N/A</v>
      </c>
      <c r="HO15" s="162" t="e">
        <f t="shared" si="112"/>
        <v>#N/A</v>
      </c>
      <c r="HP15" s="162" t="e">
        <f t="shared" si="113"/>
        <v>#N/A</v>
      </c>
      <c r="HQ15" s="162" t="e">
        <f t="shared" si="114"/>
        <v>#N/A</v>
      </c>
    </row>
    <row r="16" spans="1:226" hidden="1" x14ac:dyDescent="0.25">
      <c r="A16" s="4">
        <v>13</v>
      </c>
      <c r="B16" s="364" t="str">
        <f t="shared" si="4"/>
        <v/>
      </c>
      <c r="C16" s="88"/>
      <c r="D16" s="364" t="str">
        <f t="shared" si="5"/>
        <v/>
      </c>
      <c r="E16" s="34" t="str">
        <f t="shared" si="6"/>
        <v/>
      </c>
      <c r="F16" s="34" t="str">
        <f t="shared" si="7"/>
        <v/>
      </c>
      <c r="G16" s="69" t="str">
        <f>IF(AND(C16&gt;0,NOT(ISBLANK(H16))),IF(VLOOKUP($C$3,VLookups!$A$17:$B$18,2,FALSE),C16*VLOOKUP(H16,VLookups!$A$4:$B$13,2,FALSE),C16),"")</f>
        <v/>
      </c>
      <c r="H16" s="21"/>
      <c r="I16" s="56"/>
      <c r="J16" s="265"/>
      <c r="K16" s="365" t="str">
        <f>IF(C16&gt;0,IF(ISBLANK(J16),IF(ISBLANK(H16),"",VLOOKUP(H16,VLookups!$A$4:$C$13,3,FALSE)),J16),"")</f>
        <v/>
      </c>
      <c r="L16" s="365" t="str">
        <f t="shared" si="8"/>
        <v/>
      </c>
      <c r="M16" s="71" t="str">
        <f t="shared" si="9"/>
        <v/>
      </c>
      <c r="N16" s="88"/>
      <c r="O16" s="258" t="str">
        <f>IF(AND(N16&gt;0,C16&gt;0,NOT(K16="")),ABS(VLOOKUP($N$1,VLookups!$A$48:$B$49,2,FALSE)-_xlfn.LOGNORM.DIST(N16,LN(G16),LN(K16),TRUE)),"")</f>
        <v/>
      </c>
      <c r="P16" s="87" t="str">
        <f>IF(AND($B16&gt;0,$C16&gt;0,$D16&gt;0,NOT(ISBLANK($H16))),_xlfn.LOGNORM.INV(ABS(VLOOKUP($N$1,VLookups!$A$48:$B$49,2,FALSE)-P$3),LN($G16),LN($K16)),"")</f>
        <v/>
      </c>
      <c r="Q16" s="86" t="str">
        <f>IF(AND($B16&gt;0,$C16&gt;0,$D16&gt;0,NOT(ISBLANK($H16))),_xlfn.LOGNORM.INV(ABS(VLOOKUP($N$1,VLookups!$A$48:$B$49,2,FALSE)-Q$3),LN($G16),LN($K16)),"")</f>
        <v/>
      </c>
      <c r="R16" s="87" t="str">
        <f>IF(AND($B16&gt;0,$C16&gt;0,$D16&gt;0,NOT(ISBLANK($H16))),_xlfn.LOGNORM.INV(ABS(VLOOKUP($N$1,VLookups!$A$48:$B$49,2,FALSE)-R$3),LN($G16),LN($K16)),"")</f>
        <v/>
      </c>
      <c r="S16" s="86" t="str">
        <f>IF(AND($B16&gt;0,$C16&gt;0,$D16&gt;0,NOT(ISBLANK($H16))),_xlfn.LOGNORM.INV(ABS(VLOOKUP($N$1,VLookups!$A$48:$B$49,2,FALSE)-S$3),LN($G16),LN($K16)),"")</f>
        <v/>
      </c>
      <c r="T16" s="87" t="str">
        <f>IF(AND($B16&gt;0,$C16&gt;0,$D16&gt;0,NOT(ISBLANK($H16))),_xlfn.LOGNORM.INV(ABS(VLOOKUP($N$1,VLookups!$A$48:$B$49,2,FALSE)-T$3),LN($G16),LN($K16)),"")</f>
        <v/>
      </c>
      <c r="U16" s="86" t="str">
        <f>IF(AND($B16&gt;0,$C16&gt;0,$D16&gt;0,NOT(ISBLANK($H16))),_xlfn.LOGNORM.INV(ABS(VLOOKUP($N$1,VLookups!$A$48:$B$49,2,FALSE)-U$3),LN($G16),LN($K16)),"")</f>
        <v/>
      </c>
      <c r="V16" s="5"/>
      <c r="W16" s="161" t="str">
        <f t="shared" si="10"/>
        <v/>
      </c>
      <c r="X16" s="161"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2" t="e">
        <f t="shared" si="14"/>
        <v>#N/A</v>
      </c>
      <c r="DV16" s="162" t="e">
        <f t="shared" si="15"/>
        <v>#N/A</v>
      </c>
      <c r="DW16" s="162" t="e">
        <f t="shared" si="16"/>
        <v>#N/A</v>
      </c>
      <c r="DX16" s="162" t="e">
        <f t="shared" si="17"/>
        <v>#N/A</v>
      </c>
      <c r="DY16" s="162" t="e">
        <f t="shared" si="18"/>
        <v>#N/A</v>
      </c>
      <c r="DZ16" s="162" t="e">
        <f t="shared" si="19"/>
        <v>#N/A</v>
      </c>
      <c r="EA16" s="162" t="e">
        <f t="shared" si="20"/>
        <v>#N/A</v>
      </c>
      <c r="EB16" s="162" t="e">
        <f t="shared" si="21"/>
        <v>#N/A</v>
      </c>
      <c r="EC16" s="162" t="e">
        <f t="shared" si="22"/>
        <v>#N/A</v>
      </c>
      <c r="ED16" s="162" t="e">
        <f t="shared" si="23"/>
        <v>#N/A</v>
      </c>
      <c r="EE16" s="162" t="e">
        <f t="shared" si="24"/>
        <v>#N/A</v>
      </c>
      <c r="EF16" s="162" t="e">
        <f t="shared" si="25"/>
        <v>#N/A</v>
      </c>
      <c r="EG16" s="162" t="e">
        <f t="shared" si="26"/>
        <v>#N/A</v>
      </c>
      <c r="EH16" s="162" t="e">
        <f t="shared" si="27"/>
        <v>#N/A</v>
      </c>
      <c r="EI16" s="162" t="e">
        <f t="shared" si="28"/>
        <v>#N/A</v>
      </c>
      <c r="EJ16" s="162" t="e">
        <f t="shared" si="29"/>
        <v>#N/A</v>
      </c>
      <c r="EK16" s="162" t="e">
        <f t="shared" si="30"/>
        <v>#N/A</v>
      </c>
      <c r="EL16" s="162" t="e">
        <f t="shared" si="31"/>
        <v>#N/A</v>
      </c>
      <c r="EM16" s="162" t="e">
        <f t="shared" si="32"/>
        <v>#N/A</v>
      </c>
      <c r="EN16" s="162" t="e">
        <f t="shared" si="33"/>
        <v>#N/A</v>
      </c>
      <c r="EO16" s="162" t="e">
        <f t="shared" si="34"/>
        <v>#N/A</v>
      </c>
      <c r="EP16" s="162" t="e">
        <f t="shared" si="35"/>
        <v>#N/A</v>
      </c>
      <c r="EQ16" s="162" t="e">
        <f t="shared" si="36"/>
        <v>#N/A</v>
      </c>
      <c r="ER16" s="162" t="e">
        <f t="shared" si="37"/>
        <v>#N/A</v>
      </c>
      <c r="ES16" s="162" t="e">
        <f t="shared" si="38"/>
        <v>#N/A</v>
      </c>
      <c r="ET16" s="162" t="e">
        <f t="shared" si="39"/>
        <v>#N/A</v>
      </c>
      <c r="EU16" s="162" t="e">
        <f t="shared" si="40"/>
        <v>#N/A</v>
      </c>
      <c r="EV16" s="162" t="e">
        <f t="shared" si="41"/>
        <v>#N/A</v>
      </c>
      <c r="EW16" s="162" t="e">
        <f t="shared" si="42"/>
        <v>#N/A</v>
      </c>
      <c r="EX16" s="162" t="e">
        <f t="shared" si="43"/>
        <v>#N/A</v>
      </c>
      <c r="EY16" s="162" t="e">
        <f t="shared" si="44"/>
        <v>#N/A</v>
      </c>
      <c r="EZ16" s="162" t="e">
        <f t="shared" si="45"/>
        <v>#N/A</v>
      </c>
      <c r="FA16" s="162" t="e">
        <f t="shared" si="46"/>
        <v>#N/A</v>
      </c>
      <c r="FB16" s="162" t="e">
        <f t="shared" si="47"/>
        <v>#N/A</v>
      </c>
      <c r="FC16" s="162" t="e">
        <f t="shared" si="48"/>
        <v>#N/A</v>
      </c>
      <c r="FD16" s="162" t="e">
        <f t="shared" si="49"/>
        <v>#N/A</v>
      </c>
      <c r="FE16" s="162" t="e">
        <f t="shared" si="50"/>
        <v>#N/A</v>
      </c>
      <c r="FF16" s="162" t="e">
        <f t="shared" si="51"/>
        <v>#N/A</v>
      </c>
      <c r="FG16" s="162" t="e">
        <f t="shared" si="52"/>
        <v>#N/A</v>
      </c>
      <c r="FH16" s="162" t="e">
        <f t="shared" si="53"/>
        <v>#N/A</v>
      </c>
      <c r="FI16" s="162" t="e">
        <f t="shared" si="54"/>
        <v>#N/A</v>
      </c>
      <c r="FJ16" s="162" t="e">
        <f t="shared" si="55"/>
        <v>#N/A</v>
      </c>
      <c r="FK16" s="162" t="e">
        <f t="shared" si="56"/>
        <v>#N/A</v>
      </c>
      <c r="FL16" s="162" t="e">
        <f t="shared" si="57"/>
        <v>#N/A</v>
      </c>
      <c r="FM16" s="162" t="e">
        <f t="shared" si="58"/>
        <v>#N/A</v>
      </c>
      <c r="FN16" s="162" t="e">
        <f t="shared" si="59"/>
        <v>#N/A</v>
      </c>
      <c r="FO16" s="162" t="e">
        <f t="shared" si="60"/>
        <v>#N/A</v>
      </c>
      <c r="FP16" s="162" t="e">
        <f t="shared" si="61"/>
        <v>#N/A</v>
      </c>
      <c r="FQ16" s="162" t="e">
        <f t="shared" si="62"/>
        <v>#N/A</v>
      </c>
      <c r="FR16" s="162" t="e">
        <f t="shared" si="63"/>
        <v>#N/A</v>
      </c>
      <c r="FS16" s="162" t="e">
        <f t="shared" si="64"/>
        <v>#N/A</v>
      </c>
      <c r="FT16" s="162" t="e">
        <f t="shared" si="65"/>
        <v>#N/A</v>
      </c>
      <c r="FU16" s="162" t="e">
        <f t="shared" si="66"/>
        <v>#N/A</v>
      </c>
      <c r="FV16" s="162" t="e">
        <f t="shared" si="67"/>
        <v>#N/A</v>
      </c>
      <c r="FW16" s="162" t="e">
        <f t="shared" si="68"/>
        <v>#N/A</v>
      </c>
      <c r="FX16" s="162" t="e">
        <f t="shared" si="69"/>
        <v>#N/A</v>
      </c>
      <c r="FY16" s="162" t="e">
        <f t="shared" si="70"/>
        <v>#N/A</v>
      </c>
      <c r="FZ16" s="162" t="e">
        <f t="shared" si="71"/>
        <v>#N/A</v>
      </c>
      <c r="GA16" s="162" t="e">
        <f t="shared" si="72"/>
        <v>#N/A</v>
      </c>
      <c r="GB16" s="162" t="e">
        <f t="shared" si="73"/>
        <v>#N/A</v>
      </c>
      <c r="GC16" s="162" t="e">
        <f t="shared" si="74"/>
        <v>#N/A</v>
      </c>
      <c r="GD16" s="162" t="e">
        <f t="shared" si="75"/>
        <v>#N/A</v>
      </c>
      <c r="GE16" s="162" t="e">
        <f t="shared" si="76"/>
        <v>#N/A</v>
      </c>
      <c r="GF16" s="162" t="e">
        <f t="shared" si="77"/>
        <v>#N/A</v>
      </c>
      <c r="GG16" s="162" t="e">
        <f t="shared" si="78"/>
        <v>#N/A</v>
      </c>
      <c r="GH16" s="162" t="e">
        <f t="shared" si="79"/>
        <v>#N/A</v>
      </c>
      <c r="GI16" s="162" t="e">
        <f t="shared" si="80"/>
        <v>#N/A</v>
      </c>
      <c r="GJ16" s="162" t="e">
        <f t="shared" si="81"/>
        <v>#N/A</v>
      </c>
      <c r="GK16" s="162" t="e">
        <f t="shared" si="82"/>
        <v>#N/A</v>
      </c>
      <c r="GL16" s="162" t="e">
        <f t="shared" si="83"/>
        <v>#N/A</v>
      </c>
      <c r="GM16" s="162" t="e">
        <f t="shared" si="84"/>
        <v>#N/A</v>
      </c>
      <c r="GN16" s="162" t="e">
        <f t="shared" si="85"/>
        <v>#N/A</v>
      </c>
      <c r="GO16" s="162" t="e">
        <f t="shared" si="86"/>
        <v>#N/A</v>
      </c>
      <c r="GP16" s="162" t="e">
        <f t="shared" si="87"/>
        <v>#N/A</v>
      </c>
      <c r="GQ16" s="162" t="e">
        <f t="shared" si="88"/>
        <v>#N/A</v>
      </c>
      <c r="GR16" s="162" t="e">
        <f t="shared" si="89"/>
        <v>#N/A</v>
      </c>
      <c r="GS16" s="162" t="e">
        <f t="shared" si="90"/>
        <v>#N/A</v>
      </c>
      <c r="GT16" s="162" t="e">
        <f t="shared" si="91"/>
        <v>#N/A</v>
      </c>
      <c r="GU16" s="162" t="e">
        <f t="shared" si="92"/>
        <v>#N/A</v>
      </c>
      <c r="GV16" s="162" t="e">
        <f t="shared" si="93"/>
        <v>#N/A</v>
      </c>
      <c r="GW16" s="162" t="e">
        <f t="shared" si="94"/>
        <v>#N/A</v>
      </c>
      <c r="GX16" s="162" t="e">
        <f t="shared" si="95"/>
        <v>#N/A</v>
      </c>
      <c r="GY16" s="162" t="e">
        <f t="shared" si="96"/>
        <v>#N/A</v>
      </c>
      <c r="GZ16" s="162" t="e">
        <f t="shared" si="97"/>
        <v>#N/A</v>
      </c>
      <c r="HA16" s="162" t="e">
        <f t="shared" si="98"/>
        <v>#N/A</v>
      </c>
      <c r="HB16" s="162" t="e">
        <f t="shared" si="99"/>
        <v>#N/A</v>
      </c>
      <c r="HC16" s="162" t="e">
        <f t="shared" si="100"/>
        <v>#N/A</v>
      </c>
      <c r="HD16" s="162" t="e">
        <f t="shared" si="101"/>
        <v>#N/A</v>
      </c>
      <c r="HE16" s="162" t="e">
        <f t="shared" si="102"/>
        <v>#N/A</v>
      </c>
      <c r="HF16" s="162" t="e">
        <f t="shared" si="103"/>
        <v>#N/A</v>
      </c>
      <c r="HG16" s="162" t="e">
        <f t="shared" si="104"/>
        <v>#N/A</v>
      </c>
      <c r="HH16" s="162" t="e">
        <f t="shared" si="105"/>
        <v>#N/A</v>
      </c>
      <c r="HI16" s="162" t="e">
        <f t="shared" si="106"/>
        <v>#N/A</v>
      </c>
      <c r="HJ16" s="162" t="e">
        <f t="shared" si="107"/>
        <v>#N/A</v>
      </c>
      <c r="HK16" s="162" t="e">
        <f t="shared" si="108"/>
        <v>#N/A</v>
      </c>
      <c r="HL16" s="162" t="e">
        <f t="shared" si="109"/>
        <v>#N/A</v>
      </c>
      <c r="HM16" s="162" t="e">
        <f t="shared" si="110"/>
        <v>#N/A</v>
      </c>
      <c r="HN16" s="162" t="e">
        <f t="shared" si="111"/>
        <v>#N/A</v>
      </c>
      <c r="HO16" s="162" t="e">
        <f t="shared" si="112"/>
        <v>#N/A</v>
      </c>
      <c r="HP16" s="162" t="e">
        <f t="shared" si="113"/>
        <v>#N/A</v>
      </c>
      <c r="HQ16" s="162" t="e">
        <f t="shared" si="114"/>
        <v>#N/A</v>
      </c>
    </row>
    <row r="17" spans="1:225" hidden="1" x14ac:dyDescent="0.25">
      <c r="A17" s="4">
        <v>14</v>
      </c>
      <c r="B17" s="364" t="str">
        <f t="shared" si="4"/>
        <v/>
      </c>
      <c r="C17" s="88"/>
      <c r="D17" s="364" t="str">
        <f t="shared" si="5"/>
        <v/>
      </c>
      <c r="E17" s="34" t="str">
        <f t="shared" si="6"/>
        <v/>
      </c>
      <c r="F17" s="34" t="str">
        <f t="shared" si="7"/>
        <v/>
      </c>
      <c r="G17" s="69" t="str">
        <f>IF(AND(C17&gt;0,NOT(ISBLANK(H17))),IF(VLOOKUP($C$3,VLookups!$A$17:$B$18,2,FALSE),C17*VLOOKUP(H17,VLookups!$A$4:$B$13,2,FALSE),C17),"")</f>
        <v/>
      </c>
      <c r="H17" s="21"/>
      <c r="I17" s="56"/>
      <c r="J17" s="265"/>
      <c r="K17" s="365" t="str">
        <f>IF(C17&gt;0,IF(ISBLANK(J17),IF(ISBLANK(H17),"",VLOOKUP(H17,VLookups!$A$4:$C$13,3,FALSE)),J17),"")</f>
        <v/>
      </c>
      <c r="L17" s="365" t="str">
        <f t="shared" si="8"/>
        <v/>
      </c>
      <c r="M17" s="71" t="str">
        <f t="shared" si="9"/>
        <v/>
      </c>
      <c r="N17" s="88"/>
      <c r="O17" s="258" t="str">
        <f>IF(AND(N17&gt;0,C17&gt;0,NOT(K17="")),ABS(VLOOKUP($N$1,VLookups!$A$48:$B$49,2,FALSE)-_xlfn.LOGNORM.DIST(N17,LN(G17),LN(K17),TRUE)),"")</f>
        <v/>
      </c>
      <c r="P17" s="87" t="str">
        <f>IF(AND($B17&gt;0,$C17&gt;0,$D17&gt;0,NOT(ISBLANK($H17))),_xlfn.LOGNORM.INV(ABS(VLOOKUP($N$1,VLookups!$A$48:$B$49,2,FALSE)-P$3),LN($G17),LN($K17)),"")</f>
        <v/>
      </c>
      <c r="Q17" s="86" t="str">
        <f>IF(AND($B17&gt;0,$C17&gt;0,$D17&gt;0,NOT(ISBLANK($H17))),_xlfn.LOGNORM.INV(ABS(VLOOKUP($N$1,VLookups!$A$48:$B$49,2,FALSE)-Q$3),LN($G17),LN($K17)),"")</f>
        <v/>
      </c>
      <c r="R17" s="87" t="str">
        <f>IF(AND($B17&gt;0,$C17&gt;0,$D17&gt;0,NOT(ISBLANK($H17))),_xlfn.LOGNORM.INV(ABS(VLOOKUP($N$1,VLookups!$A$48:$B$49,2,FALSE)-R$3),LN($G17),LN($K17)),"")</f>
        <v/>
      </c>
      <c r="S17" s="86" t="str">
        <f>IF(AND($B17&gt;0,$C17&gt;0,$D17&gt;0,NOT(ISBLANK($H17))),_xlfn.LOGNORM.INV(ABS(VLOOKUP($N$1,VLookups!$A$48:$B$49,2,FALSE)-S$3),LN($G17),LN($K17)),"")</f>
        <v/>
      </c>
      <c r="T17" s="87" t="str">
        <f>IF(AND($B17&gt;0,$C17&gt;0,$D17&gt;0,NOT(ISBLANK($H17))),_xlfn.LOGNORM.INV(ABS(VLOOKUP($N$1,VLookups!$A$48:$B$49,2,FALSE)-T$3),LN($G17),LN($K17)),"")</f>
        <v/>
      </c>
      <c r="U17" s="86" t="str">
        <f>IF(AND($B17&gt;0,$C17&gt;0,$D17&gt;0,NOT(ISBLANK($H17))),_xlfn.LOGNORM.INV(ABS(VLOOKUP($N$1,VLookups!$A$48:$B$49,2,FALSE)-U$3),LN($G17),LN($K17)),"")</f>
        <v/>
      </c>
      <c r="V17" s="5"/>
      <c r="W17" s="161" t="str">
        <f t="shared" si="10"/>
        <v/>
      </c>
      <c r="X17" s="161"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2" t="e">
        <f t="shared" si="14"/>
        <v>#N/A</v>
      </c>
      <c r="DV17" s="162" t="e">
        <f t="shared" si="15"/>
        <v>#N/A</v>
      </c>
      <c r="DW17" s="162" t="e">
        <f t="shared" si="16"/>
        <v>#N/A</v>
      </c>
      <c r="DX17" s="162" t="e">
        <f t="shared" si="17"/>
        <v>#N/A</v>
      </c>
      <c r="DY17" s="162" t="e">
        <f t="shared" si="18"/>
        <v>#N/A</v>
      </c>
      <c r="DZ17" s="162" t="e">
        <f t="shared" si="19"/>
        <v>#N/A</v>
      </c>
      <c r="EA17" s="162" t="e">
        <f t="shared" si="20"/>
        <v>#N/A</v>
      </c>
      <c r="EB17" s="162" t="e">
        <f t="shared" si="21"/>
        <v>#N/A</v>
      </c>
      <c r="EC17" s="162" t="e">
        <f t="shared" si="22"/>
        <v>#N/A</v>
      </c>
      <c r="ED17" s="162" t="e">
        <f t="shared" si="23"/>
        <v>#N/A</v>
      </c>
      <c r="EE17" s="162" t="e">
        <f t="shared" si="24"/>
        <v>#N/A</v>
      </c>
      <c r="EF17" s="162" t="e">
        <f t="shared" si="25"/>
        <v>#N/A</v>
      </c>
      <c r="EG17" s="162" t="e">
        <f t="shared" si="26"/>
        <v>#N/A</v>
      </c>
      <c r="EH17" s="162" t="e">
        <f t="shared" si="27"/>
        <v>#N/A</v>
      </c>
      <c r="EI17" s="162" t="e">
        <f t="shared" si="28"/>
        <v>#N/A</v>
      </c>
      <c r="EJ17" s="162" t="e">
        <f t="shared" si="29"/>
        <v>#N/A</v>
      </c>
      <c r="EK17" s="162" t="e">
        <f t="shared" si="30"/>
        <v>#N/A</v>
      </c>
      <c r="EL17" s="162" t="e">
        <f t="shared" si="31"/>
        <v>#N/A</v>
      </c>
      <c r="EM17" s="162" t="e">
        <f t="shared" si="32"/>
        <v>#N/A</v>
      </c>
      <c r="EN17" s="162" t="e">
        <f t="shared" si="33"/>
        <v>#N/A</v>
      </c>
      <c r="EO17" s="162" t="e">
        <f t="shared" si="34"/>
        <v>#N/A</v>
      </c>
      <c r="EP17" s="162" t="e">
        <f t="shared" si="35"/>
        <v>#N/A</v>
      </c>
      <c r="EQ17" s="162" t="e">
        <f t="shared" si="36"/>
        <v>#N/A</v>
      </c>
      <c r="ER17" s="162" t="e">
        <f t="shared" si="37"/>
        <v>#N/A</v>
      </c>
      <c r="ES17" s="162" t="e">
        <f t="shared" si="38"/>
        <v>#N/A</v>
      </c>
      <c r="ET17" s="162" t="e">
        <f t="shared" si="39"/>
        <v>#N/A</v>
      </c>
      <c r="EU17" s="162" t="e">
        <f t="shared" si="40"/>
        <v>#N/A</v>
      </c>
      <c r="EV17" s="162" t="e">
        <f t="shared" si="41"/>
        <v>#N/A</v>
      </c>
      <c r="EW17" s="162" t="e">
        <f t="shared" si="42"/>
        <v>#N/A</v>
      </c>
      <c r="EX17" s="162" t="e">
        <f t="shared" si="43"/>
        <v>#N/A</v>
      </c>
      <c r="EY17" s="162" t="e">
        <f t="shared" si="44"/>
        <v>#N/A</v>
      </c>
      <c r="EZ17" s="162" t="e">
        <f t="shared" si="45"/>
        <v>#N/A</v>
      </c>
      <c r="FA17" s="162" t="e">
        <f t="shared" si="46"/>
        <v>#N/A</v>
      </c>
      <c r="FB17" s="162" t="e">
        <f t="shared" si="47"/>
        <v>#N/A</v>
      </c>
      <c r="FC17" s="162" t="e">
        <f t="shared" si="48"/>
        <v>#N/A</v>
      </c>
      <c r="FD17" s="162" t="e">
        <f t="shared" si="49"/>
        <v>#N/A</v>
      </c>
      <c r="FE17" s="162" t="e">
        <f t="shared" si="50"/>
        <v>#N/A</v>
      </c>
      <c r="FF17" s="162" t="e">
        <f t="shared" si="51"/>
        <v>#N/A</v>
      </c>
      <c r="FG17" s="162" t="e">
        <f t="shared" si="52"/>
        <v>#N/A</v>
      </c>
      <c r="FH17" s="162" t="e">
        <f t="shared" si="53"/>
        <v>#N/A</v>
      </c>
      <c r="FI17" s="162" t="e">
        <f t="shared" si="54"/>
        <v>#N/A</v>
      </c>
      <c r="FJ17" s="162" t="e">
        <f t="shared" si="55"/>
        <v>#N/A</v>
      </c>
      <c r="FK17" s="162" t="e">
        <f t="shared" si="56"/>
        <v>#N/A</v>
      </c>
      <c r="FL17" s="162" t="e">
        <f t="shared" si="57"/>
        <v>#N/A</v>
      </c>
      <c r="FM17" s="162" t="e">
        <f t="shared" si="58"/>
        <v>#N/A</v>
      </c>
      <c r="FN17" s="162" t="e">
        <f t="shared" si="59"/>
        <v>#N/A</v>
      </c>
      <c r="FO17" s="162" t="e">
        <f t="shared" si="60"/>
        <v>#N/A</v>
      </c>
      <c r="FP17" s="162" t="e">
        <f t="shared" si="61"/>
        <v>#N/A</v>
      </c>
      <c r="FQ17" s="162" t="e">
        <f t="shared" si="62"/>
        <v>#N/A</v>
      </c>
      <c r="FR17" s="162" t="e">
        <f t="shared" si="63"/>
        <v>#N/A</v>
      </c>
      <c r="FS17" s="162" t="e">
        <f t="shared" si="64"/>
        <v>#N/A</v>
      </c>
      <c r="FT17" s="162" t="e">
        <f t="shared" si="65"/>
        <v>#N/A</v>
      </c>
      <c r="FU17" s="162" t="e">
        <f t="shared" si="66"/>
        <v>#N/A</v>
      </c>
      <c r="FV17" s="162" t="e">
        <f t="shared" si="67"/>
        <v>#N/A</v>
      </c>
      <c r="FW17" s="162" t="e">
        <f t="shared" si="68"/>
        <v>#N/A</v>
      </c>
      <c r="FX17" s="162" t="e">
        <f t="shared" si="69"/>
        <v>#N/A</v>
      </c>
      <c r="FY17" s="162" t="e">
        <f t="shared" si="70"/>
        <v>#N/A</v>
      </c>
      <c r="FZ17" s="162" t="e">
        <f t="shared" si="71"/>
        <v>#N/A</v>
      </c>
      <c r="GA17" s="162" t="e">
        <f t="shared" si="72"/>
        <v>#N/A</v>
      </c>
      <c r="GB17" s="162" t="e">
        <f t="shared" si="73"/>
        <v>#N/A</v>
      </c>
      <c r="GC17" s="162" t="e">
        <f t="shared" si="74"/>
        <v>#N/A</v>
      </c>
      <c r="GD17" s="162" t="e">
        <f t="shared" si="75"/>
        <v>#N/A</v>
      </c>
      <c r="GE17" s="162" t="e">
        <f t="shared" si="76"/>
        <v>#N/A</v>
      </c>
      <c r="GF17" s="162" t="e">
        <f t="shared" si="77"/>
        <v>#N/A</v>
      </c>
      <c r="GG17" s="162" t="e">
        <f t="shared" si="78"/>
        <v>#N/A</v>
      </c>
      <c r="GH17" s="162" t="e">
        <f t="shared" si="79"/>
        <v>#N/A</v>
      </c>
      <c r="GI17" s="162" t="e">
        <f t="shared" si="80"/>
        <v>#N/A</v>
      </c>
      <c r="GJ17" s="162" t="e">
        <f t="shared" si="81"/>
        <v>#N/A</v>
      </c>
      <c r="GK17" s="162" t="e">
        <f t="shared" si="82"/>
        <v>#N/A</v>
      </c>
      <c r="GL17" s="162" t="e">
        <f t="shared" si="83"/>
        <v>#N/A</v>
      </c>
      <c r="GM17" s="162" t="e">
        <f t="shared" si="84"/>
        <v>#N/A</v>
      </c>
      <c r="GN17" s="162" t="e">
        <f t="shared" si="85"/>
        <v>#N/A</v>
      </c>
      <c r="GO17" s="162" t="e">
        <f t="shared" si="86"/>
        <v>#N/A</v>
      </c>
      <c r="GP17" s="162" t="e">
        <f t="shared" si="87"/>
        <v>#N/A</v>
      </c>
      <c r="GQ17" s="162" t="e">
        <f t="shared" si="88"/>
        <v>#N/A</v>
      </c>
      <c r="GR17" s="162" t="e">
        <f t="shared" si="89"/>
        <v>#N/A</v>
      </c>
      <c r="GS17" s="162" t="e">
        <f t="shared" si="90"/>
        <v>#N/A</v>
      </c>
      <c r="GT17" s="162" t="e">
        <f t="shared" si="91"/>
        <v>#N/A</v>
      </c>
      <c r="GU17" s="162" t="e">
        <f t="shared" si="92"/>
        <v>#N/A</v>
      </c>
      <c r="GV17" s="162" t="e">
        <f t="shared" si="93"/>
        <v>#N/A</v>
      </c>
      <c r="GW17" s="162" t="e">
        <f t="shared" si="94"/>
        <v>#N/A</v>
      </c>
      <c r="GX17" s="162" t="e">
        <f t="shared" si="95"/>
        <v>#N/A</v>
      </c>
      <c r="GY17" s="162" t="e">
        <f t="shared" si="96"/>
        <v>#N/A</v>
      </c>
      <c r="GZ17" s="162" t="e">
        <f t="shared" si="97"/>
        <v>#N/A</v>
      </c>
      <c r="HA17" s="162" t="e">
        <f t="shared" si="98"/>
        <v>#N/A</v>
      </c>
      <c r="HB17" s="162" t="e">
        <f t="shared" si="99"/>
        <v>#N/A</v>
      </c>
      <c r="HC17" s="162" t="e">
        <f t="shared" si="100"/>
        <v>#N/A</v>
      </c>
      <c r="HD17" s="162" t="e">
        <f t="shared" si="101"/>
        <v>#N/A</v>
      </c>
      <c r="HE17" s="162" t="e">
        <f t="shared" si="102"/>
        <v>#N/A</v>
      </c>
      <c r="HF17" s="162" t="e">
        <f t="shared" si="103"/>
        <v>#N/A</v>
      </c>
      <c r="HG17" s="162" t="e">
        <f t="shared" si="104"/>
        <v>#N/A</v>
      </c>
      <c r="HH17" s="162" t="e">
        <f t="shared" si="105"/>
        <v>#N/A</v>
      </c>
      <c r="HI17" s="162" t="e">
        <f t="shared" si="106"/>
        <v>#N/A</v>
      </c>
      <c r="HJ17" s="162" t="e">
        <f t="shared" si="107"/>
        <v>#N/A</v>
      </c>
      <c r="HK17" s="162" t="e">
        <f t="shared" si="108"/>
        <v>#N/A</v>
      </c>
      <c r="HL17" s="162" t="e">
        <f t="shared" si="109"/>
        <v>#N/A</v>
      </c>
      <c r="HM17" s="162" t="e">
        <f t="shared" si="110"/>
        <v>#N/A</v>
      </c>
      <c r="HN17" s="162" t="e">
        <f t="shared" si="111"/>
        <v>#N/A</v>
      </c>
      <c r="HO17" s="162" t="e">
        <f t="shared" si="112"/>
        <v>#N/A</v>
      </c>
      <c r="HP17" s="162" t="e">
        <f t="shared" si="113"/>
        <v>#N/A</v>
      </c>
      <c r="HQ17" s="162" t="e">
        <f t="shared" si="114"/>
        <v>#N/A</v>
      </c>
    </row>
    <row r="18" spans="1:225" hidden="1" x14ac:dyDescent="0.25">
      <c r="A18" s="4">
        <v>15</v>
      </c>
      <c r="B18" s="364" t="str">
        <f t="shared" si="4"/>
        <v/>
      </c>
      <c r="C18" s="88"/>
      <c r="D18" s="364" t="str">
        <f t="shared" si="5"/>
        <v/>
      </c>
      <c r="E18" s="34" t="str">
        <f t="shared" si="6"/>
        <v/>
      </c>
      <c r="F18" s="34" t="str">
        <f t="shared" si="7"/>
        <v/>
      </c>
      <c r="G18" s="69" t="str">
        <f>IF(AND(C18&gt;0,NOT(ISBLANK(H18))),IF(VLOOKUP($C$3,VLookups!$A$17:$B$18,2,FALSE),C18*VLOOKUP(H18,VLookups!$A$4:$B$13,2,FALSE),C18),"")</f>
        <v/>
      </c>
      <c r="H18" s="21"/>
      <c r="I18" s="56"/>
      <c r="J18" s="265"/>
      <c r="K18" s="365" t="str">
        <f>IF(C18&gt;0,IF(ISBLANK(J18),IF(ISBLANK(H18),"",VLOOKUP(H18,VLookups!$A$4:$C$13,3,FALSE)),J18),"")</f>
        <v/>
      </c>
      <c r="L18" s="365" t="str">
        <f t="shared" si="8"/>
        <v/>
      </c>
      <c r="M18" s="71" t="str">
        <f t="shared" si="9"/>
        <v/>
      </c>
      <c r="N18" s="88"/>
      <c r="O18" s="258" t="str">
        <f>IF(AND(N18&gt;0,C18&gt;0,NOT(K18="")),ABS(VLOOKUP($N$1,VLookups!$A$48:$B$49,2,FALSE)-_xlfn.LOGNORM.DIST(N18,LN(G18),LN(K18),TRUE)),"")</f>
        <v/>
      </c>
      <c r="P18" s="87" t="str">
        <f>IF(AND($B18&gt;0,$C18&gt;0,$D18&gt;0,NOT(ISBLANK($H18))),_xlfn.LOGNORM.INV(ABS(VLOOKUP($N$1,VLookups!$A$48:$B$49,2,FALSE)-P$3),LN($G18),LN($K18)),"")</f>
        <v/>
      </c>
      <c r="Q18" s="86" t="str">
        <f>IF(AND($B18&gt;0,$C18&gt;0,$D18&gt;0,NOT(ISBLANK($H18))),_xlfn.LOGNORM.INV(ABS(VLOOKUP($N$1,VLookups!$A$48:$B$49,2,FALSE)-Q$3),LN($G18),LN($K18)),"")</f>
        <v/>
      </c>
      <c r="R18" s="87" t="str">
        <f>IF(AND($B18&gt;0,$C18&gt;0,$D18&gt;0,NOT(ISBLANK($H18))),_xlfn.LOGNORM.INV(ABS(VLOOKUP($N$1,VLookups!$A$48:$B$49,2,FALSE)-R$3),LN($G18),LN($K18)),"")</f>
        <v/>
      </c>
      <c r="S18" s="86" t="str">
        <f>IF(AND($B18&gt;0,$C18&gt;0,$D18&gt;0,NOT(ISBLANK($H18))),_xlfn.LOGNORM.INV(ABS(VLOOKUP($N$1,VLookups!$A$48:$B$49,2,FALSE)-S$3),LN($G18),LN($K18)),"")</f>
        <v/>
      </c>
      <c r="T18" s="87" t="str">
        <f>IF(AND($B18&gt;0,$C18&gt;0,$D18&gt;0,NOT(ISBLANK($H18))),_xlfn.LOGNORM.INV(ABS(VLOOKUP($N$1,VLookups!$A$48:$B$49,2,FALSE)-T$3),LN($G18),LN($K18)),"")</f>
        <v/>
      </c>
      <c r="U18" s="86" t="str">
        <f>IF(AND($B18&gt;0,$C18&gt;0,$D18&gt;0,NOT(ISBLANK($H18))),_xlfn.LOGNORM.INV(ABS(VLOOKUP($N$1,VLookups!$A$48:$B$49,2,FALSE)-U$3),LN($G18),LN($K18)),"")</f>
        <v/>
      </c>
      <c r="V18" s="5"/>
      <c r="W18" s="161" t="str">
        <f t="shared" si="10"/>
        <v/>
      </c>
      <c r="X18" s="161"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2" t="e">
        <f t="shared" si="14"/>
        <v>#N/A</v>
      </c>
      <c r="DV18" s="162" t="e">
        <f t="shared" si="15"/>
        <v>#N/A</v>
      </c>
      <c r="DW18" s="162" t="e">
        <f t="shared" si="16"/>
        <v>#N/A</v>
      </c>
      <c r="DX18" s="162" t="e">
        <f t="shared" si="17"/>
        <v>#N/A</v>
      </c>
      <c r="DY18" s="162" t="e">
        <f t="shared" si="18"/>
        <v>#N/A</v>
      </c>
      <c r="DZ18" s="162" t="e">
        <f t="shared" si="19"/>
        <v>#N/A</v>
      </c>
      <c r="EA18" s="162" t="e">
        <f t="shared" si="20"/>
        <v>#N/A</v>
      </c>
      <c r="EB18" s="162" t="e">
        <f t="shared" si="21"/>
        <v>#N/A</v>
      </c>
      <c r="EC18" s="162" t="e">
        <f t="shared" si="22"/>
        <v>#N/A</v>
      </c>
      <c r="ED18" s="162" t="e">
        <f t="shared" si="23"/>
        <v>#N/A</v>
      </c>
      <c r="EE18" s="162" t="e">
        <f t="shared" si="24"/>
        <v>#N/A</v>
      </c>
      <c r="EF18" s="162" t="e">
        <f t="shared" si="25"/>
        <v>#N/A</v>
      </c>
      <c r="EG18" s="162" t="e">
        <f t="shared" si="26"/>
        <v>#N/A</v>
      </c>
      <c r="EH18" s="162" t="e">
        <f t="shared" si="27"/>
        <v>#N/A</v>
      </c>
      <c r="EI18" s="162" t="e">
        <f t="shared" si="28"/>
        <v>#N/A</v>
      </c>
      <c r="EJ18" s="162" t="e">
        <f t="shared" si="29"/>
        <v>#N/A</v>
      </c>
      <c r="EK18" s="162" t="e">
        <f t="shared" si="30"/>
        <v>#N/A</v>
      </c>
      <c r="EL18" s="162" t="e">
        <f t="shared" si="31"/>
        <v>#N/A</v>
      </c>
      <c r="EM18" s="162" t="e">
        <f t="shared" si="32"/>
        <v>#N/A</v>
      </c>
      <c r="EN18" s="162" t="e">
        <f t="shared" si="33"/>
        <v>#N/A</v>
      </c>
      <c r="EO18" s="162" t="e">
        <f t="shared" si="34"/>
        <v>#N/A</v>
      </c>
      <c r="EP18" s="162" t="e">
        <f t="shared" si="35"/>
        <v>#N/A</v>
      </c>
      <c r="EQ18" s="162" t="e">
        <f t="shared" si="36"/>
        <v>#N/A</v>
      </c>
      <c r="ER18" s="162" t="e">
        <f t="shared" si="37"/>
        <v>#N/A</v>
      </c>
      <c r="ES18" s="162" t="e">
        <f t="shared" si="38"/>
        <v>#N/A</v>
      </c>
      <c r="ET18" s="162" t="e">
        <f t="shared" si="39"/>
        <v>#N/A</v>
      </c>
      <c r="EU18" s="162" t="e">
        <f t="shared" si="40"/>
        <v>#N/A</v>
      </c>
      <c r="EV18" s="162" t="e">
        <f t="shared" si="41"/>
        <v>#N/A</v>
      </c>
      <c r="EW18" s="162" t="e">
        <f t="shared" si="42"/>
        <v>#N/A</v>
      </c>
      <c r="EX18" s="162" t="e">
        <f t="shared" si="43"/>
        <v>#N/A</v>
      </c>
      <c r="EY18" s="162" t="e">
        <f t="shared" si="44"/>
        <v>#N/A</v>
      </c>
      <c r="EZ18" s="162" t="e">
        <f t="shared" si="45"/>
        <v>#N/A</v>
      </c>
      <c r="FA18" s="162" t="e">
        <f t="shared" si="46"/>
        <v>#N/A</v>
      </c>
      <c r="FB18" s="162" t="e">
        <f t="shared" si="47"/>
        <v>#N/A</v>
      </c>
      <c r="FC18" s="162" t="e">
        <f t="shared" si="48"/>
        <v>#N/A</v>
      </c>
      <c r="FD18" s="162" t="e">
        <f t="shared" si="49"/>
        <v>#N/A</v>
      </c>
      <c r="FE18" s="162" t="e">
        <f t="shared" si="50"/>
        <v>#N/A</v>
      </c>
      <c r="FF18" s="162" t="e">
        <f t="shared" si="51"/>
        <v>#N/A</v>
      </c>
      <c r="FG18" s="162" t="e">
        <f t="shared" si="52"/>
        <v>#N/A</v>
      </c>
      <c r="FH18" s="162" t="e">
        <f t="shared" si="53"/>
        <v>#N/A</v>
      </c>
      <c r="FI18" s="162" t="e">
        <f t="shared" si="54"/>
        <v>#N/A</v>
      </c>
      <c r="FJ18" s="162" t="e">
        <f t="shared" si="55"/>
        <v>#N/A</v>
      </c>
      <c r="FK18" s="162" t="e">
        <f t="shared" si="56"/>
        <v>#N/A</v>
      </c>
      <c r="FL18" s="162" t="e">
        <f t="shared" si="57"/>
        <v>#N/A</v>
      </c>
      <c r="FM18" s="162" t="e">
        <f t="shared" si="58"/>
        <v>#N/A</v>
      </c>
      <c r="FN18" s="162" t="e">
        <f t="shared" si="59"/>
        <v>#N/A</v>
      </c>
      <c r="FO18" s="162" t="e">
        <f t="shared" si="60"/>
        <v>#N/A</v>
      </c>
      <c r="FP18" s="162" t="e">
        <f t="shared" si="61"/>
        <v>#N/A</v>
      </c>
      <c r="FQ18" s="162" t="e">
        <f t="shared" si="62"/>
        <v>#N/A</v>
      </c>
      <c r="FR18" s="162" t="e">
        <f t="shared" si="63"/>
        <v>#N/A</v>
      </c>
      <c r="FS18" s="162" t="e">
        <f t="shared" si="64"/>
        <v>#N/A</v>
      </c>
      <c r="FT18" s="162" t="e">
        <f t="shared" si="65"/>
        <v>#N/A</v>
      </c>
      <c r="FU18" s="162" t="e">
        <f t="shared" si="66"/>
        <v>#N/A</v>
      </c>
      <c r="FV18" s="162" t="e">
        <f t="shared" si="67"/>
        <v>#N/A</v>
      </c>
      <c r="FW18" s="162" t="e">
        <f t="shared" si="68"/>
        <v>#N/A</v>
      </c>
      <c r="FX18" s="162" t="e">
        <f t="shared" si="69"/>
        <v>#N/A</v>
      </c>
      <c r="FY18" s="162" t="e">
        <f t="shared" si="70"/>
        <v>#N/A</v>
      </c>
      <c r="FZ18" s="162" t="e">
        <f t="shared" si="71"/>
        <v>#N/A</v>
      </c>
      <c r="GA18" s="162" t="e">
        <f t="shared" si="72"/>
        <v>#N/A</v>
      </c>
      <c r="GB18" s="162" t="e">
        <f t="shared" si="73"/>
        <v>#N/A</v>
      </c>
      <c r="GC18" s="162" t="e">
        <f t="shared" si="74"/>
        <v>#N/A</v>
      </c>
      <c r="GD18" s="162" t="e">
        <f t="shared" si="75"/>
        <v>#N/A</v>
      </c>
      <c r="GE18" s="162" t="e">
        <f t="shared" si="76"/>
        <v>#N/A</v>
      </c>
      <c r="GF18" s="162" t="e">
        <f t="shared" si="77"/>
        <v>#N/A</v>
      </c>
      <c r="GG18" s="162" t="e">
        <f t="shared" si="78"/>
        <v>#N/A</v>
      </c>
      <c r="GH18" s="162" t="e">
        <f t="shared" si="79"/>
        <v>#N/A</v>
      </c>
      <c r="GI18" s="162" t="e">
        <f t="shared" si="80"/>
        <v>#N/A</v>
      </c>
      <c r="GJ18" s="162" t="e">
        <f t="shared" si="81"/>
        <v>#N/A</v>
      </c>
      <c r="GK18" s="162" t="e">
        <f t="shared" si="82"/>
        <v>#N/A</v>
      </c>
      <c r="GL18" s="162" t="e">
        <f t="shared" si="83"/>
        <v>#N/A</v>
      </c>
      <c r="GM18" s="162" t="e">
        <f t="shared" si="84"/>
        <v>#N/A</v>
      </c>
      <c r="GN18" s="162" t="e">
        <f t="shared" si="85"/>
        <v>#N/A</v>
      </c>
      <c r="GO18" s="162" t="e">
        <f t="shared" si="86"/>
        <v>#N/A</v>
      </c>
      <c r="GP18" s="162" t="e">
        <f t="shared" si="87"/>
        <v>#N/A</v>
      </c>
      <c r="GQ18" s="162" t="e">
        <f t="shared" si="88"/>
        <v>#N/A</v>
      </c>
      <c r="GR18" s="162" t="e">
        <f t="shared" si="89"/>
        <v>#N/A</v>
      </c>
      <c r="GS18" s="162" t="e">
        <f t="shared" si="90"/>
        <v>#N/A</v>
      </c>
      <c r="GT18" s="162" t="e">
        <f t="shared" si="91"/>
        <v>#N/A</v>
      </c>
      <c r="GU18" s="162" t="e">
        <f t="shared" si="92"/>
        <v>#N/A</v>
      </c>
      <c r="GV18" s="162" t="e">
        <f t="shared" si="93"/>
        <v>#N/A</v>
      </c>
      <c r="GW18" s="162" t="e">
        <f t="shared" si="94"/>
        <v>#N/A</v>
      </c>
      <c r="GX18" s="162" t="e">
        <f t="shared" si="95"/>
        <v>#N/A</v>
      </c>
      <c r="GY18" s="162" t="e">
        <f t="shared" si="96"/>
        <v>#N/A</v>
      </c>
      <c r="GZ18" s="162" t="e">
        <f t="shared" si="97"/>
        <v>#N/A</v>
      </c>
      <c r="HA18" s="162" t="e">
        <f t="shared" si="98"/>
        <v>#N/A</v>
      </c>
      <c r="HB18" s="162" t="e">
        <f t="shared" si="99"/>
        <v>#N/A</v>
      </c>
      <c r="HC18" s="162" t="e">
        <f t="shared" si="100"/>
        <v>#N/A</v>
      </c>
      <c r="HD18" s="162" t="e">
        <f t="shared" si="101"/>
        <v>#N/A</v>
      </c>
      <c r="HE18" s="162" t="e">
        <f t="shared" si="102"/>
        <v>#N/A</v>
      </c>
      <c r="HF18" s="162" t="e">
        <f t="shared" si="103"/>
        <v>#N/A</v>
      </c>
      <c r="HG18" s="162" t="e">
        <f t="shared" si="104"/>
        <v>#N/A</v>
      </c>
      <c r="HH18" s="162" t="e">
        <f t="shared" si="105"/>
        <v>#N/A</v>
      </c>
      <c r="HI18" s="162" t="e">
        <f t="shared" si="106"/>
        <v>#N/A</v>
      </c>
      <c r="HJ18" s="162" t="e">
        <f t="shared" si="107"/>
        <v>#N/A</v>
      </c>
      <c r="HK18" s="162" t="e">
        <f t="shared" si="108"/>
        <v>#N/A</v>
      </c>
      <c r="HL18" s="162" t="e">
        <f t="shared" si="109"/>
        <v>#N/A</v>
      </c>
      <c r="HM18" s="162" t="e">
        <f t="shared" si="110"/>
        <v>#N/A</v>
      </c>
      <c r="HN18" s="162" t="e">
        <f t="shared" si="111"/>
        <v>#N/A</v>
      </c>
      <c r="HO18" s="162" t="e">
        <f t="shared" si="112"/>
        <v>#N/A</v>
      </c>
      <c r="HP18" s="162" t="e">
        <f t="shared" si="113"/>
        <v>#N/A</v>
      </c>
      <c r="HQ18" s="162" t="e">
        <f t="shared" si="114"/>
        <v>#N/A</v>
      </c>
    </row>
    <row r="19" spans="1:225" hidden="1" x14ac:dyDescent="0.25">
      <c r="A19" s="4">
        <v>16</v>
      </c>
      <c r="B19" s="364" t="str">
        <f t="shared" si="4"/>
        <v/>
      </c>
      <c r="C19" s="88"/>
      <c r="D19" s="364" t="str">
        <f t="shared" si="5"/>
        <v/>
      </c>
      <c r="E19" s="34" t="str">
        <f t="shared" si="6"/>
        <v/>
      </c>
      <c r="F19" s="34" t="str">
        <f t="shared" si="7"/>
        <v/>
      </c>
      <c r="G19" s="69" t="str">
        <f>IF(AND(C19&gt;0,NOT(ISBLANK(H19))),IF(VLOOKUP($C$3,VLookups!$A$17:$B$18,2,FALSE),C19*VLOOKUP(H19,VLookups!$A$4:$B$13,2,FALSE),C19),"")</f>
        <v/>
      </c>
      <c r="H19" s="21"/>
      <c r="I19" s="56"/>
      <c r="J19" s="265"/>
      <c r="K19" s="365" t="str">
        <f>IF(C19&gt;0,IF(ISBLANK(J19),IF(ISBLANK(H19),"",VLOOKUP(H19,VLookups!$A$4:$C$13,3,FALSE)),J19),"")</f>
        <v/>
      </c>
      <c r="L19" s="365" t="str">
        <f t="shared" si="8"/>
        <v/>
      </c>
      <c r="M19" s="71" t="str">
        <f t="shared" si="9"/>
        <v/>
      </c>
      <c r="N19" s="88"/>
      <c r="O19" s="258" t="str">
        <f>IF(AND(N19&gt;0,C19&gt;0,NOT(K19="")),ABS(VLOOKUP($N$1,VLookups!$A$48:$B$49,2,FALSE)-_xlfn.LOGNORM.DIST(N19,LN(G19),LN(K19),TRUE)),"")</f>
        <v/>
      </c>
      <c r="P19" s="87" t="str">
        <f>IF(AND($B19&gt;0,$C19&gt;0,$D19&gt;0,NOT(ISBLANK($H19))),_xlfn.LOGNORM.INV(ABS(VLOOKUP($N$1,VLookups!$A$48:$B$49,2,FALSE)-P$3),LN($G19),LN($K19)),"")</f>
        <v/>
      </c>
      <c r="Q19" s="86" t="str">
        <f>IF(AND($B19&gt;0,$C19&gt;0,$D19&gt;0,NOT(ISBLANK($H19))),_xlfn.LOGNORM.INV(ABS(VLOOKUP($N$1,VLookups!$A$48:$B$49,2,FALSE)-Q$3),LN($G19),LN($K19)),"")</f>
        <v/>
      </c>
      <c r="R19" s="87" t="str">
        <f>IF(AND($B19&gt;0,$C19&gt;0,$D19&gt;0,NOT(ISBLANK($H19))),_xlfn.LOGNORM.INV(ABS(VLOOKUP($N$1,VLookups!$A$48:$B$49,2,FALSE)-R$3),LN($G19),LN($K19)),"")</f>
        <v/>
      </c>
      <c r="S19" s="86" t="str">
        <f>IF(AND($B19&gt;0,$C19&gt;0,$D19&gt;0,NOT(ISBLANK($H19))),_xlfn.LOGNORM.INV(ABS(VLOOKUP($N$1,VLookups!$A$48:$B$49,2,FALSE)-S$3),LN($G19),LN($K19)),"")</f>
        <v/>
      </c>
      <c r="T19" s="87" t="str">
        <f>IF(AND($B19&gt;0,$C19&gt;0,$D19&gt;0,NOT(ISBLANK($H19))),_xlfn.LOGNORM.INV(ABS(VLOOKUP($N$1,VLookups!$A$48:$B$49,2,FALSE)-T$3),LN($G19),LN($K19)),"")</f>
        <v/>
      </c>
      <c r="U19" s="86" t="str">
        <f>IF(AND($B19&gt;0,$C19&gt;0,$D19&gt;0,NOT(ISBLANK($H19))),_xlfn.LOGNORM.INV(ABS(VLOOKUP($N$1,VLookups!$A$48:$B$49,2,FALSE)-U$3),LN($G19),LN($K19)),"")</f>
        <v/>
      </c>
      <c r="V19" s="5"/>
      <c r="W19" s="161" t="str">
        <f t="shared" si="10"/>
        <v/>
      </c>
      <c r="X19" s="161"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2" t="e">
        <f t="shared" si="14"/>
        <v>#N/A</v>
      </c>
      <c r="DV19" s="162" t="e">
        <f t="shared" si="15"/>
        <v>#N/A</v>
      </c>
      <c r="DW19" s="162" t="e">
        <f t="shared" si="16"/>
        <v>#N/A</v>
      </c>
      <c r="DX19" s="162" t="e">
        <f t="shared" si="17"/>
        <v>#N/A</v>
      </c>
      <c r="DY19" s="162" t="e">
        <f t="shared" si="18"/>
        <v>#N/A</v>
      </c>
      <c r="DZ19" s="162" t="e">
        <f t="shared" si="19"/>
        <v>#N/A</v>
      </c>
      <c r="EA19" s="162" t="e">
        <f t="shared" si="20"/>
        <v>#N/A</v>
      </c>
      <c r="EB19" s="162" t="e">
        <f t="shared" si="21"/>
        <v>#N/A</v>
      </c>
      <c r="EC19" s="162" t="e">
        <f t="shared" si="22"/>
        <v>#N/A</v>
      </c>
      <c r="ED19" s="162" t="e">
        <f t="shared" si="23"/>
        <v>#N/A</v>
      </c>
      <c r="EE19" s="162" t="e">
        <f t="shared" si="24"/>
        <v>#N/A</v>
      </c>
      <c r="EF19" s="162" t="e">
        <f t="shared" si="25"/>
        <v>#N/A</v>
      </c>
      <c r="EG19" s="162" t="e">
        <f t="shared" si="26"/>
        <v>#N/A</v>
      </c>
      <c r="EH19" s="162" t="e">
        <f t="shared" si="27"/>
        <v>#N/A</v>
      </c>
      <c r="EI19" s="162" t="e">
        <f t="shared" si="28"/>
        <v>#N/A</v>
      </c>
      <c r="EJ19" s="162" t="e">
        <f t="shared" si="29"/>
        <v>#N/A</v>
      </c>
      <c r="EK19" s="162" t="e">
        <f t="shared" si="30"/>
        <v>#N/A</v>
      </c>
      <c r="EL19" s="162" t="e">
        <f t="shared" si="31"/>
        <v>#N/A</v>
      </c>
      <c r="EM19" s="162" t="e">
        <f t="shared" si="32"/>
        <v>#N/A</v>
      </c>
      <c r="EN19" s="162" t="e">
        <f t="shared" si="33"/>
        <v>#N/A</v>
      </c>
      <c r="EO19" s="162" t="e">
        <f t="shared" si="34"/>
        <v>#N/A</v>
      </c>
      <c r="EP19" s="162" t="e">
        <f t="shared" si="35"/>
        <v>#N/A</v>
      </c>
      <c r="EQ19" s="162" t="e">
        <f t="shared" si="36"/>
        <v>#N/A</v>
      </c>
      <c r="ER19" s="162" t="e">
        <f t="shared" si="37"/>
        <v>#N/A</v>
      </c>
      <c r="ES19" s="162" t="e">
        <f t="shared" si="38"/>
        <v>#N/A</v>
      </c>
      <c r="ET19" s="162" t="e">
        <f t="shared" si="39"/>
        <v>#N/A</v>
      </c>
      <c r="EU19" s="162" t="e">
        <f t="shared" si="40"/>
        <v>#N/A</v>
      </c>
      <c r="EV19" s="162" t="e">
        <f t="shared" si="41"/>
        <v>#N/A</v>
      </c>
      <c r="EW19" s="162" t="e">
        <f t="shared" si="42"/>
        <v>#N/A</v>
      </c>
      <c r="EX19" s="162" t="e">
        <f t="shared" si="43"/>
        <v>#N/A</v>
      </c>
      <c r="EY19" s="162" t="e">
        <f t="shared" si="44"/>
        <v>#N/A</v>
      </c>
      <c r="EZ19" s="162" t="e">
        <f t="shared" si="45"/>
        <v>#N/A</v>
      </c>
      <c r="FA19" s="162" t="e">
        <f t="shared" si="46"/>
        <v>#N/A</v>
      </c>
      <c r="FB19" s="162" t="e">
        <f t="shared" si="47"/>
        <v>#N/A</v>
      </c>
      <c r="FC19" s="162" t="e">
        <f t="shared" si="48"/>
        <v>#N/A</v>
      </c>
      <c r="FD19" s="162" t="e">
        <f t="shared" si="49"/>
        <v>#N/A</v>
      </c>
      <c r="FE19" s="162" t="e">
        <f t="shared" si="50"/>
        <v>#N/A</v>
      </c>
      <c r="FF19" s="162" t="e">
        <f t="shared" si="51"/>
        <v>#N/A</v>
      </c>
      <c r="FG19" s="162" t="e">
        <f t="shared" si="52"/>
        <v>#N/A</v>
      </c>
      <c r="FH19" s="162" t="e">
        <f t="shared" si="53"/>
        <v>#N/A</v>
      </c>
      <c r="FI19" s="162" t="e">
        <f t="shared" si="54"/>
        <v>#N/A</v>
      </c>
      <c r="FJ19" s="162" t="e">
        <f t="shared" si="55"/>
        <v>#N/A</v>
      </c>
      <c r="FK19" s="162" t="e">
        <f t="shared" si="56"/>
        <v>#N/A</v>
      </c>
      <c r="FL19" s="162" t="e">
        <f t="shared" si="57"/>
        <v>#N/A</v>
      </c>
      <c r="FM19" s="162" t="e">
        <f t="shared" si="58"/>
        <v>#N/A</v>
      </c>
      <c r="FN19" s="162" t="e">
        <f t="shared" si="59"/>
        <v>#N/A</v>
      </c>
      <c r="FO19" s="162" t="e">
        <f t="shared" si="60"/>
        <v>#N/A</v>
      </c>
      <c r="FP19" s="162" t="e">
        <f t="shared" si="61"/>
        <v>#N/A</v>
      </c>
      <c r="FQ19" s="162" t="e">
        <f t="shared" si="62"/>
        <v>#N/A</v>
      </c>
      <c r="FR19" s="162" t="e">
        <f t="shared" si="63"/>
        <v>#N/A</v>
      </c>
      <c r="FS19" s="162" t="e">
        <f t="shared" si="64"/>
        <v>#N/A</v>
      </c>
      <c r="FT19" s="162" t="e">
        <f t="shared" si="65"/>
        <v>#N/A</v>
      </c>
      <c r="FU19" s="162" t="e">
        <f t="shared" si="66"/>
        <v>#N/A</v>
      </c>
      <c r="FV19" s="162" t="e">
        <f t="shared" si="67"/>
        <v>#N/A</v>
      </c>
      <c r="FW19" s="162" t="e">
        <f t="shared" si="68"/>
        <v>#N/A</v>
      </c>
      <c r="FX19" s="162" t="e">
        <f t="shared" si="69"/>
        <v>#N/A</v>
      </c>
      <c r="FY19" s="162" t="e">
        <f t="shared" si="70"/>
        <v>#N/A</v>
      </c>
      <c r="FZ19" s="162" t="e">
        <f t="shared" si="71"/>
        <v>#N/A</v>
      </c>
      <c r="GA19" s="162" t="e">
        <f t="shared" si="72"/>
        <v>#N/A</v>
      </c>
      <c r="GB19" s="162" t="e">
        <f t="shared" si="73"/>
        <v>#N/A</v>
      </c>
      <c r="GC19" s="162" t="e">
        <f t="shared" si="74"/>
        <v>#N/A</v>
      </c>
      <c r="GD19" s="162" t="e">
        <f t="shared" si="75"/>
        <v>#N/A</v>
      </c>
      <c r="GE19" s="162" t="e">
        <f t="shared" si="76"/>
        <v>#N/A</v>
      </c>
      <c r="GF19" s="162" t="e">
        <f t="shared" si="77"/>
        <v>#N/A</v>
      </c>
      <c r="GG19" s="162" t="e">
        <f t="shared" si="78"/>
        <v>#N/A</v>
      </c>
      <c r="GH19" s="162" t="e">
        <f t="shared" si="79"/>
        <v>#N/A</v>
      </c>
      <c r="GI19" s="162" t="e">
        <f t="shared" si="80"/>
        <v>#N/A</v>
      </c>
      <c r="GJ19" s="162" t="e">
        <f t="shared" si="81"/>
        <v>#N/A</v>
      </c>
      <c r="GK19" s="162" t="e">
        <f t="shared" si="82"/>
        <v>#N/A</v>
      </c>
      <c r="GL19" s="162" t="e">
        <f t="shared" si="83"/>
        <v>#N/A</v>
      </c>
      <c r="GM19" s="162" t="e">
        <f t="shared" si="84"/>
        <v>#N/A</v>
      </c>
      <c r="GN19" s="162" t="e">
        <f t="shared" si="85"/>
        <v>#N/A</v>
      </c>
      <c r="GO19" s="162" t="e">
        <f t="shared" si="86"/>
        <v>#N/A</v>
      </c>
      <c r="GP19" s="162" t="e">
        <f t="shared" si="87"/>
        <v>#N/A</v>
      </c>
      <c r="GQ19" s="162" t="e">
        <f t="shared" si="88"/>
        <v>#N/A</v>
      </c>
      <c r="GR19" s="162" t="e">
        <f t="shared" si="89"/>
        <v>#N/A</v>
      </c>
      <c r="GS19" s="162" t="e">
        <f t="shared" si="90"/>
        <v>#N/A</v>
      </c>
      <c r="GT19" s="162" t="e">
        <f t="shared" si="91"/>
        <v>#N/A</v>
      </c>
      <c r="GU19" s="162" t="e">
        <f t="shared" si="92"/>
        <v>#N/A</v>
      </c>
      <c r="GV19" s="162" t="e">
        <f t="shared" si="93"/>
        <v>#N/A</v>
      </c>
      <c r="GW19" s="162" t="e">
        <f t="shared" si="94"/>
        <v>#N/A</v>
      </c>
      <c r="GX19" s="162" t="e">
        <f t="shared" si="95"/>
        <v>#N/A</v>
      </c>
      <c r="GY19" s="162" t="e">
        <f t="shared" si="96"/>
        <v>#N/A</v>
      </c>
      <c r="GZ19" s="162" t="e">
        <f t="shared" si="97"/>
        <v>#N/A</v>
      </c>
      <c r="HA19" s="162" t="e">
        <f t="shared" si="98"/>
        <v>#N/A</v>
      </c>
      <c r="HB19" s="162" t="e">
        <f t="shared" si="99"/>
        <v>#N/A</v>
      </c>
      <c r="HC19" s="162" t="e">
        <f t="shared" si="100"/>
        <v>#N/A</v>
      </c>
      <c r="HD19" s="162" t="e">
        <f t="shared" si="101"/>
        <v>#N/A</v>
      </c>
      <c r="HE19" s="162" t="e">
        <f t="shared" si="102"/>
        <v>#N/A</v>
      </c>
      <c r="HF19" s="162" t="e">
        <f t="shared" si="103"/>
        <v>#N/A</v>
      </c>
      <c r="HG19" s="162" t="e">
        <f t="shared" si="104"/>
        <v>#N/A</v>
      </c>
      <c r="HH19" s="162" t="e">
        <f t="shared" si="105"/>
        <v>#N/A</v>
      </c>
      <c r="HI19" s="162" t="e">
        <f t="shared" si="106"/>
        <v>#N/A</v>
      </c>
      <c r="HJ19" s="162" t="e">
        <f t="shared" si="107"/>
        <v>#N/A</v>
      </c>
      <c r="HK19" s="162" t="e">
        <f t="shared" si="108"/>
        <v>#N/A</v>
      </c>
      <c r="HL19" s="162" t="e">
        <f t="shared" si="109"/>
        <v>#N/A</v>
      </c>
      <c r="HM19" s="162" t="e">
        <f t="shared" si="110"/>
        <v>#N/A</v>
      </c>
      <c r="HN19" s="162" t="e">
        <f t="shared" si="111"/>
        <v>#N/A</v>
      </c>
      <c r="HO19" s="162" t="e">
        <f t="shared" si="112"/>
        <v>#N/A</v>
      </c>
      <c r="HP19" s="162" t="e">
        <f t="shared" si="113"/>
        <v>#N/A</v>
      </c>
      <c r="HQ19" s="162" t="e">
        <f t="shared" si="114"/>
        <v>#N/A</v>
      </c>
    </row>
    <row r="20" spans="1:225" hidden="1" x14ac:dyDescent="0.25">
      <c r="A20" s="4">
        <v>17</v>
      </c>
      <c r="B20" s="364" t="str">
        <f t="shared" si="4"/>
        <v/>
      </c>
      <c r="C20" s="88"/>
      <c r="D20" s="364" t="str">
        <f t="shared" si="5"/>
        <v/>
      </c>
      <c r="E20" s="34" t="str">
        <f t="shared" si="6"/>
        <v/>
      </c>
      <c r="F20" s="34" t="str">
        <f t="shared" si="7"/>
        <v/>
      </c>
      <c r="G20" s="69" t="str">
        <f>IF(AND(C20&gt;0,NOT(ISBLANK(H20))),IF(VLOOKUP($C$3,VLookups!$A$17:$B$18,2,FALSE),C20*VLOOKUP(H20,VLookups!$A$4:$B$13,2,FALSE),C20),"")</f>
        <v/>
      </c>
      <c r="H20" s="21"/>
      <c r="I20" s="56"/>
      <c r="J20" s="265"/>
      <c r="K20" s="365" t="str">
        <f>IF(C20&gt;0,IF(ISBLANK(J20),IF(ISBLANK(H20),"",VLOOKUP(H20,VLookups!$A$4:$C$13,3,FALSE)),J20),"")</f>
        <v/>
      </c>
      <c r="L20" s="365" t="str">
        <f t="shared" si="8"/>
        <v/>
      </c>
      <c r="M20" s="71" t="str">
        <f t="shared" si="9"/>
        <v/>
      </c>
      <c r="N20" s="88"/>
      <c r="O20" s="258" t="str">
        <f>IF(AND(N20&gt;0,C20&gt;0,NOT(K20="")),ABS(VLOOKUP($N$1,VLookups!$A$48:$B$49,2,FALSE)-_xlfn.LOGNORM.DIST(N20,LN(G20),LN(K20),TRUE)),"")</f>
        <v/>
      </c>
      <c r="P20" s="87" t="str">
        <f>IF(AND($B20&gt;0,$C20&gt;0,$D20&gt;0,NOT(ISBLANK($H20))),_xlfn.LOGNORM.INV(ABS(VLOOKUP($N$1,VLookups!$A$48:$B$49,2,FALSE)-P$3),LN($G20),LN($K20)),"")</f>
        <v/>
      </c>
      <c r="Q20" s="86" t="str">
        <f>IF(AND($B20&gt;0,$C20&gt;0,$D20&gt;0,NOT(ISBLANK($H20))),_xlfn.LOGNORM.INV(ABS(VLOOKUP($N$1,VLookups!$A$48:$B$49,2,FALSE)-Q$3),LN($G20),LN($K20)),"")</f>
        <v/>
      </c>
      <c r="R20" s="87" t="str">
        <f>IF(AND($B20&gt;0,$C20&gt;0,$D20&gt;0,NOT(ISBLANK($H20))),_xlfn.LOGNORM.INV(ABS(VLOOKUP($N$1,VLookups!$A$48:$B$49,2,FALSE)-R$3),LN($G20),LN($K20)),"")</f>
        <v/>
      </c>
      <c r="S20" s="86" t="str">
        <f>IF(AND($B20&gt;0,$C20&gt;0,$D20&gt;0,NOT(ISBLANK($H20))),_xlfn.LOGNORM.INV(ABS(VLOOKUP($N$1,VLookups!$A$48:$B$49,2,FALSE)-S$3),LN($G20),LN($K20)),"")</f>
        <v/>
      </c>
      <c r="T20" s="87" t="str">
        <f>IF(AND($B20&gt;0,$C20&gt;0,$D20&gt;0,NOT(ISBLANK($H20))),_xlfn.LOGNORM.INV(ABS(VLOOKUP($N$1,VLookups!$A$48:$B$49,2,FALSE)-T$3),LN($G20),LN($K20)),"")</f>
        <v/>
      </c>
      <c r="U20" s="86" t="str">
        <f>IF(AND($B20&gt;0,$C20&gt;0,$D20&gt;0,NOT(ISBLANK($H20))),_xlfn.LOGNORM.INV(ABS(VLOOKUP($N$1,VLookups!$A$48:$B$49,2,FALSE)-U$3),LN($G20),LN($K20)),"")</f>
        <v/>
      </c>
      <c r="V20" s="5"/>
      <c r="W20" s="161" t="str">
        <f t="shared" si="10"/>
        <v/>
      </c>
      <c r="X20" s="161"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2" t="e">
        <f t="shared" si="14"/>
        <v>#N/A</v>
      </c>
      <c r="DV20" s="162" t="e">
        <f t="shared" si="15"/>
        <v>#N/A</v>
      </c>
      <c r="DW20" s="162" t="e">
        <f t="shared" si="16"/>
        <v>#N/A</v>
      </c>
      <c r="DX20" s="162" t="e">
        <f t="shared" si="17"/>
        <v>#N/A</v>
      </c>
      <c r="DY20" s="162" t="e">
        <f t="shared" si="18"/>
        <v>#N/A</v>
      </c>
      <c r="DZ20" s="162" t="e">
        <f t="shared" si="19"/>
        <v>#N/A</v>
      </c>
      <c r="EA20" s="162" t="e">
        <f t="shared" si="20"/>
        <v>#N/A</v>
      </c>
      <c r="EB20" s="162" t="e">
        <f t="shared" si="21"/>
        <v>#N/A</v>
      </c>
      <c r="EC20" s="162" t="e">
        <f t="shared" si="22"/>
        <v>#N/A</v>
      </c>
      <c r="ED20" s="162" t="e">
        <f t="shared" si="23"/>
        <v>#N/A</v>
      </c>
      <c r="EE20" s="162" t="e">
        <f t="shared" si="24"/>
        <v>#N/A</v>
      </c>
      <c r="EF20" s="162" t="e">
        <f t="shared" si="25"/>
        <v>#N/A</v>
      </c>
      <c r="EG20" s="162" t="e">
        <f t="shared" si="26"/>
        <v>#N/A</v>
      </c>
      <c r="EH20" s="162" t="e">
        <f t="shared" si="27"/>
        <v>#N/A</v>
      </c>
      <c r="EI20" s="162" t="e">
        <f t="shared" si="28"/>
        <v>#N/A</v>
      </c>
      <c r="EJ20" s="162" t="e">
        <f t="shared" si="29"/>
        <v>#N/A</v>
      </c>
      <c r="EK20" s="162" t="e">
        <f t="shared" si="30"/>
        <v>#N/A</v>
      </c>
      <c r="EL20" s="162" t="e">
        <f t="shared" si="31"/>
        <v>#N/A</v>
      </c>
      <c r="EM20" s="162" t="e">
        <f t="shared" si="32"/>
        <v>#N/A</v>
      </c>
      <c r="EN20" s="162" t="e">
        <f t="shared" si="33"/>
        <v>#N/A</v>
      </c>
      <c r="EO20" s="162" t="e">
        <f t="shared" si="34"/>
        <v>#N/A</v>
      </c>
      <c r="EP20" s="162" t="e">
        <f t="shared" si="35"/>
        <v>#N/A</v>
      </c>
      <c r="EQ20" s="162" t="e">
        <f t="shared" si="36"/>
        <v>#N/A</v>
      </c>
      <c r="ER20" s="162" t="e">
        <f t="shared" si="37"/>
        <v>#N/A</v>
      </c>
      <c r="ES20" s="162" t="e">
        <f t="shared" si="38"/>
        <v>#N/A</v>
      </c>
      <c r="ET20" s="162" t="e">
        <f t="shared" si="39"/>
        <v>#N/A</v>
      </c>
      <c r="EU20" s="162" t="e">
        <f t="shared" si="40"/>
        <v>#N/A</v>
      </c>
      <c r="EV20" s="162" t="e">
        <f t="shared" si="41"/>
        <v>#N/A</v>
      </c>
      <c r="EW20" s="162" t="e">
        <f t="shared" si="42"/>
        <v>#N/A</v>
      </c>
      <c r="EX20" s="162" t="e">
        <f t="shared" si="43"/>
        <v>#N/A</v>
      </c>
      <c r="EY20" s="162" t="e">
        <f t="shared" si="44"/>
        <v>#N/A</v>
      </c>
      <c r="EZ20" s="162" t="e">
        <f t="shared" si="45"/>
        <v>#N/A</v>
      </c>
      <c r="FA20" s="162" t="e">
        <f t="shared" si="46"/>
        <v>#N/A</v>
      </c>
      <c r="FB20" s="162" t="e">
        <f t="shared" si="47"/>
        <v>#N/A</v>
      </c>
      <c r="FC20" s="162" t="e">
        <f t="shared" si="48"/>
        <v>#N/A</v>
      </c>
      <c r="FD20" s="162" t="e">
        <f t="shared" si="49"/>
        <v>#N/A</v>
      </c>
      <c r="FE20" s="162" t="e">
        <f t="shared" si="50"/>
        <v>#N/A</v>
      </c>
      <c r="FF20" s="162" t="e">
        <f t="shared" si="51"/>
        <v>#N/A</v>
      </c>
      <c r="FG20" s="162" t="e">
        <f t="shared" si="52"/>
        <v>#N/A</v>
      </c>
      <c r="FH20" s="162" t="e">
        <f t="shared" si="53"/>
        <v>#N/A</v>
      </c>
      <c r="FI20" s="162" t="e">
        <f t="shared" si="54"/>
        <v>#N/A</v>
      </c>
      <c r="FJ20" s="162" t="e">
        <f t="shared" si="55"/>
        <v>#N/A</v>
      </c>
      <c r="FK20" s="162" t="e">
        <f t="shared" si="56"/>
        <v>#N/A</v>
      </c>
      <c r="FL20" s="162" t="e">
        <f t="shared" si="57"/>
        <v>#N/A</v>
      </c>
      <c r="FM20" s="162" t="e">
        <f t="shared" si="58"/>
        <v>#N/A</v>
      </c>
      <c r="FN20" s="162" t="e">
        <f t="shared" si="59"/>
        <v>#N/A</v>
      </c>
      <c r="FO20" s="162" t="e">
        <f t="shared" si="60"/>
        <v>#N/A</v>
      </c>
      <c r="FP20" s="162" t="e">
        <f t="shared" si="61"/>
        <v>#N/A</v>
      </c>
      <c r="FQ20" s="162" t="e">
        <f t="shared" si="62"/>
        <v>#N/A</v>
      </c>
      <c r="FR20" s="162" t="e">
        <f t="shared" si="63"/>
        <v>#N/A</v>
      </c>
      <c r="FS20" s="162" t="e">
        <f t="shared" si="64"/>
        <v>#N/A</v>
      </c>
      <c r="FT20" s="162" t="e">
        <f t="shared" si="65"/>
        <v>#N/A</v>
      </c>
      <c r="FU20" s="162" t="e">
        <f t="shared" si="66"/>
        <v>#N/A</v>
      </c>
      <c r="FV20" s="162" t="e">
        <f t="shared" si="67"/>
        <v>#N/A</v>
      </c>
      <c r="FW20" s="162" t="e">
        <f t="shared" si="68"/>
        <v>#N/A</v>
      </c>
      <c r="FX20" s="162" t="e">
        <f t="shared" si="69"/>
        <v>#N/A</v>
      </c>
      <c r="FY20" s="162" t="e">
        <f t="shared" si="70"/>
        <v>#N/A</v>
      </c>
      <c r="FZ20" s="162" t="e">
        <f t="shared" si="71"/>
        <v>#N/A</v>
      </c>
      <c r="GA20" s="162" t="e">
        <f t="shared" si="72"/>
        <v>#N/A</v>
      </c>
      <c r="GB20" s="162" t="e">
        <f t="shared" si="73"/>
        <v>#N/A</v>
      </c>
      <c r="GC20" s="162" t="e">
        <f t="shared" si="74"/>
        <v>#N/A</v>
      </c>
      <c r="GD20" s="162" t="e">
        <f t="shared" si="75"/>
        <v>#N/A</v>
      </c>
      <c r="GE20" s="162" t="e">
        <f t="shared" si="76"/>
        <v>#N/A</v>
      </c>
      <c r="GF20" s="162" t="e">
        <f t="shared" si="77"/>
        <v>#N/A</v>
      </c>
      <c r="GG20" s="162" t="e">
        <f t="shared" si="78"/>
        <v>#N/A</v>
      </c>
      <c r="GH20" s="162" t="e">
        <f t="shared" si="79"/>
        <v>#N/A</v>
      </c>
      <c r="GI20" s="162" t="e">
        <f t="shared" si="80"/>
        <v>#N/A</v>
      </c>
      <c r="GJ20" s="162" t="e">
        <f t="shared" si="81"/>
        <v>#N/A</v>
      </c>
      <c r="GK20" s="162" t="e">
        <f t="shared" si="82"/>
        <v>#N/A</v>
      </c>
      <c r="GL20" s="162" t="e">
        <f t="shared" si="83"/>
        <v>#N/A</v>
      </c>
      <c r="GM20" s="162" t="e">
        <f t="shared" si="84"/>
        <v>#N/A</v>
      </c>
      <c r="GN20" s="162" t="e">
        <f t="shared" si="85"/>
        <v>#N/A</v>
      </c>
      <c r="GO20" s="162" t="e">
        <f t="shared" si="86"/>
        <v>#N/A</v>
      </c>
      <c r="GP20" s="162" t="e">
        <f t="shared" si="87"/>
        <v>#N/A</v>
      </c>
      <c r="GQ20" s="162" t="e">
        <f t="shared" si="88"/>
        <v>#N/A</v>
      </c>
      <c r="GR20" s="162" t="e">
        <f t="shared" si="89"/>
        <v>#N/A</v>
      </c>
      <c r="GS20" s="162" t="e">
        <f t="shared" si="90"/>
        <v>#N/A</v>
      </c>
      <c r="GT20" s="162" t="e">
        <f t="shared" si="91"/>
        <v>#N/A</v>
      </c>
      <c r="GU20" s="162" t="e">
        <f t="shared" si="92"/>
        <v>#N/A</v>
      </c>
      <c r="GV20" s="162" t="e">
        <f t="shared" si="93"/>
        <v>#N/A</v>
      </c>
      <c r="GW20" s="162" t="e">
        <f t="shared" si="94"/>
        <v>#N/A</v>
      </c>
      <c r="GX20" s="162" t="e">
        <f t="shared" si="95"/>
        <v>#N/A</v>
      </c>
      <c r="GY20" s="162" t="e">
        <f t="shared" si="96"/>
        <v>#N/A</v>
      </c>
      <c r="GZ20" s="162" t="e">
        <f t="shared" si="97"/>
        <v>#N/A</v>
      </c>
      <c r="HA20" s="162" t="e">
        <f t="shared" si="98"/>
        <v>#N/A</v>
      </c>
      <c r="HB20" s="162" t="e">
        <f t="shared" si="99"/>
        <v>#N/A</v>
      </c>
      <c r="HC20" s="162" t="e">
        <f t="shared" si="100"/>
        <v>#N/A</v>
      </c>
      <c r="HD20" s="162" t="e">
        <f t="shared" si="101"/>
        <v>#N/A</v>
      </c>
      <c r="HE20" s="162" t="e">
        <f t="shared" si="102"/>
        <v>#N/A</v>
      </c>
      <c r="HF20" s="162" t="e">
        <f t="shared" si="103"/>
        <v>#N/A</v>
      </c>
      <c r="HG20" s="162" t="e">
        <f t="shared" si="104"/>
        <v>#N/A</v>
      </c>
      <c r="HH20" s="162" t="e">
        <f t="shared" si="105"/>
        <v>#N/A</v>
      </c>
      <c r="HI20" s="162" t="e">
        <f t="shared" si="106"/>
        <v>#N/A</v>
      </c>
      <c r="HJ20" s="162" t="e">
        <f t="shared" si="107"/>
        <v>#N/A</v>
      </c>
      <c r="HK20" s="162" t="e">
        <f t="shared" si="108"/>
        <v>#N/A</v>
      </c>
      <c r="HL20" s="162" t="e">
        <f t="shared" si="109"/>
        <v>#N/A</v>
      </c>
      <c r="HM20" s="162" t="e">
        <f t="shared" si="110"/>
        <v>#N/A</v>
      </c>
      <c r="HN20" s="162" t="e">
        <f t="shared" si="111"/>
        <v>#N/A</v>
      </c>
      <c r="HO20" s="162" t="e">
        <f t="shared" si="112"/>
        <v>#N/A</v>
      </c>
      <c r="HP20" s="162" t="e">
        <f t="shared" si="113"/>
        <v>#N/A</v>
      </c>
      <c r="HQ20" s="162" t="e">
        <f t="shared" si="114"/>
        <v>#N/A</v>
      </c>
    </row>
    <row r="21" spans="1:225" hidden="1" x14ac:dyDescent="0.25">
      <c r="A21" s="4">
        <v>18</v>
      </c>
      <c r="B21" s="364" t="str">
        <f t="shared" si="4"/>
        <v/>
      </c>
      <c r="C21" s="88"/>
      <c r="D21" s="364" t="str">
        <f t="shared" si="5"/>
        <v/>
      </c>
      <c r="E21" s="34" t="str">
        <f t="shared" si="6"/>
        <v/>
      </c>
      <c r="F21" s="34" t="str">
        <f t="shared" si="7"/>
        <v/>
      </c>
      <c r="G21" s="69" t="str">
        <f>IF(AND(C21&gt;0,NOT(ISBLANK(H21))),IF(VLOOKUP($C$3,VLookups!$A$17:$B$18,2,FALSE),C21*VLOOKUP(H21,VLookups!$A$4:$B$13,2,FALSE),C21),"")</f>
        <v/>
      </c>
      <c r="H21" s="21"/>
      <c r="I21" s="56"/>
      <c r="J21" s="265"/>
      <c r="K21" s="365" t="str">
        <f>IF(C21&gt;0,IF(ISBLANK(J21),IF(ISBLANK(H21),"",VLOOKUP(H21,VLookups!$A$4:$C$13,3,FALSE)),J21),"")</f>
        <v/>
      </c>
      <c r="L21" s="365" t="str">
        <f t="shared" si="8"/>
        <v/>
      </c>
      <c r="M21" s="71" t="str">
        <f t="shared" si="9"/>
        <v/>
      </c>
      <c r="N21" s="88"/>
      <c r="O21" s="258" t="str">
        <f>IF(AND(N21&gt;0,C21&gt;0,NOT(K21="")),ABS(VLOOKUP($N$1,VLookups!$A$48:$B$49,2,FALSE)-_xlfn.LOGNORM.DIST(N21,LN(G21),LN(K21),TRUE)),"")</f>
        <v/>
      </c>
      <c r="P21" s="87" t="str">
        <f>IF(AND($B21&gt;0,$C21&gt;0,$D21&gt;0,NOT(ISBLANK($H21))),_xlfn.LOGNORM.INV(ABS(VLOOKUP($N$1,VLookups!$A$48:$B$49,2,FALSE)-P$3),LN($G21),LN($K21)),"")</f>
        <v/>
      </c>
      <c r="Q21" s="86" t="str">
        <f>IF(AND($B21&gt;0,$C21&gt;0,$D21&gt;0,NOT(ISBLANK($H21))),_xlfn.LOGNORM.INV(ABS(VLOOKUP($N$1,VLookups!$A$48:$B$49,2,FALSE)-Q$3),LN($G21),LN($K21)),"")</f>
        <v/>
      </c>
      <c r="R21" s="87" t="str">
        <f>IF(AND($B21&gt;0,$C21&gt;0,$D21&gt;0,NOT(ISBLANK($H21))),_xlfn.LOGNORM.INV(ABS(VLOOKUP($N$1,VLookups!$A$48:$B$49,2,FALSE)-R$3),LN($G21),LN($K21)),"")</f>
        <v/>
      </c>
      <c r="S21" s="86" t="str">
        <f>IF(AND($B21&gt;0,$C21&gt;0,$D21&gt;0,NOT(ISBLANK($H21))),_xlfn.LOGNORM.INV(ABS(VLOOKUP($N$1,VLookups!$A$48:$B$49,2,FALSE)-S$3),LN($G21),LN($K21)),"")</f>
        <v/>
      </c>
      <c r="T21" s="87" t="str">
        <f>IF(AND($B21&gt;0,$C21&gt;0,$D21&gt;0,NOT(ISBLANK($H21))),_xlfn.LOGNORM.INV(ABS(VLOOKUP($N$1,VLookups!$A$48:$B$49,2,FALSE)-T$3),LN($G21),LN($K21)),"")</f>
        <v/>
      </c>
      <c r="U21" s="86" t="str">
        <f>IF(AND($B21&gt;0,$C21&gt;0,$D21&gt;0,NOT(ISBLANK($H21))),_xlfn.LOGNORM.INV(ABS(VLOOKUP($N$1,VLookups!$A$48:$B$49,2,FALSE)-U$3),LN($G21),LN($K21)),"")</f>
        <v/>
      </c>
      <c r="V21" s="5"/>
      <c r="W21" s="161" t="str">
        <f t="shared" si="10"/>
        <v/>
      </c>
      <c r="X21" s="161"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2" t="e">
        <f t="shared" si="14"/>
        <v>#N/A</v>
      </c>
      <c r="DV21" s="162" t="e">
        <f t="shared" si="15"/>
        <v>#N/A</v>
      </c>
      <c r="DW21" s="162" t="e">
        <f t="shared" si="16"/>
        <v>#N/A</v>
      </c>
      <c r="DX21" s="162" t="e">
        <f t="shared" si="17"/>
        <v>#N/A</v>
      </c>
      <c r="DY21" s="162" t="e">
        <f t="shared" si="18"/>
        <v>#N/A</v>
      </c>
      <c r="DZ21" s="162" t="e">
        <f t="shared" si="19"/>
        <v>#N/A</v>
      </c>
      <c r="EA21" s="162" t="e">
        <f t="shared" si="20"/>
        <v>#N/A</v>
      </c>
      <c r="EB21" s="162" t="e">
        <f t="shared" si="21"/>
        <v>#N/A</v>
      </c>
      <c r="EC21" s="162" t="e">
        <f t="shared" si="22"/>
        <v>#N/A</v>
      </c>
      <c r="ED21" s="162" t="e">
        <f t="shared" si="23"/>
        <v>#N/A</v>
      </c>
      <c r="EE21" s="162" t="e">
        <f t="shared" si="24"/>
        <v>#N/A</v>
      </c>
      <c r="EF21" s="162" t="e">
        <f t="shared" si="25"/>
        <v>#N/A</v>
      </c>
      <c r="EG21" s="162" t="e">
        <f t="shared" si="26"/>
        <v>#N/A</v>
      </c>
      <c r="EH21" s="162" t="e">
        <f t="shared" si="27"/>
        <v>#N/A</v>
      </c>
      <c r="EI21" s="162" t="e">
        <f t="shared" si="28"/>
        <v>#N/A</v>
      </c>
      <c r="EJ21" s="162" t="e">
        <f t="shared" si="29"/>
        <v>#N/A</v>
      </c>
      <c r="EK21" s="162" t="e">
        <f t="shared" si="30"/>
        <v>#N/A</v>
      </c>
      <c r="EL21" s="162" t="e">
        <f t="shared" si="31"/>
        <v>#N/A</v>
      </c>
      <c r="EM21" s="162" t="e">
        <f t="shared" si="32"/>
        <v>#N/A</v>
      </c>
      <c r="EN21" s="162" t="e">
        <f t="shared" si="33"/>
        <v>#N/A</v>
      </c>
      <c r="EO21" s="162" t="e">
        <f t="shared" si="34"/>
        <v>#N/A</v>
      </c>
      <c r="EP21" s="162" t="e">
        <f t="shared" si="35"/>
        <v>#N/A</v>
      </c>
      <c r="EQ21" s="162" t="e">
        <f t="shared" si="36"/>
        <v>#N/A</v>
      </c>
      <c r="ER21" s="162" t="e">
        <f t="shared" si="37"/>
        <v>#N/A</v>
      </c>
      <c r="ES21" s="162" t="e">
        <f t="shared" si="38"/>
        <v>#N/A</v>
      </c>
      <c r="ET21" s="162" t="e">
        <f t="shared" si="39"/>
        <v>#N/A</v>
      </c>
      <c r="EU21" s="162" t="e">
        <f t="shared" si="40"/>
        <v>#N/A</v>
      </c>
      <c r="EV21" s="162" t="e">
        <f t="shared" si="41"/>
        <v>#N/A</v>
      </c>
      <c r="EW21" s="162" t="e">
        <f t="shared" si="42"/>
        <v>#N/A</v>
      </c>
      <c r="EX21" s="162" t="e">
        <f t="shared" si="43"/>
        <v>#N/A</v>
      </c>
      <c r="EY21" s="162" t="e">
        <f t="shared" si="44"/>
        <v>#N/A</v>
      </c>
      <c r="EZ21" s="162" t="e">
        <f t="shared" si="45"/>
        <v>#N/A</v>
      </c>
      <c r="FA21" s="162" t="e">
        <f t="shared" si="46"/>
        <v>#N/A</v>
      </c>
      <c r="FB21" s="162" t="e">
        <f t="shared" si="47"/>
        <v>#N/A</v>
      </c>
      <c r="FC21" s="162" t="e">
        <f t="shared" si="48"/>
        <v>#N/A</v>
      </c>
      <c r="FD21" s="162" t="e">
        <f t="shared" si="49"/>
        <v>#N/A</v>
      </c>
      <c r="FE21" s="162" t="e">
        <f t="shared" si="50"/>
        <v>#N/A</v>
      </c>
      <c r="FF21" s="162" t="e">
        <f t="shared" si="51"/>
        <v>#N/A</v>
      </c>
      <c r="FG21" s="162" t="e">
        <f t="shared" si="52"/>
        <v>#N/A</v>
      </c>
      <c r="FH21" s="162" t="e">
        <f t="shared" si="53"/>
        <v>#N/A</v>
      </c>
      <c r="FI21" s="162" t="e">
        <f t="shared" si="54"/>
        <v>#N/A</v>
      </c>
      <c r="FJ21" s="162" t="e">
        <f t="shared" si="55"/>
        <v>#N/A</v>
      </c>
      <c r="FK21" s="162" t="e">
        <f t="shared" si="56"/>
        <v>#N/A</v>
      </c>
      <c r="FL21" s="162" t="e">
        <f t="shared" si="57"/>
        <v>#N/A</v>
      </c>
      <c r="FM21" s="162" t="e">
        <f t="shared" si="58"/>
        <v>#N/A</v>
      </c>
      <c r="FN21" s="162" t="e">
        <f t="shared" si="59"/>
        <v>#N/A</v>
      </c>
      <c r="FO21" s="162" t="e">
        <f t="shared" si="60"/>
        <v>#N/A</v>
      </c>
      <c r="FP21" s="162" t="e">
        <f t="shared" si="61"/>
        <v>#N/A</v>
      </c>
      <c r="FQ21" s="162" t="e">
        <f t="shared" si="62"/>
        <v>#N/A</v>
      </c>
      <c r="FR21" s="162" t="e">
        <f t="shared" si="63"/>
        <v>#N/A</v>
      </c>
      <c r="FS21" s="162" t="e">
        <f t="shared" si="64"/>
        <v>#N/A</v>
      </c>
      <c r="FT21" s="162" t="e">
        <f t="shared" si="65"/>
        <v>#N/A</v>
      </c>
      <c r="FU21" s="162" t="e">
        <f t="shared" si="66"/>
        <v>#N/A</v>
      </c>
      <c r="FV21" s="162" t="e">
        <f t="shared" si="67"/>
        <v>#N/A</v>
      </c>
      <c r="FW21" s="162" t="e">
        <f t="shared" si="68"/>
        <v>#N/A</v>
      </c>
      <c r="FX21" s="162" t="e">
        <f t="shared" si="69"/>
        <v>#N/A</v>
      </c>
      <c r="FY21" s="162" t="e">
        <f t="shared" si="70"/>
        <v>#N/A</v>
      </c>
      <c r="FZ21" s="162" t="e">
        <f t="shared" si="71"/>
        <v>#N/A</v>
      </c>
      <c r="GA21" s="162" t="e">
        <f t="shared" si="72"/>
        <v>#N/A</v>
      </c>
      <c r="GB21" s="162" t="e">
        <f t="shared" si="73"/>
        <v>#N/A</v>
      </c>
      <c r="GC21" s="162" t="e">
        <f t="shared" si="74"/>
        <v>#N/A</v>
      </c>
      <c r="GD21" s="162" t="e">
        <f t="shared" si="75"/>
        <v>#N/A</v>
      </c>
      <c r="GE21" s="162" t="e">
        <f t="shared" si="76"/>
        <v>#N/A</v>
      </c>
      <c r="GF21" s="162" t="e">
        <f t="shared" si="77"/>
        <v>#N/A</v>
      </c>
      <c r="GG21" s="162" t="e">
        <f t="shared" si="78"/>
        <v>#N/A</v>
      </c>
      <c r="GH21" s="162" t="e">
        <f t="shared" si="79"/>
        <v>#N/A</v>
      </c>
      <c r="GI21" s="162" t="e">
        <f t="shared" si="80"/>
        <v>#N/A</v>
      </c>
      <c r="GJ21" s="162" t="e">
        <f t="shared" si="81"/>
        <v>#N/A</v>
      </c>
      <c r="GK21" s="162" t="e">
        <f t="shared" si="82"/>
        <v>#N/A</v>
      </c>
      <c r="GL21" s="162" t="e">
        <f t="shared" si="83"/>
        <v>#N/A</v>
      </c>
      <c r="GM21" s="162" t="e">
        <f t="shared" si="84"/>
        <v>#N/A</v>
      </c>
      <c r="GN21" s="162" t="e">
        <f t="shared" si="85"/>
        <v>#N/A</v>
      </c>
      <c r="GO21" s="162" t="e">
        <f t="shared" si="86"/>
        <v>#N/A</v>
      </c>
      <c r="GP21" s="162" t="e">
        <f t="shared" si="87"/>
        <v>#N/A</v>
      </c>
      <c r="GQ21" s="162" t="e">
        <f t="shared" si="88"/>
        <v>#N/A</v>
      </c>
      <c r="GR21" s="162" t="e">
        <f t="shared" si="89"/>
        <v>#N/A</v>
      </c>
      <c r="GS21" s="162" t="e">
        <f t="shared" si="90"/>
        <v>#N/A</v>
      </c>
      <c r="GT21" s="162" t="e">
        <f t="shared" si="91"/>
        <v>#N/A</v>
      </c>
      <c r="GU21" s="162" t="e">
        <f t="shared" si="92"/>
        <v>#N/A</v>
      </c>
      <c r="GV21" s="162" t="e">
        <f t="shared" si="93"/>
        <v>#N/A</v>
      </c>
      <c r="GW21" s="162" t="e">
        <f t="shared" si="94"/>
        <v>#N/A</v>
      </c>
      <c r="GX21" s="162" t="e">
        <f t="shared" si="95"/>
        <v>#N/A</v>
      </c>
      <c r="GY21" s="162" t="e">
        <f t="shared" si="96"/>
        <v>#N/A</v>
      </c>
      <c r="GZ21" s="162" t="e">
        <f t="shared" si="97"/>
        <v>#N/A</v>
      </c>
      <c r="HA21" s="162" t="e">
        <f t="shared" si="98"/>
        <v>#N/A</v>
      </c>
      <c r="HB21" s="162" t="e">
        <f t="shared" si="99"/>
        <v>#N/A</v>
      </c>
      <c r="HC21" s="162" t="e">
        <f t="shared" si="100"/>
        <v>#N/A</v>
      </c>
      <c r="HD21" s="162" t="e">
        <f t="shared" si="101"/>
        <v>#N/A</v>
      </c>
      <c r="HE21" s="162" t="e">
        <f t="shared" si="102"/>
        <v>#N/A</v>
      </c>
      <c r="HF21" s="162" t="e">
        <f t="shared" si="103"/>
        <v>#N/A</v>
      </c>
      <c r="HG21" s="162" t="e">
        <f t="shared" si="104"/>
        <v>#N/A</v>
      </c>
      <c r="HH21" s="162" t="e">
        <f t="shared" si="105"/>
        <v>#N/A</v>
      </c>
      <c r="HI21" s="162" t="e">
        <f t="shared" si="106"/>
        <v>#N/A</v>
      </c>
      <c r="HJ21" s="162" t="e">
        <f t="shared" si="107"/>
        <v>#N/A</v>
      </c>
      <c r="HK21" s="162" t="e">
        <f t="shared" si="108"/>
        <v>#N/A</v>
      </c>
      <c r="HL21" s="162" t="e">
        <f t="shared" si="109"/>
        <v>#N/A</v>
      </c>
      <c r="HM21" s="162" t="e">
        <f t="shared" si="110"/>
        <v>#N/A</v>
      </c>
      <c r="HN21" s="162" t="e">
        <f t="shared" si="111"/>
        <v>#N/A</v>
      </c>
      <c r="HO21" s="162" t="e">
        <f t="shared" si="112"/>
        <v>#N/A</v>
      </c>
      <c r="HP21" s="162" t="e">
        <f t="shared" si="113"/>
        <v>#N/A</v>
      </c>
      <c r="HQ21" s="162" t="e">
        <f t="shared" si="114"/>
        <v>#N/A</v>
      </c>
    </row>
    <row r="22" spans="1:225" hidden="1" x14ac:dyDescent="0.25">
      <c r="A22" s="4">
        <v>19</v>
      </c>
      <c r="B22" s="364" t="str">
        <f t="shared" si="4"/>
        <v/>
      </c>
      <c r="C22" s="88"/>
      <c r="D22" s="364" t="str">
        <f t="shared" si="5"/>
        <v/>
      </c>
      <c r="E22" s="34" t="str">
        <f t="shared" si="6"/>
        <v/>
      </c>
      <c r="F22" s="34" t="str">
        <f t="shared" si="7"/>
        <v/>
      </c>
      <c r="G22" s="69" t="str">
        <f>IF(AND(C22&gt;0,NOT(ISBLANK(H22))),IF(VLOOKUP($C$3,VLookups!$A$17:$B$18,2,FALSE),C22*VLOOKUP(H22,VLookups!$A$4:$B$13,2,FALSE),C22),"")</f>
        <v/>
      </c>
      <c r="H22" s="21"/>
      <c r="I22" s="56"/>
      <c r="J22" s="265"/>
      <c r="K22" s="365" t="str">
        <f>IF(C22&gt;0,IF(ISBLANK(J22),IF(ISBLANK(H22),"",VLOOKUP(H22,VLookups!$A$4:$C$13,3,FALSE)),J22),"")</f>
        <v/>
      </c>
      <c r="L22" s="365" t="str">
        <f t="shared" si="8"/>
        <v/>
      </c>
      <c r="M22" s="71" t="str">
        <f t="shared" si="9"/>
        <v/>
      </c>
      <c r="N22" s="88"/>
      <c r="O22" s="258" t="str">
        <f>IF(AND(N22&gt;0,C22&gt;0,NOT(K22="")),ABS(VLOOKUP($N$1,VLookups!$A$48:$B$49,2,FALSE)-_xlfn.LOGNORM.DIST(N22,LN(G22),LN(K22),TRUE)),"")</f>
        <v/>
      </c>
      <c r="P22" s="87" t="str">
        <f>IF(AND($B22&gt;0,$C22&gt;0,$D22&gt;0,NOT(ISBLANK($H22))),_xlfn.LOGNORM.INV(ABS(VLOOKUP($N$1,VLookups!$A$48:$B$49,2,FALSE)-P$3),LN($G22),LN($K22)),"")</f>
        <v/>
      </c>
      <c r="Q22" s="86" t="str">
        <f>IF(AND($B22&gt;0,$C22&gt;0,$D22&gt;0,NOT(ISBLANK($H22))),_xlfn.LOGNORM.INV(ABS(VLOOKUP($N$1,VLookups!$A$48:$B$49,2,FALSE)-Q$3),LN($G22),LN($K22)),"")</f>
        <v/>
      </c>
      <c r="R22" s="87" t="str">
        <f>IF(AND($B22&gt;0,$C22&gt;0,$D22&gt;0,NOT(ISBLANK($H22))),_xlfn.LOGNORM.INV(ABS(VLOOKUP($N$1,VLookups!$A$48:$B$49,2,FALSE)-R$3),LN($G22),LN($K22)),"")</f>
        <v/>
      </c>
      <c r="S22" s="86" t="str">
        <f>IF(AND($B22&gt;0,$C22&gt;0,$D22&gt;0,NOT(ISBLANK($H22))),_xlfn.LOGNORM.INV(ABS(VLOOKUP($N$1,VLookups!$A$48:$B$49,2,FALSE)-S$3),LN($G22),LN($K22)),"")</f>
        <v/>
      </c>
      <c r="T22" s="87" t="str">
        <f>IF(AND($B22&gt;0,$C22&gt;0,$D22&gt;0,NOT(ISBLANK($H22))),_xlfn.LOGNORM.INV(ABS(VLOOKUP($N$1,VLookups!$A$48:$B$49,2,FALSE)-T$3),LN($G22),LN($K22)),"")</f>
        <v/>
      </c>
      <c r="U22" s="86" t="str">
        <f>IF(AND($B22&gt;0,$C22&gt;0,$D22&gt;0,NOT(ISBLANK($H22))),_xlfn.LOGNORM.INV(ABS(VLOOKUP($N$1,VLookups!$A$48:$B$49,2,FALSE)-U$3),LN($G22),LN($K22)),"")</f>
        <v/>
      </c>
      <c r="V22" s="5"/>
      <c r="W22" s="161" t="str">
        <f t="shared" si="10"/>
        <v/>
      </c>
      <c r="X22" s="161"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2" t="e">
        <f t="shared" si="14"/>
        <v>#N/A</v>
      </c>
      <c r="DV22" s="162" t="e">
        <f t="shared" si="15"/>
        <v>#N/A</v>
      </c>
      <c r="DW22" s="162" t="e">
        <f t="shared" si="16"/>
        <v>#N/A</v>
      </c>
      <c r="DX22" s="162" t="e">
        <f t="shared" si="17"/>
        <v>#N/A</v>
      </c>
      <c r="DY22" s="162" t="e">
        <f t="shared" si="18"/>
        <v>#N/A</v>
      </c>
      <c r="DZ22" s="162" t="e">
        <f t="shared" si="19"/>
        <v>#N/A</v>
      </c>
      <c r="EA22" s="162" t="e">
        <f t="shared" si="20"/>
        <v>#N/A</v>
      </c>
      <c r="EB22" s="162" t="e">
        <f t="shared" si="21"/>
        <v>#N/A</v>
      </c>
      <c r="EC22" s="162" t="e">
        <f t="shared" si="22"/>
        <v>#N/A</v>
      </c>
      <c r="ED22" s="162" t="e">
        <f t="shared" si="23"/>
        <v>#N/A</v>
      </c>
      <c r="EE22" s="162" t="e">
        <f t="shared" si="24"/>
        <v>#N/A</v>
      </c>
      <c r="EF22" s="162" t="e">
        <f t="shared" si="25"/>
        <v>#N/A</v>
      </c>
      <c r="EG22" s="162" t="e">
        <f t="shared" si="26"/>
        <v>#N/A</v>
      </c>
      <c r="EH22" s="162" t="e">
        <f t="shared" si="27"/>
        <v>#N/A</v>
      </c>
      <c r="EI22" s="162" t="e">
        <f t="shared" si="28"/>
        <v>#N/A</v>
      </c>
      <c r="EJ22" s="162" t="e">
        <f t="shared" si="29"/>
        <v>#N/A</v>
      </c>
      <c r="EK22" s="162" t="e">
        <f t="shared" si="30"/>
        <v>#N/A</v>
      </c>
      <c r="EL22" s="162" t="e">
        <f t="shared" si="31"/>
        <v>#N/A</v>
      </c>
      <c r="EM22" s="162" t="e">
        <f t="shared" si="32"/>
        <v>#N/A</v>
      </c>
      <c r="EN22" s="162" t="e">
        <f t="shared" si="33"/>
        <v>#N/A</v>
      </c>
      <c r="EO22" s="162" t="e">
        <f t="shared" si="34"/>
        <v>#N/A</v>
      </c>
      <c r="EP22" s="162" t="e">
        <f t="shared" si="35"/>
        <v>#N/A</v>
      </c>
      <c r="EQ22" s="162" t="e">
        <f t="shared" si="36"/>
        <v>#N/A</v>
      </c>
      <c r="ER22" s="162" t="e">
        <f t="shared" si="37"/>
        <v>#N/A</v>
      </c>
      <c r="ES22" s="162" t="e">
        <f t="shared" si="38"/>
        <v>#N/A</v>
      </c>
      <c r="ET22" s="162" t="e">
        <f t="shared" si="39"/>
        <v>#N/A</v>
      </c>
      <c r="EU22" s="162" t="e">
        <f t="shared" si="40"/>
        <v>#N/A</v>
      </c>
      <c r="EV22" s="162" t="e">
        <f t="shared" si="41"/>
        <v>#N/A</v>
      </c>
      <c r="EW22" s="162" t="e">
        <f t="shared" si="42"/>
        <v>#N/A</v>
      </c>
      <c r="EX22" s="162" t="e">
        <f t="shared" si="43"/>
        <v>#N/A</v>
      </c>
      <c r="EY22" s="162" t="e">
        <f t="shared" si="44"/>
        <v>#N/A</v>
      </c>
      <c r="EZ22" s="162" t="e">
        <f t="shared" si="45"/>
        <v>#N/A</v>
      </c>
      <c r="FA22" s="162" t="e">
        <f t="shared" si="46"/>
        <v>#N/A</v>
      </c>
      <c r="FB22" s="162" t="e">
        <f t="shared" si="47"/>
        <v>#N/A</v>
      </c>
      <c r="FC22" s="162" t="e">
        <f t="shared" si="48"/>
        <v>#N/A</v>
      </c>
      <c r="FD22" s="162" t="e">
        <f t="shared" si="49"/>
        <v>#N/A</v>
      </c>
      <c r="FE22" s="162" t="e">
        <f t="shared" si="50"/>
        <v>#N/A</v>
      </c>
      <c r="FF22" s="162" t="e">
        <f t="shared" si="51"/>
        <v>#N/A</v>
      </c>
      <c r="FG22" s="162" t="e">
        <f t="shared" si="52"/>
        <v>#N/A</v>
      </c>
      <c r="FH22" s="162" t="e">
        <f t="shared" si="53"/>
        <v>#N/A</v>
      </c>
      <c r="FI22" s="162" t="e">
        <f t="shared" si="54"/>
        <v>#N/A</v>
      </c>
      <c r="FJ22" s="162" t="e">
        <f t="shared" si="55"/>
        <v>#N/A</v>
      </c>
      <c r="FK22" s="162" t="e">
        <f t="shared" si="56"/>
        <v>#N/A</v>
      </c>
      <c r="FL22" s="162" t="e">
        <f t="shared" si="57"/>
        <v>#N/A</v>
      </c>
      <c r="FM22" s="162" t="e">
        <f t="shared" si="58"/>
        <v>#N/A</v>
      </c>
      <c r="FN22" s="162" t="e">
        <f t="shared" si="59"/>
        <v>#N/A</v>
      </c>
      <c r="FO22" s="162" t="e">
        <f t="shared" si="60"/>
        <v>#N/A</v>
      </c>
      <c r="FP22" s="162" t="e">
        <f t="shared" si="61"/>
        <v>#N/A</v>
      </c>
      <c r="FQ22" s="162" t="e">
        <f t="shared" si="62"/>
        <v>#N/A</v>
      </c>
      <c r="FR22" s="162" t="e">
        <f t="shared" si="63"/>
        <v>#N/A</v>
      </c>
      <c r="FS22" s="162" t="e">
        <f t="shared" si="64"/>
        <v>#N/A</v>
      </c>
      <c r="FT22" s="162" t="e">
        <f t="shared" si="65"/>
        <v>#N/A</v>
      </c>
      <c r="FU22" s="162" t="e">
        <f t="shared" si="66"/>
        <v>#N/A</v>
      </c>
      <c r="FV22" s="162" t="e">
        <f t="shared" si="67"/>
        <v>#N/A</v>
      </c>
      <c r="FW22" s="162" t="e">
        <f t="shared" si="68"/>
        <v>#N/A</v>
      </c>
      <c r="FX22" s="162" t="e">
        <f t="shared" si="69"/>
        <v>#N/A</v>
      </c>
      <c r="FY22" s="162" t="e">
        <f t="shared" si="70"/>
        <v>#N/A</v>
      </c>
      <c r="FZ22" s="162" t="e">
        <f t="shared" si="71"/>
        <v>#N/A</v>
      </c>
      <c r="GA22" s="162" t="e">
        <f t="shared" si="72"/>
        <v>#N/A</v>
      </c>
      <c r="GB22" s="162" t="e">
        <f t="shared" si="73"/>
        <v>#N/A</v>
      </c>
      <c r="GC22" s="162" t="e">
        <f t="shared" si="74"/>
        <v>#N/A</v>
      </c>
      <c r="GD22" s="162" t="e">
        <f t="shared" si="75"/>
        <v>#N/A</v>
      </c>
      <c r="GE22" s="162" t="e">
        <f t="shared" si="76"/>
        <v>#N/A</v>
      </c>
      <c r="GF22" s="162" t="e">
        <f t="shared" si="77"/>
        <v>#N/A</v>
      </c>
      <c r="GG22" s="162" t="e">
        <f t="shared" si="78"/>
        <v>#N/A</v>
      </c>
      <c r="GH22" s="162" t="e">
        <f t="shared" si="79"/>
        <v>#N/A</v>
      </c>
      <c r="GI22" s="162" t="e">
        <f t="shared" si="80"/>
        <v>#N/A</v>
      </c>
      <c r="GJ22" s="162" t="e">
        <f t="shared" si="81"/>
        <v>#N/A</v>
      </c>
      <c r="GK22" s="162" t="e">
        <f t="shared" si="82"/>
        <v>#N/A</v>
      </c>
      <c r="GL22" s="162" t="e">
        <f t="shared" si="83"/>
        <v>#N/A</v>
      </c>
      <c r="GM22" s="162" t="e">
        <f t="shared" si="84"/>
        <v>#N/A</v>
      </c>
      <c r="GN22" s="162" t="e">
        <f t="shared" si="85"/>
        <v>#N/A</v>
      </c>
      <c r="GO22" s="162" t="e">
        <f t="shared" si="86"/>
        <v>#N/A</v>
      </c>
      <c r="GP22" s="162" t="e">
        <f t="shared" si="87"/>
        <v>#N/A</v>
      </c>
      <c r="GQ22" s="162" t="e">
        <f t="shared" si="88"/>
        <v>#N/A</v>
      </c>
      <c r="GR22" s="162" t="e">
        <f t="shared" si="89"/>
        <v>#N/A</v>
      </c>
      <c r="GS22" s="162" t="e">
        <f t="shared" si="90"/>
        <v>#N/A</v>
      </c>
      <c r="GT22" s="162" t="e">
        <f t="shared" si="91"/>
        <v>#N/A</v>
      </c>
      <c r="GU22" s="162" t="e">
        <f t="shared" si="92"/>
        <v>#N/A</v>
      </c>
      <c r="GV22" s="162" t="e">
        <f t="shared" si="93"/>
        <v>#N/A</v>
      </c>
      <c r="GW22" s="162" t="e">
        <f t="shared" si="94"/>
        <v>#N/A</v>
      </c>
      <c r="GX22" s="162" t="e">
        <f t="shared" si="95"/>
        <v>#N/A</v>
      </c>
      <c r="GY22" s="162" t="e">
        <f t="shared" si="96"/>
        <v>#N/A</v>
      </c>
      <c r="GZ22" s="162" t="e">
        <f t="shared" si="97"/>
        <v>#N/A</v>
      </c>
      <c r="HA22" s="162" t="e">
        <f t="shared" si="98"/>
        <v>#N/A</v>
      </c>
      <c r="HB22" s="162" t="e">
        <f t="shared" si="99"/>
        <v>#N/A</v>
      </c>
      <c r="HC22" s="162" t="e">
        <f t="shared" si="100"/>
        <v>#N/A</v>
      </c>
      <c r="HD22" s="162" t="e">
        <f t="shared" si="101"/>
        <v>#N/A</v>
      </c>
      <c r="HE22" s="162" t="e">
        <f t="shared" si="102"/>
        <v>#N/A</v>
      </c>
      <c r="HF22" s="162" t="e">
        <f t="shared" si="103"/>
        <v>#N/A</v>
      </c>
      <c r="HG22" s="162" t="e">
        <f t="shared" si="104"/>
        <v>#N/A</v>
      </c>
      <c r="HH22" s="162" t="e">
        <f t="shared" si="105"/>
        <v>#N/A</v>
      </c>
      <c r="HI22" s="162" t="e">
        <f t="shared" si="106"/>
        <v>#N/A</v>
      </c>
      <c r="HJ22" s="162" t="e">
        <f t="shared" si="107"/>
        <v>#N/A</v>
      </c>
      <c r="HK22" s="162" t="e">
        <f t="shared" si="108"/>
        <v>#N/A</v>
      </c>
      <c r="HL22" s="162" t="e">
        <f t="shared" si="109"/>
        <v>#N/A</v>
      </c>
      <c r="HM22" s="162" t="e">
        <f t="shared" si="110"/>
        <v>#N/A</v>
      </c>
      <c r="HN22" s="162" t="e">
        <f t="shared" si="111"/>
        <v>#N/A</v>
      </c>
      <c r="HO22" s="162" t="e">
        <f t="shared" si="112"/>
        <v>#N/A</v>
      </c>
      <c r="HP22" s="162" t="e">
        <f t="shared" si="113"/>
        <v>#N/A</v>
      </c>
      <c r="HQ22" s="162" t="e">
        <f t="shared" si="114"/>
        <v>#N/A</v>
      </c>
    </row>
    <row r="23" spans="1:225" hidden="1" x14ac:dyDescent="0.25">
      <c r="A23" s="4">
        <v>20</v>
      </c>
      <c r="B23" s="364" t="str">
        <f t="shared" si="4"/>
        <v/>
      </c>
      <c r="C23" s="88"/>
      <c r="D23" s="364" t="str">
        <f t="shared" si="5"/>
        <v/>
      </c>
      <c r="E23" s="34" t="str">
        <f t="shared" si="6"/>
        <v/>
      </c>
      <c r="F23" s="34" t="str">
        <f t="shared" si="7"/>
        <v/>
      </c>
      <c r="G23" s="69" t="str">
        <f>IF(AND(C23&gt;0,NOT(ISBLANK(H23))),IF(VLOOKUP($C$3,VLookups!$A$17:$B$18,2,FALSE),C23*VLOOKUP(H23,VLookups!$A$4:$B$13,2,FALSE),C23),"")</f>
        <v/>
      </c>
      <c r="H23" s="21"/>
      <c r="I23" s="56"/>
      <c r="J23" s="265"/>
      <c r="K23" s="365" t="str">
        <f>IF(C23&gt;0,IF(ISBLANK(J23),IF(ISBLANK(H23),"",VLOOKUP(H23,VLookups!$A$4:$C$13,3,FALSE)),J23),"")</f>
        <v/>
      </c>
      <c r="L23" s="365" t="str">
        <f t="shared" si="8"/>
        <v/>
      </c>
      <c r="M23" s="71" t="str">
        <f t="shared" si="9"/>
        <v/>
      </c>
      <c r="N23" s="88"/>
      <c r="O23" s="258" t="str">
        <f>IF(AND(N23&gt;0,C23&gt;0,NOT(K23="")),ABS(VLOOKUP($N$1,VLookups!$A$48:$B$49,2,FALSE)-_xlfn.LOGNORM.DIST(N23,LN(G23),LN(K23),TRUE)),"")</f>
        <v/>
      </c>
      <c r="P23" s="87" t="str">
        <f>IF(AND($B23&gt;0,$C23&gt;0,$D23&gt;0,NOT(ISBLANK($H23))),_xlfn.LOGNORM.INV(ABS(VLOOKUP($N$1,VLookups!$A$48:$B$49,2,FALSE)-P$3),LN($G23),LN($K23)),"")</f>
        <v/>
      </c>
      <c r="Q23" s="86" t="str">
        <f>IF(AND($B23&gt;0,$C23&gt;0,$D23&gt;0,NOT(ISBLANK($H23))),_xlfn.LOGNORM.INV(ABS(VLOOKUP($N$1,VLookups!$A$48:$B$49,2,FALSE)-Q$3),LN($G23),LN($K23)),"")</f>
        <v/>
      </c>
      <c r="R23" s="87" t="str">
        <f>IF(AND($B23&gt;0,$C23&gt;0,$D23&gt;0,NOT(ISBLANK($H23))),_xlfn.LOGNORM.INV(ABS(VLOOKUP($N$1,VLookups!$A$48:$B$49,2,FALSE)-R$3),LN($G23),LN($K23)),"")</f>
        <v/>
      </c>
      <c r="S23" s="86" t="str">
        <f>IF(AND($B23&gt;0,$C23&gt;0,$D23&gt;0,NOT(ISBLANK($H23))),_xlfn.LOGNORM.INV(ABS(VLOOKUP($N$1,VLookups!$A$48:$B$49,2,FALSE)-S$3),LN($G23),LN($K23)),"")</f>
        <v/>
      </c>
      <c r="T23" s="87" t="str">
        <f>IF(AND($B23&gt;0,$C23&gt;0,$D23&gt;0,NOT(ISBLANK($H23))),_xlfn.LOGNORM.INV(ABS(VLOOKUP($N$1,VLookups!$A$48:$B$49,2,FALSE)-T$3),LN($G23),LN($K23)),"")</f>
        <v/>
      </c>
      <c r="U23" s="86" t="str">
        <f>IF(AND($B23&gt;0,$C23&gt;0,$D23&gt;0,NOT(ISBLANK($H23))),_xlfn.LOGNORM.INV(ABS(VLOOKUP($N$1,VLookups!$A$48:$B$49,2,FALSE)-U$3),LN($G23),LN($K23)),"")</f>
        <v/>
      </c>
      <c r="V23" s="5"/>
      <c r="W23" s="161" t="str">
        <f t="shared" si="10"/>
        <v/>
      </c>
      <c r="X23" s="161"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2" t="e">
        <f t="shared" si="14"/>
        <v>#N/A</v>
      </c>
      <c r="DV23" s="162" t="e">
        <f t="shared" si="15"/>
        <v>#N/A</v>
      </c>
      <c r="DW23" s="162" t="e">
        <f t="shared" si="16"/>
        <v>#N/A</v>
      </c>
      <c r="DX23" s="162" t="e">
        <f t="shared" si="17"/>
        <v>#N/A</v>
      </c>
      <c r="DY23" s="162" t="e">
        <f t="shared" si="18"/>
        <v>#N/A</v>
      </c>
      <c r="DZ23" s="162" t="e">
        <f t="shared" si="19"/>
        <v>#N/A</v>
      </c>
      <c r="EA23" s="162" t="e">
        <f t="shared" si="20"/>
        <v>#N/A</v>
      </c>
      <c r="EB23" s="162" t="e">
        <f t="shared" si="21"/>
        <v>#N/A</v>
      </c>
      <c r="EC23" s="162" t="e">
        <f t="shared" si="22"/>
        <v>#N/A</v>
      </c>
      <c r="ED23" s="162" t="e">
        <f t="shared" si="23"/>
        <v>#N/A</v>
      </c>
      <c r="EE23" s="162" t="e">
        <f t="shared" si="24"/>
        <v>#N/A</v>
      </c>
      <c r="EF23" s="162" t="e">
        <f t="shared" si="25"/>
        <v>#N/A</v>
      </c>
      <c r="EG23" s="162" t="e">
        <f t="shared" si="26"/>
        <v>#N/A</v>
      </c>
      <c r="EH23" s="162" t="e">
        <f t="shared" si="27"/>
        <v>#N/A</v>
      </c>
      <c r="EI23" s="162" t="e">
        <f t="shared" si="28"/>
        <v>#N/A</v>
      </c>
      <c r="EJ23" s="162" t="e">
        <f t="shared" si="29"/>
        <v>#N/A</v>
      </c>
      <c r="EK23" s="162" t="e">
        <f t="shared" si="30"/>
        <v>#N/A</v>
      </c>
      <c r="EL23" s="162" t="e">
        <f t="shared" si="31"/>
        <v>#N/A</v>
      </c>
      <c r="EM23" s="162" t="e">
        <f t="shared" si="32"/>
        <v>#N/A</v>
      </c>
      <c r="EN23" s="162" t="e">
        <f t="shared" si="33"/>
        <v>#N/A</v>
      </c>
      <c r="EO23" s="162" t="e">
        <f t="shared" si="34"/>
        <v>#N/A</v>
      </c>
      <c r="EP23" s="162" t="e">
        <f t="shared" si="35"/>
        <v>#N/A</v>
      </c>
      <c r="EQ23" s="162" t="e">
        <f t="shared" si="36"/>
        <v>#N/A</v>
      </c>
      <c r="ER23" s="162" t="e">
        <f t="shared" si="37"/>
        <v>#N/A</v>
      </c>
      <c r="ES23" s="162" t="e">
        <f t="shared" si="38"/>
        <v>#N/A</v>
      </c>
      <c r="ET23" s="162" t="e">
        <f t="shared" si="39"/>
        <v>#N/A</v>
      </c>
      <c r="EU23" s="162" t="e">
        <f t="shared" si="40"/>
        <v>#N/A</v>
      </c>
      <c r="EV23" s="162" t="e">
        <f t="shared" si="41"/>
        <v>#N/A</v>
      </c>
      <c r="EW23" s="162" t="e">
        <f t="shared" si="42"/>
        <v>#N/A</v>
      </c>
      <c r="EX23" s="162" t="e">
        <f t="shared" si="43"/>
        <v>#N/A</v>
      </c>
      <c r="EY23" s="162" t="e">
        <f t="shared" si="44"/>
        <v>#N/A</v>
      </c>
      <c r="EZ23" s="162" t="e">
        <f t="shared" si="45"/>
        <v>#N/A</v>
      </c>
      <c r="FA23" s="162" t="e">
        <f t="shared" si="46"/>
        <v>#N/A</v>
      </c>
      <c r="FB23" s="162" t="e">
        <f t="shared" si="47"/>
        <v>#N/A</v>
      </c>
      <c r="FC23" s="162" t="e">
        <f t="shared" si="48"/>
        <v>#N/A</v>
      </c>
      <c r="FD23" s="162" t="e">
        <f t="shared" si="49"/>
        <v>#N/A</v>
      </c>
      <c r="FE23" s="162" t="e">
        <f t="shared" si="50"/>
        <v>#N/A</v>
      </c>
      <c r="FF23" s="162" t="e">
        <f t="shared" si="51"/>
        <v>#N/A</v>
      </c>
      <c r="FG23" s="162" t="e">
        <f t="shared" si="52"/>
        <v>#N/A</v>
      </c>
      <c r="FH23" s="162" t="e">
        <f t="shared" si="53"/>
        <v>#N/A</v>
      </c>
      <c r="FI23" s="162" t="e">
        <f t="shared" si="54"/>
        <v>#N/A</v>
      </c>
      <c r="FJ23" s="162" t="e">
        <f t="shared" si="55"/>
        <v>#N/A</v>
      </c>
      <c r="FK23" s="162" t="e">
        <f t="shared" si="56"/>
        <v>#N/A</v>
      </c>
      <c r="FL23" s="162" t="e">
        <f t="shared" si="57"/>
        <v>#N/A</v>
      </c>
      <c r="FM23" s="162" t="e">
        <f t="shared" si="58"/>
        <v>#N/A</v>
      </c>
      <c r="FN23" s="162" t="e">
        <f t="shared" si="59"/>
        <v>#N/A</v>
      </c>
      <c r="FO23" s="162" t="e">
        <f t="shared" si="60"/>
        <v>#N/A</v>
      </c>
      <c r="FP23" s="162" t="e">
        <f t="shared" si="61"/>
        <v>#N/A</v>
      </c>
      <c r="FQ23" s="162" t="e">
        <f t="shared" si="62"/>
        <v>#N/A</v>
      </c>
      <c r="FR23" s="162" t="e">
        <f t="shared" si="63"/>
        <v>#N/A</v>
      </c>
      <c r="FS23" s="162" t="e">
        <f t="shared" si="64"/>
        <v>#N/A</v>
      </c>
      <c r="FT23" s="162" t="e">
        <f t="shared" si="65"/>
        <v>#N/A</v>
      </c>
      <c r="FU23" s="162" t="e">
        <f t="shared" si="66"/>
        <v>#N/A</v>
      </c>
      <c r="FV23" s="162" t="e">
        <f t="shared" si="67"/>
        <v>#N/A</v>
      </c>
      <c r="FW23" s="162" t="e">
        <f t="shared" si="68"/>
        <v>#N/A</v>
      </c>
      <c r="FX23" s="162" t="e">
        <f t="shared" si="69"/>
        <v>#N/A</v>
      </c>
      <c r="FY23" s="162" t="e">
        <f t="shared" si="70"/>
        <v>#N/A</v>
      </c>
      <c r="FZ23" s="162" t="e">
        <f t="shared" si="71"/>
        <v>#N/A</v>
      </c>
      <c r="GA23" s="162" t="e">
        <f t="shared" si="72"/>
        <v>#N/A</v>
      </c>
      <c r="GB23" s="162" t="e">
        <f t="shared" si="73"/>
        <v>#N/A</v>
      </c>
      <c r="GC23" s="162" t="e">
        <f t="shared" si="74"/>
        <v>#N/A</v>
      </c>
      <c r="GD23" s="162" t="e">
        <f t="shared" si="75"/>
        <v>#N/A</v>
      </c>
      <c r="GE23" s="162" t="e">
        <f t="shared" si="76"/>
        <v>#N/A</v>
      </c>
      <c r="GF23" s="162" t="e">
        <f t="shared" si="77"/>
        <v>#N/A</v>
      </c>
      <c r="GG23" s="162" t="e">
        <f t="shared" si="78"/>
        <v>#N/A</v>
      </c>
      <c r="GH23" s="162" t="e">
        <f t="shared" si="79"/>
        <v>#N/A</v>
      </c>
      <c r="GI23" s="162" t="e">
        <f t="shared" si="80"/>
        <v>#N/A</v>
      </c>
      <c r="GJ23" s="162" t="e">
        <f t="shared" si="81"/>
        <v>#N/A</v>
      </c>
      <c r="GK23" s="162" t="e">
        <f t="shared" si="82"/>
        <v>#N/A</v>
      </c>
      <c r="GL23" s="162" t="e">
        <f t="shared" si="83"/>
        <v>#N/A</v>
      </c>
      <c r="GM23" s="162" t="e">
        <f t="shared" si="84"/>
        <v>#N/A</v>
      </c>
      <c r="GN23" s="162" t="e">
        <f t="shared" si="85"/>
        <v>#N/A</v>
      </c>
      <c r="GO23" s="162" t="e">
        <f t="shared" si="86"/>
        <v>#N/A</v>
      </c>
      <c r="GP23" s="162" t="e">
        <f t="shared" si="87"/>
        <v>#N/A</v>
      </c>
      <c r="GQ23" s="162" t="e">
        <f t="shared" si="88"/>
        <v>#N/A</v>
      </c>
      <c r="GR23" s="162" t="e">
        <f t="shared" si="89"/>
        <v>#N/A</v>
      </c>
      <c r="GS23" s="162" t="e">
        <f t="shared" si="90"/>
        <v>#N/A</v>
      </c>
      <c r="GT23" s="162" t="e">
        <f t="shared" si="91"/>
        <v>#N/A</v>
      </c>
      <c r="GU23" s="162" t="e">
        <f t="shared" si="92"/>
        <v>#N/A</v>
      </c>
      <c r="GV23" s="162" t="e">
        <f t="shared" si="93"/>
        <v>#N/A</v>
      </c>
      <c r="GW23" s="162" t="e">
        <f t="shared" si="94"/>
        <v>#N/A</v>
      </c>
      <c r="GX23" s="162" t="e">
        <f t="shared" si="95"/>
        <v>#N/A</v>
      </c>
      <c r="GY23" s="162" t="e">
        <f t="shared" si="96"/>
        <v>#N/A</v>
      </c>
      <c r="GZ23" s="162" t="e">
        <f t="shared" si="97"/>
        <v>#N/A</v>
      </c>
      <c r="HA23" s="162" t="e">
        <f t="shared" si="98"/>
        <v>#N/A</v>
      </c>
      <c r="HB23" s="162" t="e">
        <f t="shared" si="99"/>
        <v>#N/A</v>
      </c>
      <c r="HC23" s="162" t="e">
        <f t="shared" si="100"/>
        <v>#N/A</v>
      </c>
      <c r="HD23" s="162" t="e">
        <f t="shared" si="101"/>
        <v>#N/A</v>
      </c>
      <c r="HE23" s="162" t="e">
        <f t="shared" si="102"/>
        <v>#N/A</v>
      </c>
      <c r="HF23" s="162" t="e">
        <f t="shared" si="103"/>
        <v>#N/A</v>
      </c>
      <c r="HG23" s="162" t="e">
        <f t="shared" si="104"/>
        <v>#N/A</v>
      </c>
      <c r="HH23" s="162" t="e">
        <f t="shared" si="105"/>
        <v>#N/A</v>
      </c>
      <c r="HI23" s="162" t="e">
        <f t="shared" si="106"/>
        <v>#N/A</v>
      </c>
      <c r="HJ23" s="162" t="e">
        <f t="shared" si="107"/>
        <v>#N/A</v>
      </c>
      <c r="HK23" s="162" t="e">
        <f t="shared" si="108"/>
        <v>#N/A</v>
      </c>
      <c r="HL23" s="162" t="e">
        <f t="shared" si="109"/>
        <v>#N/A</v>
      </c>
      <c r="HM23" s="162" t="e">
        <f t="shared" si="110"/>
        <v>#N/A</v>
      </c>
      <c r="HN23" s="162" t="e">
        <f t="shared" si="111"/>
        <v>#N/A</v>
      </c>
      <c r="HO23" s="162" t="e">
        <f t="shared" si="112"/>
        <v>#N/A</v>
      </c>
      <c r="HP23" s="162" t="e">
        <f t="shared" si="113"/>
        <v>#N/A</v>
      </c>
      <c r="HQ23" s="162" t="e">
        <f t="shared" si="114"/>
        <v>#N/A</v>
      </c>
    </row>
    <row r="24" spans="1:225" hidden="1" x14ac:dyDescent="0.25">
      <c r="A24" s="4">
        <v>21</v>
      </c>
      <c r="B24" s="364" t="str">
        <f t="shared" si="4"/>
        <v/>
      </c>
      <c r="C24" s="88"/>
      <c r="D24" s="364" t="str">
        <f t="shared" si="5"/>
        <v/>
      </c>
      <c r="E24" s="34" t="str">
        <f t="shared" si="6"/>
        <v/>
      </c>
      <c r="F24" s="34" t="str">
        <f t="shared" si="7"/>
        <v/>
      </c>
      <c r="G24" s="69" t="str">
        <f>IF(AND(C24&gt;0,NOT(ISBLANK(H24))),IF(VLOOKUP($C$3,VLookups!$A$17:$B$18,2,FALSE),C24*VLOOKUP(H24,VLookups!$A$4:$B$13,2,FALSE),C24),"")</f>
        <v/>
      </c>
      <c r="H24" s="21"/>
      <c r="I24" s="56"/>
      <c r="J24" s="265"/>
      <c r="K24" s="365" t="str">
        <f>IF(C24&gt;0,IF(ISBLANK(J24),IF(ISBLANK(H24),"",VLOOKUP(H24,VLookups!$A$4:$C$13,3,FALSE)),J24),"")</f>
        <v/>
      </c>
      <c r="L24" s="365" t="str">
        <f t="shared" si="8"/>
        <v/>
      </c>
      <c r="M24" s="71" t="str">
        <f t="shared" si="9"/>
        <v/>
      </c>
      <c r="N24" s="88"/>
      <c r="O24" s="258" t="str">
        <f>IF(AND(N24&gt;0,C24&gt;0,NOT(K24="")),ABS(VLOOKUP($N$1,VLookups!$A$48:$B$49,2,FALSE)-_xlfn.LOGNORM.DIST(N24,LN(G24),LN(K24),TRUE)),"")</f>
        <v/>
      </c>
      <c r="P24" s="87" t="str">
        <f>IF(AND($B24&gt;0,$C24&gt;0,$D24&gt;0,NOT(ISBLANK($H24))),_xlfn.LOGNORM.INV(ABS(VLOOKUP($N$1,VLookups!$A$48:$B$49,2,FALSE)-P$3),LN($G24),LN($K24)),"")</f>
        <v/>
      </c>
      <c r="Q24" s="86" t="str">
        <f>IF(AND($B24&gt;0,$C24&gt;0,$D24&gt;0,NOT(ISBLANK($H24))),_xlfn.LOGNORM.INV(ABS(VLOOKUP($N$1,VLookups!$A$48:$B$49,2,FALSE)-Q$3),LN($G24),LN($K24)),"")</f>
        <v/>
      </c>
      <c r="R24" s="87" t="str">
        <f>IF(AND($B24&gt;0,$C24&gt;0,$D24&gt;0,NOT(ISBLANK($H24))),_xlfn.LOGNORM.INV(ABS(VLOOKUP($N$1,VLookups!$A$48:$B$49,2,FALSE)-R$3),LN($G24),LN($K24)),"")</f>
        <v/>
      </c>
      <c r="S24" s="86" t="str">
        <f>IF(AND($B24&gt;0,$C24&gt;0,$D24&gt;0,NOT(ISBLANK($H24))),_xlfn.LOGNORM.INV(ABS(VLOOKUP($N$1,VLookups!$A$48:$B$49,2,FALSE)-S$3),LN($G24),LN($K24)),"")</f>
        <v/>
      </c>
      <c r="T24" s="87" t="str">
        <f>IF(AND($B24&gt;0,$C24&gt;0,$D24&gt;0,NOT(ISBLANK($H24))),_xlfn.LOGNORM.INV(ABS(VLOOKUP($N$1,VLookups!$A$48:$B$49,2,FALSE)-T$3),LN($G24),LN($K24)),"")</f>
        <v/>
      </c>
      <c r="U24" s="86" t="str">
        <f>IF(AND($B24&gt;0,$C24&gt;0,$D24&gt;0,NOT(ISBLANK($H24))),_xlfn.LOGNORM.INV(ABS(VLOOKUP($N$1,VLookups!$A$48:$B$49,2,FALSE)-U$3),LN($G24),LN($K24)),"")</f>
        <v/>
      </c>
      <c r="V24" s="5"/>
      <c r="W24" s="161" t="str">
        <f t="shared" si="10"/>
        <v/>
      </c>
      <c r="X24" s="161"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2" t="e">
        <f t="shared" si="14"/>
        <v>#N/A</v>
      </c>
      <c r="DV24" s="162" t="e">
        <f t="shared" si="15"/>
        <v>#N/A</v>
      </c>
      <c r="DW24" s="162" t="e">
        <f t="shared" si="16"/>
        <v>#N/A</v>
      </c>
      <c r="DX24" s="162" t="e">
        <f t="shared" si="17"/>
        <v>#N/A</v>
      </c>
      <c r="DY24" s="162" t="e">
        <f t="shared" si="18"/>
        <v>#N/A</v>
      </c>
      <c r="DZ24" s="162" t="e">
        <f t="shared" si="19"/>
        <v>#N/A</v>
      </c>
      <c r="EA24" s="162" t="e">
        <f t="shared" si="20"/>
        <v>#N/A</v>
      </c>
      <c r="EB24" s="162" t="e">
        <f t="shared" si="21"/>
        <v>#N/A</v>
      </c>
      <c r="EC24" s="162" t="e">
        <f t="shared" si="22"/>
        <v>#N/A</v>
      </c>
      <c r="ED24" s="162" t="e">
        <f t="shared" si="23"/>
        <v>#N/A</v>
      </c>
      <c r="EE24" s="162" t="e">
        <f t="shared" si="24"/>
        <v>#N/A</v>
      </c>
      <c r="EF24" s="162" t="e">
        <f t="shared" si="25"/>
        <v>#N/A</v>
      </c>
      <c r="EG24" s="162" t="e">
        <f t="shared" si="26"/>
        <v>#N/A</v>
      </c>
      <c r="EH24" s="162" t="e">
        <f t="shared" si="27"/>
        <v>#N/A</v>
      </c>
      <c r="EI24" s="162" t="e">
        <f t="shared" si="28"/>
        <v>#N/A</v>
      </c>
      <c r="EJ24" s="162" t="e">
        <f t="shared" si="29"/>
        <v>#N/A</v>
      </c>
      <c r="EK24" s="162" t="e">
        <f t="shared" si="30"/>
        <v>#N/A</v>
      </c>
      <c r="EL24" s="162" t="e">
        <f t="shared" si="31"/>
        <v>#N/A</v>
      </c>
      <c r="EM24" s="162" t="e">
        <f t="shared" si="32"/>
        <v>#N/A</v>
      </c>
      <c r="EN24" s="162" t="e">
        <f t="shared" si="33"/>
        <v>#N/A</v>
      </c>
      <c r="EO24" s="162" t="e">
        <f t="shared" si="34"/>
        <v>#N/A</v>
      </c>
      <c r="EP24" s="162" t="e">
        <f t="shared" si="35"/>
        <v>#N/A</v>
      </c>
      <c r="EQ24" s="162" t="e">
        <f t="shared" si="36"/>
        <v>#N/A</v>
      </c>
      <c r="ER24" s="162" t="e">
        <f t="shared" si="37"/>
        <v>#N/A</v>
      </c>
      <c r="ES24" s="162" t="e">
        <f t="shared" si="38"/>
        <v>#N/A</v>
      </c>
      <c r="ET24" s="162" t="e">
        <f t="shared" si="39"/>
        <v>#N/A</v>
      </c>
      <c r="EU24" s="162" t="e">
        <f t="shared" si="40"/>
        <v>#N/A</v>
      </c>
      <c r="EV24" s="162" t="e">
        <f t="shared" si="41"/>
        <v>#N/A</v>
      </c>
      <c r="EW24" s="162" t="e">
        <f t="shared" si="42"/>
        <v>#N/A</v>
      </c>
      <c r="EX24" s="162" t="e">
        <f t="shared" si="43"/>
        <v>#N/A</v>
      </c>
      <c r="EY24" s="162" t="e">
        <f t="shared" si="44"/>
        <v>#N/A</v>
      </c>
      <c r="EZ24" s="162" t="e">
        <f t="shared" si="45"/>
        <v>#N/A</v>
      </c>
      <c r="FA24" s="162" t="e">
        <f t="shared" si="46"/>
        <v>#N/A</v>
      </c>
      <c r="FB24" s="162" t="e">
        <f t="shared" si="47"/>
        <v>#N/A</v>
      </c>
      <c r="FC24" s="162" t="e">
        <f t="shared" si="48"/>
        <v>#N/A</v>
      </c>
      <c r="FD24" s="162" t="e">
        <f t="shared" si="49"/>
        <v>#N/A</v>
      </c>
      <c r="FE24" s="162" t="e">
        <f t="shared" si="50"/>
        <v>#N/A</v>
      </c>
      <c r="FF24" s="162" t="e">
        <f t="shared" si="51"/>
        <v>#N/A</v>
      </c>
      <c r="FG24" s="162" t="e">
        <f t="shared" si="52"/>
        <v>#N/A</v>
      </c>
      <c r="FH24" s="162" t="e">
        <f t="shared" si="53"/>
        <v>#N/A</v>
      </c>
      <c r="FI24" s="162" t="e">
        <f t="shared" si="54"/>
        <v>#N/A</v>
      </c>
      <c r="FJ24" s="162" t="e">
        <f t="shared" si="55"/>
        <v>#N/A</v>
      </c>
      <c r="FK24" s="162" t="e">
        <f t="shared" si="56"/>
        <v>#N/A</v>
      </c>
      <c r="FL24" s="162" t="e">
        <f t="shared" si="57"/>
        <v>#N/A</v>
      </c>
      <c r="FM24" s="162" t="e">
        <f t="shared" si="58"/>
        <v>#N/A</v>
      </c>
      <c r="FN24" s="162" t="e">
        <f t="shared" si="59"/>
        <v>#N/A</v>
      </c>
      <c r="FO24" s="162" t="e">
        <f t="shared" si="60"/>
        <v>#N/A</v>
      </c>
      <c r="FP24" s="162" t="e">
        <f t="shared" si="61"/>
        <v>#N/A</v>
      </c>
      <c r="FQ24" s="162" t="e">
        <f t="shared" si="62"/>
        <v>#N/A</v>
      </c>
      <c r="FR24" s="162" t="e">
        <f t="shared" si="63"/>
        <v>#N/A</v>
      </c>
      <c r="FS24" s="162" t="e">
        <f t="shared" si="64"/>
        <v>#N/A</v>
      </c>
      <c r="FT24" s="162" t="e">
        <f t="shared" si="65"/>
        <v>#N/A</v>
      </c>
      <c r="FU24" s="162" t="e">
        <f t="shared" si="66"/>
        <v>#N/A</v>
      </c>
      <c r="FV24" s="162" t="e">
        <f t="shared" si="67"/>
        <v>#N/A</v>
      </c>
      <c r="FW24" s="162" t="e">
        <f t="shared" si="68"/>
        <v>#N/A</v>
      </c>
      <c r="FX24" s="162" t="e">
        <f t="shared" si="69"/>
        <v>#N/A</v>
      </c>
      <c r="FY24" s="162" t="e">
        <f t="shared" si="70"/>
        <v>#N/A</v>
      </c>
      <c r="FZ24" s="162" t="e">
        <f t="shared" si="71"/>
        <v>#N/A</v>
      </c>
      <c r="GA24" s="162" t="e">
        <f t="shared" si="72"/>
        <v>#N/A</v>
      </c>
      <c r="GB24" s="162" t="e">
        <f t="shared" si="73"/>
        <v>#N/A</v>
      </c>
      <c r="GC24" s="162" t="e">
        <f t="shared" si="74"/>
        <v>#N/A</v>
      </c>
      <c r="GD24" s="162" t="e">
        <f t="shared" si="75"/>
        <v>#N/A</v>
      </c>
      <c r="GE24" s="162" t="e">
        <f t="shared" si="76"/>
        <v>#N/A</v>
      </c>
      <c r="GF24" s="162" t="e">
        <f t="shared" si="77"/>
        <v>#N/A</v>
      </c>
      <c r="GG24" s="162" t="e">
        <f t="shared" si="78"/>
        <v>#N/A</v>
      </c>
      <c r="GH24" s="162" t="e">
        <f t="shared" si="79"/>
        <v>#N/A</v>
      </c>
      <c r="GI24" s="162" t="e">
        <f t="shared" si="80"/>
        <v>#N/A</v>
      </c>
      <c r="GJ24" s="162" t="e">
        <f t="shared" si="81"/>
        <v>#N/A</v>
      </c>
      <c r="GK24" s="162" t="e">
        <f t="shared" si="82"/>
        <v>#N/A</v>
      </c>
      <c r="GL24" s="162" t="e">
        <f t="shared" si="83"/>
        <v>#N/A</v>
      </c>
      <c r="GM24" s="162" t="e">
        <f t="shared" si="84"/>
        <v>#N/A</v>
      </c>
      <c r="GN24" s="162" t="e">
        <f t="shared" si="85"/>
        <v>#N/A</v>
      </c>
      <c r="GO24" s="162" t="e">
        <f t="shared" si="86"/>
        <v>#N/A</v>
      </c>
      <c r="GP24" s="162" t="e">
        <f t="shared" si="87"/>
        <v>#N/A</v>
      </c>
      <c r="GQ24" s="162" t="e">
        <f t="shared" si="88"/>
        <v>#N/A</v>
      </c>
      <c r="GR24" s="162" t="e">
        <f t="shared" si="89"/>
        <v>#N/A</v>
      </c>
      <c r="GS24" s="162" t="e">
        <f t="shared" si="90"/>
        <v>#N/A</v>
      </c>
      <c r="GT24" s="162" t="e">
        <f t="shared" si="91"/>
        <v>#N/A</v>
      </c>
      <c r="GU24" s="162" t="e">
        <f t="shared" si="92"/>
        <v>#N/A</v>
      </c>
      <c r="GV24" s="162" t="e">
        <f t="shared" si="93"/>
        <v>#N/A</v>
      </c>
      <c r="GW24" s="162" t="e">
        <f t="shared" si="94"/>
        <v>#N/A</v>
      </c>
      <c r="GX24" s="162" t="e">
        <f t="shared" si="95"/>
        <v>#N/A</v>
      </c>
      <c r="GY24" s="162" t="e">
        <f t="shared" si="96"/>
        <v>#N/A</v>
      </c>
      <c r="GZ24" s="162" t="e">
        <f t="shared" si="97"/>
        <v>#N/A</v>
      </c>
      <c r="HA24" s="162" t="e">
        <f t="shared" si="98"/>
        <v>#N/A</v>
      </c>
      <c r="HB24" s="162" t="e">
        <f t="shared" si="99"/>
        <v>#N/A</v>
      </c>
      <c r="HC24" s="162" t="e">
        <f t="shared" si="100"/>
        <v>#N/A</v>
      </c>
      <c r="HD24" s="162" t="e">
        <f t="shared" si="101"/>
        <v>#N/A</v>
      </c>
      <c r="HE24" s="162" t="e">
        <f t="shared" si="102"/>
        <v>#N/A</v>
      </c>
      <c r="HF24" s="162" t="e">
        <f t="shared" si="103"/>
        <v>#N/A</v>
      </c>
      <c r="HG24" s="162" t="e">
        <f t="shared" si="104"/>
        <v>#N/A</v>
      </c>
      <c r="HH24" s="162" t="e">
        <f t="shared" si="105"/>
        <v>#N/A</v>
      </c>
      <c r="HI24" s="162" t="e">
        <f t="shared" si="106"/>
        <v>#N/A</v>
      </c>
      <c r="HJ24" s="162" t="e">
        <f t="shared" si="107"/>
        <v>#N/A</v>
      </c>
      <c r="HK24" s="162" t="e">
        <f t="shared" si="108"/>
        <v>#N/A</v>
      </c>
      <c r="HL24" s="162" t="e">
        <f t="shared" si="109"/>
        <v>#N/A</v>
      </c>
      <c r="HM24" s="162" t="e">
        <f t="shared" si="110"/>
        <v>#N/A</v>
      </c>
      <c r="HN24" s="162" t="e">
        <f t="shared" si="111"/>
        <v>#N/A</v>
      </c>
      <c r="HO24" s="162" t="e">
        <f t="shared" si="112"/>
        <v>#N/A</v>
      </c>
      <c r="HP24" s="162" t="e">
        <f t="shared" si="113"/>
        <v>#N/A</v>
      </c>
      <c r="HQ24" s="162" t="e">
        <f t="shared" si="114"/>
        <v>#N/A</v>
      </c>
    </row>
    <row r="25" spans="1:225" hidden="1" x14ac:dyDescent="0.25">
      <c r="A25" s="4">
        <v>22</v>
      </c>
      <c r="B25" s="364" t="str">
        <f t="shared" si="4"/>
        <v/>
      </c>
      <c r="C25" s="88"/>
      <c r="D25" s="364" t="str">
        <f t="shared" si="5"/>
        <v/>
      </c>
      <c r="E25" s="34" t="str">
        <f t="shared" si="6"/>
        <v/>
      </c>
      <c r="F25" s="34" t="str">
        <f t="shared" si="7"/>
        <v/>
      </c>
      <c r="G25" s="69" t="str">
        <f>IF(AND(C25&gt;0,NOT(ISBLANK(H25))),IF(VLOOKUP($C$3,VLookups!$A$17:$B$18,2,FALSE),C25*VLOOKUP(H25,VLookups!$A$4:$B$13,2,FALSE),C25),"")</f>
        <v/>
      </c>
      <c r="H25" s="21"/>
      <c r="I25" s="56"/>
      <c r="J25" s="265"/>
      <c r="K25" s="365" t="str">
        <f>IF(C25&gt;0,IF(ISBLANK(J25),IF(ISBLANK(H25),"",VLOOKUP(H25,VLookups!$A$4:$C$13,3,FALSE)),J25),"")</f>
        <v/>
      </c>
      <c r="L25" s="365" t="str">
        <f t="shared" si="8"/>
        <v/>
      </c>
      <c r="M25" s="71" t="str">
        <f t="shared" si="9"/>
        <v/>
      </c>
      <c r="N25" s="88"/>
      <c r="O25" s="258" t="str">
        <f>IF(AND(N25&gt;0,C25&gt;0,NOT(K25="")),ABS(VLOOKUP($N$1,VLookups!$A$48:$B$49,2,FALSE)-_xlfn.LOGNORM.DIST(N25,LN(G25),LN(K25),TRUE)),"")</f>
        <v/>
      </c>
      <c r="P25" s="87" t="str">
        <f>IF(AND($B25&gt;0,$C25&gt;0,$D25&gt;0,NOT(ISBLANK($H25))),_xlfn.LOGNORM.INV(ABS(VLOOKUP($N$1,VLookups!$A$48:$B$49,2,FALSE)-P$3),LN($G25),LN($K25)),"")</f>
        <v/>
      </c>
      <c r="Q25" s="86" t="str">
        <f>IF(AND($B25&gt;0,$C25&gt;0,$D25&gt;0,NOT(ISBLANK($H25))),_xlfn.LOGNORM.INV(ABS(VLOOKUP($N$1,VLookups!$A$48:$B$49,2,FALSE)-Q$3),LN($G25),LN($K25)),"")</f>
        <v/>
      </c>
      <c r="R25" s="87" t="str">
        <f>IF(AND($B25&gt;0,$C25&gt;0,$D25&gt;0,NOT(ISBLANK($H25))),_xlfn.LOGNORM.INV(ABS(VLOOKUP($N$1,VLookups!$A$48:$B$49,2,FALSE)-R$3),LN($G25),LN($K25)),"")</f>
        <v/>
      </c>
      <c r="S25" s="86" t="str">
        <f>IF(AND($B25&gt;0,$C25&gt;0,$D25&gt;0,NOT(ISBLANK($H25))),_xlfn.LOGNORM.INV(ABS(VLOOKUP($N$1,VLookups!$A$48:$B$49,2,FALSE)-S$3),LN($G25),LN($K25)),"")</f>
        <v/>
      </c>
      <c r="T25" s="87" t="str">
        <f>IF(AND($B25&gt;0,$C25&gt;0,$D25&gt;0,NOT(ISBLANK($H25))),_xlfn.LOGNORM.INV(ABS(VLOOKUP($N$1,VLookups!$A$48:$B$49,2,FALSE)-T$3),LN($G25),LN($K25)),"")</f>
        <v/>
      </c>
      <c r="U25" s="86" t="str">
        <f>IF(AND($B25&gt;0,$C25&gt;0,$D25&gt;0,NOT(ISBLANK($H25))),_xlfn.LOGNORM.INV(ABS(VLOOKUP($N$1,VLookups!$A$48:$B$49,2,FALSE)-U$3),LN($G25),LN($K25)),"")</f>
        <v/>
      </c>
      <c r="V25" s="5"/>
      <c r="W25" s="161" t="str">
        <f t="shared" si="10"/>
        <v/>
      </c>
      <c r="X25" s="161"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2" t="e">
        <f t="shared" si="14"/>
        <v>#N/A</v>
      </c>
      <c r="DV25" s="162" t="e">
        <f t="shared" si="15"/>
        <v>#N/A</v>
      </c>
      <c r="DW25" s="162" t="e">
        <f t="shared" si="16"/>
        <v>#N/A</v>
      </c>
      <c r="DX25" s="162" t="e">
        <f t="shared" si="17"/>
        <v>#N/A</v>
      </c>
      <c r="DY25" s="162" t="e">
        <f t="shared" si="18"/>
        <v>#N/A</v>
      </c>
      <c r="DZ25" s="162" t="e">
        <f t="shared" si="19"/>
        <v>#N/A</v>
      </c>
      <c r="EA25" s="162" t="e">
        <f t="shared" si="20"/>
        <v>#N/A</v>
      </c>
      <c r="EB25" s="162" t="e">
        <f t="shared" si="21"/>
        <v>#N/A</v>
      </c>
      <c r="EC25" s="162" t="e">
        <f t="shared" si="22"/>
        <v>#N/A</v>
      </c>
      <c r="ED25" s="162" t="e">
        <f t="shared" si="23"/>
        <v>#N/A</v>
      </c>
      <c r="EE25" s="162" t="e">
        <f t="shared" si="24"/>
        <v>#N/A</v>
      </c>
      <c r="EF25" s="162" t="e">
        <f t="shared" si="25"/>
        <v>#N/A</v>
      </c>
      <c r="EG25" s="162" t="e">
        <f t="shared" si="26"/>
        <v>#N/A</v>
      </c>
      <c r="EH25" s="162" t="e">
        <f t="shared" si="27"/>
        <v>#N/A</v>
      </c>
      <c r="EI25" s="162" t="e">
        <f t="shared" si="28"/>
        <v>#N/A</v>
      </c>
      <c r="EJ25" s="162" t="e">
        <f t="shared" si="29"/>
        <v>#N/A</v>
      </c>
      <c r="EK25" s="162" t="e">
        <f t="shared" si="30"/>
        <v>#N/A</v>
      </c>
      <c r="EL25" s="162" t="e">
        <f t="shared" si="31"/>
        <v>#N/A</v>
      </c>
      <c r="EM25" s="162" t="e">
        <f t="shared" si="32"/>
        <v>#N/A</v>
      </c>
      <c r="EN25" s="162" t="e">
        <f t="shared" si="33"/>
        <v>#N/A</v>
      </c>
      <c r="EO25" s="162" t="e">
        <f t="shared" si="34"/>
        <v>#N/A</v>
      </c>
      <c r="EP25" s="162" t="e">
        <f t="shared" si="35"/>
        <v>#N/A</v>
      </c>
      <c r="EQ25" s="162" t="e">
        <f t="shared" si="36"/>
        <v>#N/A</v>
      </c>
      <c r="ER25" s="162" t="e">
        <f t="shared" si="37"/>
        <v>#N/A</v>
      </c>
      <c r="ES25" s="162" t="e">
        <f t="shared" si="38"/>
        <v>#N/A</v>
      </c>
      <c r="ET25" s="162" t="e">
        <f t="shared" si="39"/>
        <v>#N/A</v>
      </c>
      <c r="EU25" s="162" t="e">
        <f t="shared" si="40"/>
        <v>#N/A</v>
      </c>
      <c r="EV25" s="162" t="e">
        <f t="shared" si="41"/>
        <v>#N/A</v>
      </c>
      <c r="EW25" s="162" t="e">
        <f t="shared" si="42"/>
        <v>#N/A</v>
      </c>
      <c r="EX25" s="162" t="e">
        <f t="shared" si="43"/>
        <v>#N/A</v>
      </c>
      <c r="EY25" s="162" t="e">
        <f t="shared" si="44"/>
        <v>#N/A</v>
      </c>
      <c r="EZ25" s="162" t="e">
        <f t="shared" si="45"/>
        <v>#N/A</v>
      </c>
      <c r="FA25" s="162" t="e">
        <f t="shared" si="46"/>
        <v>#N/A</v>
      </c>
      <c r="FB25" s="162" t="e">
        <f t="shared" si="47"/>
        <v>#N/A</v>
      </c>
      <c r="FC25" s="162" t="e">
        <f t="shared" si="48"/>
        <v>#N/A</v>
      </c>
      <c r="FD25" s="162" t="e">
        <f t="shared" si="49"/>
        <v>#N/A</v>
      </c>
      <c r="FE25" s="162" t="e">
        <f t="shared" si="50"/>
        <v>#N/A</v>
      </c>
      <c r="FF25" s="162" t="e">
        <f t="shared" si="51"/>
        <v>#N/A</v>
      </c>
      <c r="FG25" s="162" t="e">
        <f t="shared" si="52"/>
        <v>#N/A</v>
      </c>
      <c r="FH25" s="162" t="e">
        <f t="shared" si="53"/>
        <v>#N/A</v>
      </c>
      <c r="FI25" s="162" t="e">
        <f t="shared" si="54"/>
        <v>#N/A</v>
      </c>
      <c r="FJ25" s="162" t="e">
        <f t="shared" si="55"/>
        <v>#N/A</v>
      </c>
      <c r="FK25" s="162" t="e">
        <f t="shared" si="56"/>
        <v>#N/A</v>
      </c>
      <c r="FL25" s="162" t="e">
        <f t="shared" si="57"/>
        <v>#N/A</v>
      </c>
      <c r="FM25" s="162" t="e">
        <f t="shared" si="58"/>
        <v>#N/A</v>
      </c>
      <c r="FN25" s="162" t="e">
        <f t="shared" si="59"/>
        <v>#N/A</v>
      </c>
      <c r="FO25" s="162" t="e">
        <f t="shared" si="60"/>
        <v>#N/A</v>
      </c>
      <c r="FP25" s="162" t="e">
        <f t="shared" si="61"/>
        <v>#N/A</v>
      </c>
      <c r="FQ25" s="162" t="e">
        <f t="shared" si="62"/>
        <v>#N/A</v>
      </c>
      <c r="FR25" s="162" t="e">
        <f t="shared" si="63"/>
        <v>#N/A</v>
      </c>
      <c r="FS25" s="162" t="e">
        <f t="shared" si="64"/>
        <v>#N/A</v>
      </c>
      <c r="FT25" s="162" t="e">
        <f t="shared" si="65"/>
        <v>#N/A</v>
      </c>
      <c r="FU25" s="162" t="e">
        <f t="shared" si="66"/>
        <v>#N/A</v>
      </c>
      <c r="FV25" s="162" t="e">
        <f t="shared" si="67"/>
        <v>#N/A</v>
      </c>
      <c r="FW25" s="162" t="e">
        <f t="shared" si="68"/>
        <v>#N/A</v>
      </c>
      <c r="FX25" s="162" t="e">
        <f t="shared" si="69"/>
        <v>#N/A</v>
      </c>
      <c r="FY25" s="162" t="e">
        <f t="shared" si="70"/>
        <v>#N/A</v>
      </c>
      <c r="FZ25" s="162" t="e">
        <f t="shared" si="71"/>
        <v>#N/A</v>
      </c>
      <c r="GA25" s="162" t="e">
        <f t="shared" si="72"/>
        <v>#N/A</v>
      </c>
      <c r="GB25" s="162" t="e">
        <f t="shared" si="73"/>
        <v>#N/A</v>
      </c>
      <c r="GC25" s="162" t="e">
        <f t="shared" si="74"/>
        <v>#N/A</v>
      </c>
      <c r="GD25" s="162" t="e">
        <f t="shared" si="75"/>
        <v>#N/A</v>
      </c>
      <c r="GE25" s="162" t="e">
        <f t="shared" si="76"/>
        <v>#N/A</v>
      </c>
      <c r="GF25" s="162" t="e">
        <f t="shared" si="77"/>
        <v>#N/A</v>
      </c>
      <c r="GG25" s="162" t="e">
        <f t="shared" si="78"/>
        <v>#N/A</v>
      </c>
      <c r="GH25" s="162" t="e">
        <f t="shared" si="79"/>
        <v>#N/A</v>
      </c>
      <c r="GI25" s="162" t="e">
        <f t="shared" si="80"/>
        <v>#N/A</v>
      </c>
      <c r="GJ25" s="162" t="e">
        <f t="shared" si="81"/>
        <v>#N/A</v>
      </c>
      <c r="GK25" s="162" t="e">
        <f t="shared" si="82"/>
        <v>#N/A</v>
      </c>
      <c r="GL25" s="162" t="e">
        <f t="shared" si="83"/>
        <v>#N/A</v>
      </c>
      <c r="GM25" s="162" t="e">
        <f t="shared" si="84"/>
        <v>#N/A</v>
      </c>
      <c r="GN25" s="162" t="e">
        <f t="shared" si="85"/>
        <v>#N/A</v>
      </c>
      <c r="GO25" s="162" t="e">
        <f t="shared" si="86"/>
        <v>#N/A</v>
      </c>
      <c r="GP25" s="162" t="e">
        <f t="shared" si="87"/>
        <v>#N/A</v>
      </c>
      <c r="GQ25" s="162" t="e">
        <f t="shared" si="88"/>
        <v>#N/A</v>
      </c>
      <c r="GR25" s="162" t="e">
        <f t="shared" si="89"/>
        <v>#N/A</v>
      </c>
      <c r="GS25" s="162" t="e">
        <f t="shared" si="90"/>
        <v>#N/A</v>
      </c>
      <c r="GT25" s="162" t="e">
        <f t="shared" si="91"/>
        <v>#N/A</v>
      </c>
      <c r="GU25" s="162" t="e">
        <f t="shared" si="92"/>
        <v>#N/A</v>
      </c>
      <c r="GV25" s="162" t="e">
        <f t="shared" si="93"/>
        <v>#N/A</v>
      </c>
      <c r="GW25" s="162" t="e">
        <f t="shared" si="94"/>
        <v>#N/A</v>
      </c>
      <c r="GX25" s="162" t="e">
        <f t="shared" si="95"/>
        <v>#N/A</v>
      </c>
      <c r="GY25" s="162" t="e">
        <f t="shared" si="96"/>
        <v>#N/A</v>
      </c>
      <c r="GZ25" s="162" t="e">
        <f t="shared" si="97"/>
        <v>#N/A</v>
      </c>
      <c r="HA25" s="162" t="e">
        <f t="shared" si="98"/>
        <v>#N/A</v>
      </c>
      <c r="HB25" s="162" t="e">
        <f t="shared" si="99"/>
        <v>#N/A</v>
      </c>
      <c r="HC25" s="162" t="e">
        <f t="shared" si="100"/>
        <v>#N/A</v>
      </c>
      <c r="HD25" s="162" t="e">
        <f t="shared" si="101"/>
        <v>#N/A</v>
      </c>
      <c r="HE25" s="162" t="e">
        <f t="shared" si="102"/>
        <v>#N/A</v>
      </c>
      <c r="HF25" s="162" t="e">
        <f t="shared" si="103"/>
        <v>#N/A</v>
      </c>
      <c r="HG25" s="162" t="e">
        <f t="shared" si="104"/>
        <v>#N/A</v>
      </c>
      <c r="HH25" s="162" t="e">
        <f t="shared" si="105"/>
        <v>#N/A</v>
      </c>
      <c r="HI25" s="162" t="e">
        <f t="shared" si="106"/>
        <v>#N/A</v>
      </c>
      <c r="HJ25" s="162" t="e">
        <f t="shared" si="107"/>
        <v>#N/A</v>
      </c>
      <c r="HK25" s="162" t="e">
        <f t="shared" si="108"/>
        <v>#N/A</v>
      </c>
      <c r="HL25" s="162" t="e">
        <f t="shared" si="109"/>
        <v>#N/A</v>
      </c>
      <c r="HM25" s="162" t="e">
        <f t="shared" si="110"/>
        <v>#N/A</v>
      </c>
      <c r="HN25" s="162" t="e">
        <f t="shared" si="111"/>
        <v>#N/A</v>
      </c>
      <c r="HO25" s="162" t="e">
        <f t="shared" si="112"/>
        <v>#N/A</v>
      </c>
      <c r="HP25" s="162" t="e">
        <f t="shared" si="113"/>
        <v>#N/A</v>
      </c>
      <c r="HQ25" s="162" t="e">
        <f t="shared" si="114"/>
        <v>#N/A</v>
      </c>
    </row>
    <row r="26" spans="1:225" hidden="1" x14ac:dyDescent="0.25">
      <c r="A26" s="4">
        <v>23</v>
      </c>
      <c r="B26" s="364" t="str">
        <f t="shared" si="4"/>
        <v/>
      </c>
      <c r="C26" s="88"/>
      <c r="D26" s="364" t="str">
        <f t="shared" si="5"/>
        <v/>
      </c>
      <c r="E26" s="34" t="str">
        <f t="shared" si="6"/>
        <v/>
      </c>
      <c r="F26" s="34" t="str">
        <f t="shared" si="7"/>
        <v/>
      </c>
      <c r="G26" s="69" t="str">
        <f>IF(AND(C26&gt;0,NOT(ISBLANK(H26))),IF(VLOOKUP($C$3,VLookups!$A$17:$B$18,2,FALSE),C26*VLOOKUP(H26,VLookups!$A$4:$B$13,2,FALSE),C26),"")</f>
        <v/>
      </c>
      <c r="H26" s="21"/>
      <c r="I26" s="56"/>
      <c r="J26" s="265"/>
      <c r="K26" s="365" t="str">
        <f>IF(C26&gt;0,IF(ISBLANK(J26),IF(ISBLANK(H26),"",VLOOKUP(H26,VLookups!$A$4:$C$13,3,FALSE)),J26),"")</f>
        <v/>
      </c>
      <c r="L26" s="365" t="str">
        <f t="shared" si="8"/>
        <v/>
      </c>
      <c r="M26" s="71" t="str">
        <f t="shared" si="9"/>
        <v/>
      </c>
      <c r="N26" s="88"/>
      <c r="O26" s="258" t="str">
        <f>IF(AND(N26&gt;0,C26&gt;0,NOT(K26="")),ABS(VLOOKUP($N$1,VLookups!$A$48:$B$49,2,FALSE)-_xlfn.LOGNORM.DIST(N26,LN(G26),LN(K26),TRUE)),"")</f>
        <v/>
      </c>
      <c r="P26" s="87" t="str">
        <f>IF(AND($B26&gt;0,$C26&gt;0,$D26&gt;0,NOT(ISBLANK($H26))),_xlfn.LOGNORM.INV(ABS(VLOOKUP($N$1,VLookups!$A$48:$B$49,2,FALSE)-P$3),LN($G26),LN($K26)),"")</f>
        <v/>
      </c>
      <c r="Q26" s="86" t="str">
        <f>IF(AND($B26&gt;0,$C26&gt;0,$D26&gt;0,NOT(ISBLANK($H26))),_xlfn.LOGNORM.INV(ABS(VLOOKUP($N$1,VLookups!$A$48:$B$49,2,FALSE)-Q$3),LN($G26),LN($K26)),"")</f>
        <v/>
      </c>
      <c r="R26" s="87" t="str">
        <f>IF(AND($B26&gt;0,$C26&gt;0,$D26&gt;0,NOT(ISBLANK($H26))),_xlfn.LOGNORM.INV(ABS(VLOOKUP($N$1,VLookups!$A$48:$B$49,2,FALSE)-R$3),LN($G26),LN($K26)),"")</f>
        <v/>
      </c>
      <c r="S26" s="86" t="str">
        <f>IF(AND($B26&gt;0,$C26&gt;0,$D26&gt;0,NOT(ISBLANK($H26))),_xlfn.LOGNORM.INV(ABS(VLOOKUP($N$1,VLookups!$A$48:$B$49,2,FALSE)-S$3),LN($G26),LN($K26)),"")</f>
        <v/>
      </c>
      <c r="T26" s="87" t="str">
        <f>IF(AND($B26&gt;0,$C26&gt;0,$D26&gt;0,NOT(ISBLANK($H26))),_xlfn.LOGNORM.INV(ABS(VLOOKUP($N$1,VLookups!$A$48:$B$49,2,FALSE)-T$3),LN($G26),LN($K26)),"")</f>
        <v/>
      </c>
      <c r="U26" s="86" t="str">
        <f>IF(AND($B26&gt;0,$C26&gt;0,$D26&gt;0,NOT(ISBLANK($H26))),_xlfn.LOGNORM.INV(ABS(VLOOKUP($N$1,VLookups!$A$48:$B$49,2,FALSE)-U$3),LN($G26),LN($K26)),"")</f>
        <v/>
      </c>
      <c r="V26" s="5"/>
      <c r="W26" s="161" t="str">
        <f t="shared" si="10"/>
        <v/>
      </c>
      <c r="X26" s="161"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2" t="e">
        <f t="shared" si="14"/>
        <v>#N/A</v>
      </c>
      <c r="DV26" s="162" t="e">
        <f t="shared" si="15"/>
        <v>#N/A</v>
      </c>
      <c r="DW26" s="162" t="e">
        <f t="shared" si="16"/>
        <v>#N/A</v>
      </c>
      <c r="DX26" s="162" t="e">
        <f t="shared" si="17"/>
        <v>#N/A</v>
      </c>
      <c r="DY26" s="162" t="e">
        <f t="shared" si="18"/>
        <v>#N/A</v>
      </c>
      <c r="DZ26" s="162" t="e">
        <f t="shared" si="19"/>
        <v>#N/A</v>
      </c>
      <c r="EA26" s="162" t="e">
        <f t="shared" si="20"/>
        <v>#N/A</v>
      </c>
      <c r="EB26" s="162" t="e">
        <f t="shared" si="21"/>
        <v>#N/A</v>
      </c>
      <c r="EC26" s="162" t="e">
        <f t="shared" si="22"/>
        <v>#N/A</v>
      </c>
      <c r="ED26" s="162" t="e">
        <f t="shared" si="23"/>
        <v>#N/A</v>
      </c>
      <c r="EE26" s="162" t="e">
        <f t="shared" si="24"/>
        <v>#N/A</v>
      </c>
      <c r="EF26" s="162" t="e">
        <f t="shared" si="25"/>
        <v>#N/A</v>
      </c>
      <c r="EG26" s="162" t="e">
        <f t="shared" si="26"/>
        <v>#N/A</v>
      </c>
      <c r="EH26" s="162" t="e">
        <f t="shared" si="27"/>
        <v>#N/A</v>
      </c>
      <c r="EI26" s="162" t="e">
        <f t="shared" si="28"/>
        <v>#N/A</v>
      </c>
      <c r="EJ26" s="162" t="e">
        <f t="shared" si="29"/>
        <v>#N/A</v>
      </c>
      <c r="EK26" s="162" t="e">
        <f t="shared" si="30"/>
        <v>#N/A</v>
      </c>
      <c r="EL26" s="162" t="e">
        <f t="shared" si="31"/>
        <v>#N/A</v>
      </c>
      <c r="EM26" s="162" t="e">
        <f t="shared" si="32"/>
        <v>#N/A</v>
      </c>
      <c r="EN26" s="162" t="e">
        <f t="shared" si="33"/>
        <v>#N/A</v>
      </c>
      <c r="EO26" s="162" t="e">
        <f t="shared" si="34"/>
        <v>#N/A</v>
      </c>
      <c r="EP26" s="162" t="e">
        <f t="shared" si="35"/>
        <v>#N/A</v>
      </c>
      <c r="EQ26" s="162" t="e">
        <f t="shared" si="36"/>
        <v>#N/A</v>
      </c>
      <c r="ER26" s="162" t="e">
        <f t="shared" si="37"/>
        <v>#N/A</v>
      </c>
      <c r="ES26" s="162" t="e">
        <f t="shared" si="38"/>
        <v>#N/A</v>
      </c>
      <c r="ET26" s="162" t="e">
        <f t="shared" si="39"/>
        <v>#N/A</v>
      </c>
      <c r="EU26" s="162" t="e">
        <f t="shared" si="40"/>
        <v>#N/A</v>
      </c>
      <c r="EV26" s="162" t="e">
        <f t="shared" si="41"/>
        <v>#N/A</v>
      </c>
      <c r="EW26" s="162" t="e">
        <f t="shared" si="42"/>
        <v>#N/A</v>
      </c>
      <c r="EX26" s="162" t="e">
        <f t="shared" si="43"/>
        <v>#N/A</v>
      </c>
      <c r="EY26" s="162" t="e">
        <f t="shared" si="44"/>
        <v>#N/A</v>
      </c>
      <c r="EZ26" s="162" t="e">
        <f t="shared" si="45"/>
        <v>#N/A</v>
      </c>
      <c r="FA26" s="162" t="e">
        <f t="shared" si="46"/>
        <v>#N/A</v>
      </c>
      <c r="FB26" s="162" t="e">
        <f t="shared" si="47"/>
        <v>#N/A</v>
      </c>
      <c r="FC26" s="162" t="e">
        <f t="shared" si="48"/>
        <v>#N/A</v>
      </c>
      <c r="FD26" s="162" t="e">
        <f t="shared" si="49"/>
        <v>#N/A</v>
      </c>
      <c r="FE26" s="162" t="e">
        <f t="shared" si="50"/>
        <v>#N/A</v>
      </c>
      <c r="FF26" s="162" t="e">
        <f t="shared" si="51"/>
        <v>#N/A</v>
      </c>
      <c r="FG26" s="162" t="e">
        <f t="shared" si="52"/>
        <v>#N/A</v>
      </c>
      <c r="FH26" s="162" t="e">
        <f t="shared" si="53"/>
        <v>#N/A</v>
      </c>
      <c r="FI26" s="162" t="e">
        <f t="shared" si="54"/>
        <v>#N/A</v>
      </c>
      <c r="FJ26" s="162" t="e">
        <f t="shared" si="55"/>
        <v>#N/A</v>
      </c>
      <c r="FK26" s="162" t="e">
        <f t="shared" si="56"/>
        <v>#N/A</v>
      </c>
      <c r="FL26" s="162" t="e">
        <f t="shared" si="57"/>
        <v>#N/A</v>
      </c>
      <c r="FM26" s="162" t="e">
        <f t="shared" si="58"/>
        <v>#N/A</v>
      </c>
      <c r="FN26" s="162" t="e">
        <f t="shared" si="59"/>
        <v>#N/A</v>
      </c>
      <c r="FO26" s="162" t="e">
        <f t="shared" si="60"/>
        <v>#N/A</v>
      </c>
      <c r="FP26" s="162" t="e">
        <f t="shared" si="61"/>
        <v>#N/A</v>
      </c>
      <c r="FQ26" s="162" t="e">
        <f t="shared" si="62"/>
        <v>#N/A</v>
      </c>
      <c r="FR26" s="162" t="e">
        <f t="shared" si="63"/>
        <v>#N/A</v>
      </c>
      <c r="FS26" s="162" t="e">
        <f t="shared" si="64"/>
        <v>#N/A</v>
      </c>
      <c r="FT26" s="162" t="e">
        <f t="shared" si="65"/>
        <v>#N/A</v>
      </c>
      <c r="FU26" s="162" t="e">
        <f t="shared" si="66"/>
        <v>#N/A</v>
      </c>
      <c r="FV26" s="162" t="e">
        <f t="shared" si="67"/>
        <v>#N/A</v>
      </c>
      <c r="FW26" s="162" t="e">
        <f t="shared" si="68"/>
        <v>#N/A</v>
      </c>
      <c r="FX26" s="162" t="e">
        <f t="shared" si="69"/>
        <v>#N/A</v>
      </c>
      <c r="FY26" s="162" t="e">
        <f t="shared" si="70"/>
        <v>#N/A</v>
      </c>
      <c r="FZ26" s="162" t="e">
        <f t="shared" si="71"/>
        <v>#N/A</v>
      </c>
      <c r="GA26" s="162" t="e">
        <f t="shared" si="72"/>
        <v>#N/A</v>
      </c>
      <c r="GB26" s="162" t="e">
        <f t="shared" si="73"/>
        <v>#N/A</v>
      </c>
      <c r="GC26" s="162" t="e">
        <f t="shared" si="74"/>
        <v>#N/A</v>
      </c>
      <c r="GD26" s="162" t="e">
        <f t="shared" si="75"/>
        <v>#N/A</v>
      </c>
      <c r="GE26" s="162" t="e">
        <f t="shared" si="76"/>
        <v>#N/A</v>
      </c>
      <c r="GF26" s="162" t="e">
        <f t="shared" si="77"/>
        <v>#N/A</v>
      </c>
      <c r="GG26" s="162" t="e">
        <f t="shared" si="78"/>
        <v>#N/A</v>
      </c>
      <c r="GH26" s="162" t="e">
        <f t="shared" si="79"/>
        <v>#N/A</v>
      </c>
      <c r="GI26" s="162" t="e">
        <f t="shared" si="80"/>
        <v>#N/A</v>
      </c>
      <c r="GJ26" s="162" t="e">
        <f t="shared" si="81"/>
        <v>#N/A</v>
      </c>
      <c r="GK26" s="162" t="e">
        <f t="shared" si="82"/>
        <v>#N/A</v>
      </c>
      <c r="GL26" s="162" t="e">
        <f t="shared" si="83"/>
        <v>#N/A</v>
      </c>
      <c r="GM26" s="162" t="e">
        <f t="shared" si="84"/>
        <v>#N/A</v>
      </c>
      <c r="GN26" s="162" t="e">
        <f t="shared" si="85"/>
        <v>#N/A</v>
      </c>
      <c r="GO26" s="162" t="e">
        <f t="shared" si="86"/>
        <v>#N/A</v>
      </c>
      <c r="GP26" s="162" t="e">
        <f t="shared" si="87"/>
        <v>#N/A</v>
      </c>
      <c r="GQ26" s="162" t="e">
        <f t="shared" si="88"/>
        <v>#N/A</v>
      </c>
      <c r="GR26" s="162" t="e">
        <f t="shared" si="89"/>
        <v>#N/A</v>
      </c>
      <c r="GS26" s="162" t="e">
        <f t="shared" si="90"/>
        <v>#N/A</v>
      </c>
      <c r="GT26" s="162" t="e">
        <f t="shared" si="91"/>
        <v>#N/A</v>
      </c>
      <c r="GU26" s="162" t="e">
        <f t="shared" si="92"/>
        <v>#N/A</v>
      </c>
      <c r="GV26" s="162" t="e">
        <f t="shared" si="93"/>
        <v>#N/A</v>
      </c>
      <c r="GW26" s="162" t="e">
        <f t="shared" si="94"/>
        <v>#N/A</v>
      </c>
      <c r="GX26" s="162" t="e">
        <f t="shared" si="95"/>
        <v>#N/A</v>
      </c>
      <c r="GY26" s="162" t="e">
        <f t="shared" si="96"/>
        <v>#N/A</v>
      </c>
      <c r="GZ26" s="162" t="e">
        <f t="shared" si="97"/>
        <v>#N/A</v>
      </c>
      <c r="HA26" s="162" t="e">
        <f t="shared" si="98"/>
        <v>#N/A</v>
      </c>
      <c r="HB26" s="162" t="e">
        <f t="shared" si="99"/>
        <v>#N/A</v>
      </c>
      <c r="HC26" s="162" t="e">
        <f t="shared" si="100"/>
        <v>#N/A</v>
      </c>
      <c r="HD26" s="162" t="e">
        <f t="shared" si="101"/>
        <v>#N/A</v>
      </c>
      <c r="HE26" s="162" t="e">
        <f t="shared" si="102"/>
        <v>#N/A</v>
      </c>
      <c r="HF26" s="162" t="e">
        <f t="shared" si="103"/>
        <v>#N/A</v>
      </c>
      <c r="HG26" s="162" t="e">
        <f t="shared" si="104"/>
        <v>#N/A</v>
      </c>
      <c r="HH26" s="162" t="e">
        <f t="shared" si="105"/>
        <v>#N/A</v>
      </c>
      <c r="HI26" s="162" t="e">
        <f t="shared" si="106"/>
        <v>#N/A</v>
      </c>
      <c r="HJ26" s="162" t="e">
        <f t="shared" si="107"/>
        <v>#N/A</v>
      </c>
      <c r="HK26" s="162" t="e">
        <f t="shared" si="108"/>
        <v>#N/A</v>
      </c>
      <c r="HL26" s="162" t="e">
        <f t="shared" si="109"/>
        <v>#N/A</v>
      </c>
      <c r="HM26" s="162" t="e">
        <f t="shared" si="110"/>
        <v>#N/A</v>
      </c>
      <c r="HN26" s="162" t="e">
        <f t="shared" si="111"/>
        <v>#N/A</v>
      </c>
      <c r="HO26" s="162" t="e">
        <f t="shared" si="112"/>
        <v>#N/A</v>
      </c>
      <c r="HP26" s="162" t="e">
        <f t="shared" si="113"/>
        <v>#N/A</v>
      </c>
      <c r="HQ26" s="162" t="e">
        <f t="shared" si="114"/>
        <v>#N/A</v>
      </c>
    </row>
    <row r="27" spans="1:225" hidden="1" x14ac:dyDescent="0.25">
      <c r="A27" s="4">
        <v>24</v>
      </c>
      <c r="B27" s="364" t="str">
        <f t="shared" si="4"/>
        <v/>
      </c>
      <c r="C27" s="88"/>
      <c r="D27" s="364" t="str">
        <f t="shared" si="5"/>
        <v/>
      </c>
      <c r="E27" s="34" t="str">
        <f t="shared" si="6"/>
        <v/>
      </c>
      <c r="F27" s="34" t="str">
        <f t="shared" si="7"/>
        <v/>
      </c>
      <c r="G27" s="69" t="str">
        <f>IF(AND(C27&gt;0,NOT(ISBLANK(H27))),IF(VLOOKUP($C$3,VLookups!$A$17:$B$18,2,FALSE),C27*VLOOKUP(H27,VLookups!$A$4:$B$13,2,FALSE),C27),"")</f>
        <v/>
      </c>
      <c r="H27" s="21"/>
      <c r="I27" s="56"/>
      <c r="J27" s="265"/>
      <c r="K27" s="365" t="str">
        <f>IF(C27&gt;0,IF(ISBLANK(J27),IF(ISBLANK(H27),"",VLOOKUP(H27,VLookups!$A$4:$C$13,3,FALSE)),J27),"")</f>
        <v/>
      </c>
      <c r="L27" s="365" t="str">
        <f t="shared" si="8"/>
        <v/>
      </c>
      <c r="M27" s="71" t="str">
        <f t="shared" si="9"/>
        <v/>
      </c>
      <c r="N27" s="88"/>
      <c r="O27" s="258" t="str">
        <f>IF(AND(N27&gt;0,C27&gt;0,NOT(K27="")),ABS(VLOOKUP($N$1,VLookups!$A$48:$B$49,2,FALSE)-_xlfn.LOGNORM.DIST(N27,LN(G27),LN(K27),TRUE)),"")</f>
        <v/>
      </c>
      <c r="P27" s="87" t="str">
        <f>IF(AND($B27&gt;0,$C27&gt;0,$D27&gt;0,NOT(ISBLANK($H27))),_xlfn.LOGNORM.INV(ABS(VLOOKUP($N$1,VLookups!$A$48:$B$49,2,FALSE)-P$3),LN($G27),LN($K27)),"")</f>
        <v/>
      </c>
      <c r="Q27" s="86" t="str">
        <f>IF(AND($B27&gt;0,$C27&gt;0,$D27&gt;0,NOT(ISBLANK($H27))),_xlfn.LOGNORM.INV(ABS(VLOOKUP($N$1,VLookups!$A$48:$B$49,2,FALSE)-Q$3),LN($G27),LN($K27)),"")</f>
        <v/>
      </c>
      <c r="R27" s="87" t="str">
        <f>IF(AND($B27&gt;0,$C27&gt;0,$D27&gt;0,NOT(ISBLANK($H27))),_xlfn.LOGNORM.INV(ABS(VLOOKUP($N$1,VLookups!$A$48:$B$49,2,FALSE)-R$3),LN($G27),LN($K27)),"")</f>
        <v/>
      </c>
      <c r="S27" s="86" t="str">
        <f>IF(AND($B27&gt;0,$C27&gt;0,$D27&gt;0,NOT(ISBLANK($H27))),_xlfn.LOGNORM.INV(ABS(VLOOKUP($N$1,VLookups!$A$48:$B$49,2,FALSE)-S$3),LN($G27),LN($K27)),"")</f>
        <v/>
      </c>
      <c r="T27" s="87" t="str">
        <f>IF(AND($B27&gt;0,$C27&gt;0,$D27&gt;0,NOT(ISBLANK($H27))),_xlfn.LOGNORM.INV(ABS(VLOOKUP($N$1,VLookups!$A$48:$B$49,2,FALSE)-T$3),LN($G27),LN($K27)),"")</f>
        <v/>
      </c>
      <c r="U27" s="86" t="str">
        <f>IF(AND($B27&gt;0,$C27&gt;0,$D27&gt;0,NOT(ISBLANK($H27))),_xlfn.LOGNORM.INV(ABS(VLOOKUP($N$1,VLookups!$A$48:$B$49,2,FALSE)-U$3),LN($G27),LN($K27)),"")</f>
        <v/>
      </c>
      <c r="V27" s="5"/>
      <c r="W27" s="161" t="str">
        <f t="shared" si="10"/>
        <v/>
      </c>
      <c r="X27" s="161"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2" t="e">
        <f t="shared" si="14"/>
        <v>#N/A</v>
      </c>
      <c r="DV27" s="162" t="e">
        <f t="shared" si="15"/>
        <v>#N/A</v>
      </c>
      <c r="DW27" s="162" t="e">
        <f t="shared" si="16"/>
        <v>#N/A</v>
      </c>
      <c r="DX27" s="162" t="e">
        <f t="shared" si="17"/>
        <v>#N/A</v>
      </c>
      <c r="DY27" s="162" t="e">
        <f t="shared" si="18"/>
        <v>#N/A</v>
      </c>
      <c r="DZ27" s="162" t="e">
        <f t="shared" si="19"/>
        <v>#N/A</v>
      </c>
      <c r="EA27" s="162" t="e">
        <f t="shared" si="20"/>
        <v>#N/A</v>
      </c>
      <c r="EB27" s="162" t="e">
        <f t="shared" si="21"/>
        <v>#N/A</v>
      </c>
      <c r="EC27" s="162" t="e">
        <f t="shared" si="22"/>
        <v>#N/A</v>
      </c>
      <c r="ED27" s="162" t="e">
        <f t="shared" si="23"/>
        <v>#N/A</v>
      </c>
      <c r="EE27" s="162" t="e">
        <f t="shared" si="24"/>
        <v>#N/A</v>
      </c>
      <c r="EF27" s="162" t="e">
        <f t="shared" si="25"/>
        <v>#N/A</v>
      </c>
      <c r="EG27" s="162" t="e">
        <f t="shared" si="26"/>
        <v>#N/A</v>
      </c>
      <c r="EH27" s="162" t="e">
        <f t="shared" si="27"/>
        <v>#N/A</v>
      </c>
      <c r="EI27" s="162" t="e">
        <f t="shared" si="28"/>
        <v>#N/A</v>
      </c>
      <c r="EJ27" s="162" t="e">
        <f t="shared" si="29"/>
        <v>#N/A</v>
      </c>
      <c r="EK27" s="162" t="e">
        <f t="shared" si="30"/>
        <v>#N/A</v>
      </c>
      <c r="EL27" s="162" t="e">
        <f t="shared" si="31"/>
        <v>#N/A</v>
      </c>
      <c r="EM27" s="162" t="e">
        <f t="shared" si="32"/>
        <v>#N/A</v>
      </c>
      <c r="EN27" s="162" t="e">
        <f t="shared" si="33"/>
        <v>#N/A</v>
      </c>
      <c r="EO27" s="162" t="e">
        <f t="shared" si="34"/>
        <v>#N/A</v>
      </c>
      <c r="EP27" s="162" t="e">
        <f t="shared" si="35"/>
        <v>#N/A</v>
      </c>
      <c r="EQ27" s="162" t="e">
        <f t="shared" si="36"/>
        <v>#N/A</v>
      </c>
      <c r="ER27" s="162" t="e">
        <f t="shared" si="37"/>
        <v>#N/A</v>
      </c>
      <c r="ES27" s="162" t="e">
        <f t="shared" si="38"/>
        <v>#N/A</v>
      </c>
      <c r="ET27" s="162" t="e">
        <f t="shared" si="39"/>
        <v>#N/A</v>
      </c>
      <c r="EU27" s="162" t="e">
        <f t="shared" si="40"/>
        <v>#N/A</v>
      </c>
      <c r="EV27" s="162" t="e">
        <f t="shared" si="41"/>
        <v>#N/A</v>
      </c>
      <c r="EW27" s="162" t="e">
        <f t="shared" si="42"/>
        <v>#N/A</v>
      </c>
      <c r="EX27" s="162" t="e">
        <f t="shared" si="43"/>
        <v>#N/A</v>
      </c>
      <c r="EY27" s="162" t="e">
        <f t="shared" si="44"/>
        <v>#N/A</v>
      </c>
      <c r="EZ27" s="162" t="e">
        <f t="shared" si="45"/>
        <v>#N/A</v>
      </c>
      <c r="FA27" s="162" t="e">
        <f t="shared" si="46"/>
        <v>#N/A</v>
      </c>
      <c r="FB27" s="162" t="e">
        <f t="shared" si="47"/>
        <v>#N/A</v>
      </c>
      <c r="FC27" s="162" t="e">
        <f t="shared" si="48"/>
        <v>#N/A</v>
      </c>
      <c r="FD27" s="162" t="e">
        <f t="shared" si="49"/>
        <v>#N/A</v>
      </c>
      <c r="FE27" s="162" t="e">
        <f t="shared" si="50"/>
        <v>#N/A</v>
      </c>
      <c r="FF27" s="162" t="e">
        <f t="shared" si="51"/>
        <v>#N/A</v>
      </c>
      <c r="FG27" s="162" t="e">
        <f t="shared" si="52"/>
        <v>#N/A</v>
      </c>
      <c r="FH27" s="162" t="e">
        <f t="shared" si="53"/>
        <v>#N/A</v>
      </c>
      <c r="FI27" s="162" t="e">
        <f t="shared" si="54"/>
        <v>#N/A</v>
      </c>
      <c r="FJ27" s="162" t="e">
        <f t="shared" si="55"/>
        <v>#N/A</v>
      </c>
      <c r="FK27" s="162" t="e">
        <f t="shared" si="56"/>
        <v>#N/A</v>
      </c>
      <c r="FL27" s="162" t="e">
        <f t="shared" si="57"/>
        <v>#N/A</v>
      </c>
      <c r="FM27" s="162" t="e">
        <f t="shared" si="58"/>
        <v>#N/A</v>
      </c>
      <c r="FN27" s="162" t="e">
        <f t="shared" si="59"/>
        <v>#N/A</v>
      </c>
      <c r="FO27" s="162" t="e">
        <f t="shared" si="60"/>
        <v>#N/A</v>
      </c>
      <c r="FP27" s="162" t="e">
        <f t="shared" si="61"/>
        <v>#N/A</v>
      </c>
      <c r="FQ27" s="162" t="e">
        <f t="shared" si="62"/>
        <v>#N/A</v>
      </c>
      <c r="FR27" s="162" t="e">
        <f t="shared" si="63"/>
        <v>#N/A</v>
      </c>
      <c r="FS27" s="162" t="e">
        <f t="shared" si="64"/>
        <v>#N/A</v>
      </c>
      <c r="FT27" s="162" t="e">
        <f t="shared" si="65"/>
        <v>#N/A</v>
      </c>
      <c r="FU27" s="162" t="e">
        <f t="shared" si="66"/>
        <v>#N/A</v>
      </c>
      <c r="FV27" s="162" t="e">
        <f t="shared" si="67"/>
        <v>#N/A</v>
      </c>
      <c r="FW27" s="162" t="e">
        <f t="shared" si="68"/>
        <v>#N/A</v>
      </c>
      <c r="FX27" s="162" t="e">
        <f t="shared" si="69"/>
        <v>#N/A</v>
      </c>
      <c r="FY27" s="162" t="e">
        <f t="shared" si="70"/>
        <v>#N/A</v>
      </c>
      <c r="FZ27" s="162" t="e">
        <f t="shared" si="71"/>
        <v>#N/A</v>
      </c>
      <c r="GA27" s="162" t="e">
        <f t="shared" si="72"/>
        <v>#N/A</v>
      </c>
      <c r="GB27" s="162" t="e">
        <f t="shared" si="73"/>
        <v>#N/A</v>
      </c>
      <c r="GC27" s="162" t="e">
        <f t="shared" si="74"/>
        <v>#N/A</v>
      </c>
      <c r="GD27" s="162" t="e">
        <f t="shared" si="75"/>
        <v>#N/A</v>
      </c>
      <c r="GE27" s="162" t="e">
        <f t="shared" si="76"/>
        <v>#N/A</v>
      </c>
      <c r="GF27" s="162" t="e">
        <f t="shared" si="77"/>
        <v>#N/A</v>
      </c>
      <c r="GG27" s="162" t="e">
        <f t="shared" si="78"/>
        <v>#N/A</v>
      </c>
      <c r="GH27" s="162" t="e">
        <f t="shared" si="79"/>
        <v>#N/A</v>
      </c>
      <c r="GI27" s="162" t="e">
        <f t="shared" si="80"/>
        <v>#N/A</v>
      </c>
      <c r="GJ27" s="162" t="e">
        <f t="shared" si="81"/>
        <v>#N/A</v>
      </c>
      <c r="GK27" s="162" t="e">
        <f t="shared" si="82"/>
        <v>#N/A</v>
      </c>
      <c r="GL27" s="162" t="e">
        <f t="shared" si="83"/>
        <v>#N/A</v>
      </c>
      <c r="GM27" s="162" t="e">
        <f t="shared" si="84"/>
        <v>#N/A</v>
      </c>
      <c r="GN27" s="162" t="e">
        <f t="shared" si="85"/>
        <v>#N/A</v>
      </c>
      <c r="GO27" s="162" t="e">
        <f t="shared" si="86"/>
        <v>#N/A</v>
      </c>
      <c r="GP27" s="162" t="e">
        <f t="shared" si="87"/>
        <v>#N/A</v>
      </c>
      <c r="GQ27" s="162" t="e">
        <f t="shared" si="88"/>
        <v>#N/A</v>
      </c>
      <c r="GR27" s="162" t="e">
        <f t="shared" si="89"/>
        <v>#N/A</v>
      </c>
      <c r="GS27" s="162" t="e">
        <f t="shared" si="90"/>
        <v>#N/A</v>
      </c>
      <c r="GT27" s="162" t="e">
        <f t="shared" si="91"/>
        <v>#N/A</v>
      </c>
      <c r="GU27" s="162" t="e">
        <f t="shared" si="92"/>
        <v>#N/A</v>
      </c>
      <c r="GV27" s="162" t="e">
        <f t="shared" si="93"/>
        <v>#N/A</v>
      </c>
      <c r="GW27" s="162" t="e">
        <f t="shared" si="94"/>
        <v>#N/A</v>
      </c>
      <c r="GX27" s="162" t="e">
        <f t="shared" si="95"/>
        <v>#N/A</v>
      </c>
      <c r="GY27" s="162" t="e">
        <f t="shared" si="96"/>
        <v>#N/A</v>
      </c>
      <c r="GZ27" s="162" t="e">
        <f t="shared" si="97"/>
        <v>#N/A</v>
      </c>
      <c r="HA27" s="162" t="e">
        <f t="shared" si="98"/>
        <v>#N/A</v>
      </c>
      <c r="HB27" s="162" t="e">
        <f t="shared" si="99"/>
        <v>#N/A</v>
      </c>
      <c r="HC27" s="162" t="e">
        <f t="shared" si="100"/>
        <v>#N/A</v>
      </c>
      <c r="HD27" s="162" t="e">
        <f t="shared" si="101"/>
        <v>#N/A</v>
      </c>
      <c r="HE27" s="162" t="e">
        <f t="shared" si="102"/>
        <v>#N/A</v>
      </c>
      <c r="HF27" s="162" t="e">
        <f t="shared" si="103"/>
        <v>#N/A</v>
      </c>
      <c r="HG27" s="162" t="e">
        <f t="shared" si="104"/>
        <v>#N/A</v>
      </c>
      <c r="HH27" s="162" t="e">
        <f t="shared" si="105"/>
        <v>#N/A</v>
      </c>
      <c r="HI27" s="162" t="e">
        <f t="shared" si="106"/>
        <v>#N/A</v>
      </c>
      <c r="HJ27" s="162" t="e">
        <f t="shared" si="107"/>
        <v>#N/A</v>
      </c>
      <c r="HK27" s="162" t="e">
        <f t="shared" si="108"/>
        <v>#N/A</v>
      </c>
      <c r="HL27" s="162" t="e">
        <f t="shared" si="109"/>
        <v>#N/A</v>
      </c>
      <c r="HM27" s="162" t="e">
        <f t="shared" si="110"/>
        <v>#N/A</v>
      </c>
      <c r="HN27" s="162" t="e">
        <f t="shared" si="111"/>
        <v>#N/A</v>
      </c>
      <c r="HO27" s="162" t="e">
        <f t="shared" si="112"/>
        <v>#N/A</v>
      </c>
      <c r="HP27" s="162" t="e">
        <f t="shared" si="113"/>
        <v>#N/A</v>
      </c>
      <c r="HQ27" s="162" t="e">
        <f t="shared" si="114"/>
        <v>#N/A</v>
      </c>
    </row>
    <row r="28" spans="1:225" hidden="1" x14ac:dyDescent="0.25">
      <c r="A28" s="4">
        <v>25</v>
      </c>
      <c r="B28" s="364" t="str">
        <f t="shared" si="4"/>
        <v/>
      </c>
      <c r="C28" s="88"/>
      <c r="D28" s="364" t="str">
        <f t="shared" si="5"/>
        <v/>
      </c>
      <c r="E28" s="34" t="str">
        <f t="shared" si="6"/>
        <v/>
      </c>
      <c r="F28" s="34" t="str">
        <f t="shared" si="7"/>
        <v/>
      </c>
      <c r="G28" s="69" t="str">
        <f>IF(AND(C28&gt;0,NOT(ISBLANK(H28))),IF(VLOOKUP($C$3,VLookups!$A$17:$B$18,2,FALSE),C28*VLOOKUP(H28,VLookups!$A$4:$B$13,2,FALSE),C28),"")</f>
        <v/>
      </c>
      <c r="H28" s="21"/>
      <c r="I28" s="56"/>
      <c r="J28" s="265"/>
      <c r="K28" s="365" t="str">
        <f>IF(C28&gt;0,IF(ISBLANK(J28),IF(ISBLANK(H28),"",VLOOKUP(H28,VLookups!$A$4:$C$13,3,FALSE)),J28),"")</f>
        <v/>
      </c>
      <c r="L28" s="365" t="str">
        <f t="shared" si="8"/>
        <v/>
      </c>
      <c r="M28" s="71" t="str">
        <f t="shared" si="9"/>
        <v/>
      </c>
      <c r="N28" s="88"/>
      <c r="O28" s="258" t="str">
        <f>IF(AND(N28&gt;0,C28&gt;0,NOT(K28="")),ABS(VLOOKUP($N$1,VLookups!$A$48:$B$49,2,FALSE)-_xlfn.LOGNORM.DIST(N28,LN(G28),LN(K28),TRUE)),"")</f>
        <v/>
      </c>
      <c r="P28" s="87" t="str">
        <f>IF(AND($B28&gt;0,$C28&gt;0,$D28&gt;0,NOT(ISBLANK($H28))),_xlfn.LOGNORM.INV(ABS(VLOOKUP($N$1,VLookups!$A$48:$B$49,2,FALSE)-P$3),LN($G28),LN($K28)),"")</f>
        <v/>
      </c>
      <c r="Q28" s="86" t="str">
        <f>IF(AND($B28&gt;0,$C28&gt;0,$D28&gt;0,NOT(ISBLANK($H28))),_xlfn.LOGNORM.INV(ABS(VLOOKUP($N$1,VLookups!$A$48:$B$49,2,FALSE)-Q$3),LN($G28),LN($K28)),"")</f>
        <v/>
      </c>
      <c r="R28" s="87" t="str">
        <f>IF(AND($B28&gt;0,$C28&gt;0,$D28&gt;0,NOT(ISBLANK($H28))),_xlfn.LOGNORM.INV(ABS(VLOOKUP($N$1,VLookups!$A$48:$B$49,2,FALSE)-R$3),LN($G28),LN($K28)),"")</f>
        <v/>
      </c>
      <c r="S28" s="86" t="str">
        <f>IF(AND($B28&gt;0,$C28&gt;0,$D28&gt;0,NOT(ISBLANK($H28))),_xlfn.LOGNORM.INV(ABS(VLOOKUP($N$1,VLookups!$A$48:$B$49,2,FALSE)-S$3),LN($G28),LN($K28)),"")</f>
        <v/>
      </c>
      <c r="T28" s="87" t="str">
        <f>IF(AND($B28&gt;0,$C28&gt;0,$D28&gt;0,NOT(ISBLANK($H28))),_xlfn.LOGNORM.INV(ABS(VLOOKUP($N$1,VLookups!$A$48:$B$49,2,FALSE)-T$3),LN($G28),LN($K28)),"")</f>
        <v/>
      </c>
      <c r="U28" s="86" t="str">
        <f>IF(AND($B28&gt;0,$C28&gt;0,$D28&gt;0,NOT(ISBLANK($H28))),_xlfn.LOGNORM.INV(ABS(VLOOKUP($N$1,VLookups!$A$48:$B$49,2,FALSE)-U$3),LN($G28),LN($K28)),"")</f>
        <v/>
      </c>
      <c r="V28" s="5"/>
      <c r="W28" s="161" t="str">
        <f t="shared" si="10"/>
        <v/>
      </c>
      <c r="X28" s="161"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2" t="e">
        <f t="shared" si="14"/>
        <v>#N/A</v>
      </c>
      <c r="DV28" s="162" t="e">
        <f t="shared" si="15"/>
        <v>#N/A</v>
      </c>
      <c r="DW28" s="162" t="e">
        <f t="shared" si="16"/>
        <v>#N/A</v>
      </c>
      <c r="DX28" s="162" t="e">
        <f t="shared" si="17"/>
        <v>#N/A</v>
      </c>
      <c r="DY28" s="162" t="e">
        <f t="shared" si="18"/>
        <v>#N/A</v>
      </c>
      <c r="DZ28" s="162" t="e">
        <f t="shared" si="19"/>
        <v>#N/A</v>
      </c>
      <c r="EA28" s="162" t="e">
        <f t="shared" si="20"/>
        <v>#N/A</v>
      </c>
      <c r="EB28" s="162" t="e">
        <f t="shared" si="21"/>
        <v>#N/A</v>
      </c>
      <c r="EC28" s="162" t="e">
        <f t="shared" si="22"/>
        <v>#N/A</v>
      </c>
      <c r="ED28" s="162" t="e">
        <f t="shared" si="23"/>
        <v>#N/A</v>
      </c>
      <c r="EE28" s="162" t="e">
        <f t="shared" si="24"/>
        <v>#N/A</v>
      </c>
      <c r="EF28" s="162" t="e">
        <f t="shared" si="25"/>
        <v>#N/A</v>
      </c>
      <c r="EG28" s="162" t="e">
        <f t="shared" si="26"/>
        <v>#N/A</v>
      </c>
      <c r="EH28" s="162" t="e">
        <f t="shared" si="27"/>
        <v>#N/A</v>
      </c>
      <c r="EI28" s="162" t="e">
        <f t="shared" si="28"/>
        <v>#N/A</v>
      </c>
      <c r="EJ28" s="162" t="e">
        <f t="shared" si="29"/>
        <v>#N/A</v>
      </c>
      <c r="EK28" s="162" t="e">
        <f t="shared" si="30"/>
        <v>#N/A</v>
      </c>
      <c r="EL28" s="162" t="e">
        <f t="shared" si="31"/>
        <v>#N/A</v>
      </c>
      <c r="EM28" s="162" t="e">
        <f t="shared" si="32"/>
        <v>#N/A</v>
      </c>
      <c r="EN28" s="162" t="e">
        <f t="shared" si="33"/>
        <v>#N/A</v>
      </c>
      <c r="EO28" s="162" t="e">
        <f t="shared" si="34"/>
        <v>#N/A</v>
      </c>
      <c r="EP28" s="162" t="e">
        <f t="shared" si="35"/>
        <v>#N/A</v>
      </c>
      <c r="EQ28" s="162" t="e">
        <f t="shared" si="36"/>
        <v>#N/A</v>
      </c>
      <c r="ER28" s="162" t="e">
        <f t="shared" si="37"/>
        <v>#N/A</v>
      </c>
      <c r="ES28" s="162" t="e">
        <f t="shared" si="38"/>
        <v>#N/A</v>
      </c>
      <c r="ET28" s="162" t="e">
        <f t="shared" si="39"/>
        <v>#N/A</v>
      </c>
      <c r="EU28" s="162" t="e">
        <f t="shared" si="40"/>
        <v>#N/A</v>
      </c>
      <c r="EV28" s="162" t="e">
        <f t="shared" si="41"/>
        <v>#N/A</v>
      </c>
      <c r="EW28" s="162" t="e">
        <f t="shared" si="42"/>
        <v>#N/A</v>
      </c>
      <c r="EX28" s="162" t="e">
        <f t="shared" si="43"/>
        <v>#N/A</v>
      </c>
      <c r="EY28" s="162" t="e">
        <f t="shared" si="44"/>
        <v>#N/A</v>
      </c>
      <c r="EZ28" s="162" t="e">
        <f t="shared" si="45"/>
        <v>#N/A</v>
      </c>
      <c r="FA28" s="162" t="e">
        <f t="shared" si="46"/>
        <v>#N/A</v>
      </c>
      <c r="FB28" s="162" t="e">
        <f t="shared" si="47"/>
        <v>#N/A</v>
      </c>
      <c r="FC28" s="162" t="e">
        <f t="shared" si="48"/>
        <v>#N/A</v>
      </c>
      <c r="FD28" s="162" t="e">
        <f t="shared" si="49"/>
        <v>#N/A</v>
      </c>
      <c r="FE28" s="162" t="e">
        <f t="shared" si="50"/>
        <v>#N/A</v>
      </c>
      <c r="FF28" s="162" t="e">
        <f t="shared" si="51"/>
        <v>#N/A</v>
      </c>
      <c r="FG28" s="162" t="e">
        <f t="shared" si="52"/>
        <v>#N/A</v>
      </c>
      <c r="FH28" s="162" t="e">
        <f t="shared" si="53"/>
        <v>#N/A</v>
      </c>
      <c r="FI28" s="162" t="e">
        <f t="shared" si="54"/>
        <v>#N/A</v>
      </c>
      <c r="FJ28" s="162" t="e">
        <f t="shared" si="55"/>
        <v>#N/A</v>
      </c>
      <c r="FK28" s="162" t="e">
        <f t="shared" si="56"/>
        <v>#N/A</v>
      </c>
      <c r="FL28" s="162" t="e">
        <f t="shared" si="57"/>
        <v>#N/A</v>
      </c>
      <c r="FM28" s="162" t="e">
        <f t="shared" si="58"/>
        <v>#N/A</v>
      </c>
      <c r="FN28" s="162" t="e">
        <f t="shared" si="59"/>
        <v>#N/A</v>
      </c>
      <c r="FO28" s="162" t="e">
        <f t="shared" si="60"/>
        <v>#N/A</v>
      </c>
      <c r="FP28" s="162" t="e">
        <f t="shared" si="61"/>
        <v>#N/A</v>
      </c>
      <c r="FQ28" s="162" t="e">
        <f t="shared" si="62"/>
        <v>#N/A</v>
      </c>
      <c r="FR28" s="162" t="e">
        <f t="shared" si="63"/>
        <v>#N/A</v>
      </c>
      <c r="FS28" s="162" t="e">
        <f t="shared" si="64"/>
        <v>#N/A</v>
      </c>
      <c r="FT28" s="162" t="e">
        <f t="shared" si="65"/>
        <v>#N/A</v>
      </c>
      <c r="FU28" s="162" t="e">
        <f t="shared" si="66"/>
        <v>#N/A</v>
      </c>
      <c r="FV28" s="162" t="e">
        <f t="shared" si="67"/>
        <v>#N/A</v>
      </c>
      <c r="FW28" s="162" t="e">
        <f t="shared" si="68"/>
        <v>#N/A</v>
      </c>
      <c r="FX28" s="162" t="e">
        <f t="shared" si="69"/>
        <v>#N/A</v>
      </c>
      <c r="FY28" s="162" t="e">
        <f t="shared" si="70"/>
        <v>#N/A</v>
      </c>
      <c r="FZ28" s="162" t="e">
        <f t="shared" si="71"/>
        <v>#N/A</v>
      </c>
      <c r="GA28" s="162" t="e">
        <f t="shared" si="72"/>
        <v>#N/A</v>
      </c>
      <c r="GB28" s="162" t="e">
        <f t="shared" si="73"/>
        <v>#N/A</v>
      </c>
      <c r="GC28" s="162" t="e">
        <f t="shared" si="74"/>
        <v>#N/A</v>
      </c>
      <c r="GD28" s="162" t="e">
        <f t="shared" si="75"/>
        <v>#N/A</v>
      </c>
      <c r="GE28" s="162" t="e">
        <f t="shared" si="76"/>
        <v>#N/A</v>
      </c>
      <c r="GF28" s="162" t="e">
        <f t="shared" si="77"/>
        <v>#N/A</v>
      </c>
      <c r="GG28" s="162" t="e">
        <f t="shared" si="78"/>
        <v>#N/A</v>
      </c>
      <c r="GH28" s="162" t="e">
        <f t="shared" si="79"/>
        <v>#N/A</v>
      </c>
      <c r="GI28" s="162" t="e">
        <f t="shared" si="80"/>
        <v>#N/A</v>
      </c>
      <c r="GJ28" s="162" t="e">
        <f t="shared" si="81"/>
        <v>#N/A</v>
      </c>
      <c r="GK28" s="162" t="e">
        <f t="shared" si="82"/>
        <v>#N/A</v>
      </c>
      <c r="GL28" s="162" t="e">
        <f t="shared" si="83"/>
        <v>#N/A</v>
      </c>
      <c r="GM28" s="162" t="e">
        <f t="shared" si="84"/>
        <v>#N/A</v>
      </c>
      <c r="GN28" s="162" t="e">
        <f t="shared" si="85"/>
        <v>#N/A</v>
      </c>
      <c r="GO28" s="162" t="e">
        <f t="shared" si="86"/>
        <v>#N/A</v>
      </c>
      <c r="GP28" s="162" t="e">
        <f t="shared" si="87"/>
        <v>#N/A</v>
      </c>
      <c r="GQ28" s="162" t="e">
        <f t="shared" si="88"/>
        <v>#N/A</v>
      </c>
      <c r="GR28" s="162" t="e">
        <f t="shared" si="89"/>
        <v>#N/A</v>
      </c>
      <c r="GS28" s="162" t="e">
        <f t="shared" si="90"/>
        <v>#N/A</v>
      </c>
      <c r="GT28" s="162" t="e">
        <f t="shared" si="91"/>
        <v>#N/A</v>
      </c>
      <c r="GU28" s="162" t="e">
        <f t="shared" si="92"/>
        <v>#N/A</v>
      </c>
      <c r="GV28" s="162" t="e">
        <f t="shared" si="93"/>
        <v>#N/A</v>
      </c>
      <c r="GW28" s="162" t="e">
        <f t="shared" si="94"/>
        <v>#N/A</v>
      </c>
      <c r="GX28" s="162" t="e">
        <f t="shared" si="95"/>
        <v>#N/A</v>
      </c>
      <c r="GY28" s="162" t="e">
        <f t="shared" si="96"/>
        <v>#N/A</v>
      </c>
      <c r="GZ28" s="162" t="e">
        <f t="shared" si="97"/>
        <v>#N/A</v>
      </c>
      <c r="HA28" s="162" t="e">
        <f t="shared" si="98"/>
        <v>#N/A</v>
      </c>
      <c r="HB28" s="162" t="e">
        <f t="shared" si="99"/>
        <v>#N/A</v>
      </c>
      <c r="HC28" s="162" t="e">
        <f t="shared" si="100"/>
        <v>#N/A</v>
      </c>
      <c r="HD28" s="162" t="e">
        <f t="shared" si="101"/>
        <v>#N/A</v>
      </c>
      <c r="HE28" s="162" t="e">
        <f t="shared" si="102"/>
        <v>#N/A</v>
      </c>
      <c r="HF28" s="162" t="e">
        <f t="shared" si="103"/>
        <v>#N/A</v>
      </c>
      <c r="HG28" s="162" t="e">
        <f t="shared" si="104"/>
        <v>#N/A</v>
      </c>
      <c r="HH28" s="162" t="e">
        <f t="shared" si="105"/>
        <v>#N/A</v>
      </c>
      <c r="HI28" s="162" t="e">
        <f t="shared" si="106"/>
        <v>#N/A</v>
      </c>
      <c r="HJ28" s="162" t="e">
        <f t="shared" si="107"/>
        <v>#N/A</v>
      </c>
      <c r="HK28" s="162" t="e">
        <f t="shared" si="108"/>
        <v>#N/A</v>
      </c>
      <c r="HL28" s="162" t="e">
        <f t="shared" si="109"/>
        <v>#N/A</v>
      </c>
      <c r="HM28" s="162" t="e">
        <f t="shared" si="110"/>
        <v>#N/A</v>
      </c>
      <c r="HN28" s="162" t="e">
        <f t="shared" si="111"/>
        <v>#N/A</v>
      </c>
      <c r="HO28" s="162" t="e">
        <f t="shared" si="112"/>
        <v>#N/A</v>
      </c>
      <c r="HP28" s="162" t="e">
        <f t="shared" si="113"/>
        <v>#N/A</v>
      </c>
      <c r="HQ28" s="162" t="e">
        <f t="shared" si="114"/>
        <v>#N/A</v>
      </c>
    </row>
    <row r="29" spans="1:225" hidden="1" x14ac:dyDescent="0.25">
      <c r="A29" s="4">
        <v>26</v>
      </c>
      <c r="B29" s="364" t="str">
        <f t="shared" si="4"/>
        <v/>
      </c>
      <c r="C29" s="88"/>
      <c r="D29" s="364" t="str">
        <f t="shared" si="5"/>
        <v/>
      </c>
      <c r="E29" s="34" t="str">
        <f t="shared" si="6"/>
        <v/>
      </c>
      <c r="F29" s="34" t="str">
        <f t="shared" si="7"/>
        <v/>
      </c>
      <c r="G29" s="69" t="str">
        <f>IF(AND(C29&gt;0,NOT(ISBLANK(H29))),IF(VLOOKUP($C$3,VLookups!$A$17:$B$18,2,FALSE),C29*VLOOKUP(H29,VLookups!$A$4:$B$13,2,FALSE),C29),"")</f>
        <v/>
      </c>
      <c r="H29" s="21"/>
      <c r="I29" s="56"/>
      <c r="J29" s="265"/>
      <c r="K29" s="365" t="str">
        <f>IF(C29&gt;0,IF(ISBLANK(J29),IF(ISBLANK(H29),"",VLOOKUP(H29,VLookups!$A$4:$C$13,3,FALSE)),J29),"")</f>
        <v/>
      </c>
      <c r="L29" s="365" t="str">
        <f t="shared" si="8"/>
        <v/>
      </c>
      <c r="M29" s="71" t="str">
        <f t="shared" si="9"/>
        <v/>
      </c>
      <c r="N29" s="88"/>
      <c r="O29" s="258" t="str">
        <f>IF(AND(N29&gt;0,C29&gt;0,NOT(K29="")),ABS(VLOOKUP($N$1,VLookups!$A$48:$B$49,2,FALSE)-_xlfn.LOGNORM.DIST(N29,LN(G29),LN(K29),TRUE)),"")</f>
        <v/>
      </c>
      <c r="P29" s="87" t="str">
        <f>IF(AND($B29&gt;0,$C29&gt;0,$D29&gt;0,NOT(ISBLANK($H29))),_xlfn.LOGNORM.INV(ABS(VLOOKUP($N$1,VLookups!$A$48:$B$49,2,FALSE)-P$3),LN($G29),LN($K29)),"")</f>
        <v/>
      </c>
      <c r="Q29" s="86" t="str">
        <f>IF(AND($B29&gt;0,$C29&gt;0,$D29&gt;0,NOT(ISBLANK($H29))),_xlfn.LOGNORM.INV(ABS(VLOOKUP($N$1,VLookups!$A$48:$B$49,2,FALSE)-Q$3),LN($G29),LN($K29)),"")</f>
        <v/>
      </c>
      <c r="R29" s="87" t="str">
        <f>IF(AND($B29&gt;0,$C29&gt;0,$D29&gt;0,NOT(ISBLANK($H29))),_xlfn.LOGNORM.INV(ABS(VLOOKUP($N$1,VLookups!$A$48:$B$49,2,FALSE)-R$3),LN($G29),LN($K29)),"")</f>
        <v/>
      </c>
      <c r="S29" s="86" t="str">
        <f>IF(AND($B29&gt;0,$C29&gt;0,$D29&gt;0,NOT(ISBLANK($H29))),_xlfn.LOGNORM.INV(ABS(VLOOKUP($N$1,VLookups!$A$48:$B$49,2,FALSE)-S$3),LN($G29),LN($K29)),"")</f>
        <v/>
      </c>
      <c r="T29" s="87" t="str">
        <f>IF(AND($B29&gt;0,$C29&gt;0,$D29&gt;0,NOT(ISBLANK($H29))),_xlfn.LOGNORM.INV(ABS(VLOOKUP($N$1,VLookups!$A$48:$B$49,2,FALSE)-T$3),LN($G29),LN($K29)),"")</f>
        <v/>
      </c>
      <c r="U29" s="86" t="str">
        <f>IF(AND($B29&gt;0,$C29&gt;0,$D29&gt;0,NOT(ISBLANK($H29))),_xlfn.LOGNORM.INV(ABS(VLOOKUP($N$1,VLookups!$A$48:$B$49,2,FALSE)-U$3),LN($G29),LN($K29)),"")</f>
        <v/>
      </c>
      <c r="V29" s="5"/>
      <c r="W29" s="161" t="str">
        <f t="shared" si="10"/>
        <v/>
      </c>
      <c r="X29" s="161"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2" t="e">
        <f t="shared" si="14"/>
        <v>#N/A</v>
      </c>
      <c r="DV29" s="162" t="e">
        <f t="shared" si="15"/>
        <v>#N/A</v>
      </c>
      <c r="DW29" s="162" t="e">
        <f t="shared" si="16"/>
        <v>#N/A</v>
      </c>
      <c r="DX29" s="162" t="e">
        <f t="shared" si="17"/>
        <v>#N/A</v>
      </c>
      <c r="DY29" s="162" t="e">
        <f t="shared" si="18"/>
        <v>#N/A</v>
      </c>
      <c r="DZ29" s="162" t="e">
        <f t="shared" si="19"/>
        <v>#N/A</v>
      </c>
      <c r="EA29" s="162" t="e">
        <f t="shared" si="20"/>
        <v>#N/A</v>
      </c>
      <c r="EB29" s="162" t="e">
        <f t="shared" si="21"/>
        <v>#N/A</v>
      </c>
      <c r="EC29" s="162" t="e">
        <f t="shared" si="22"/>
        <v>#N/A</v>
      </c>
      <c r="ED29" s="162" t="e">
        <f t="shared" si="23"/>
        <v>#N/A</v>
      </c>
      <c r="EE29" s="162" t="e">
        <f t="shared" si="24"/>
        <v>#N/A</v>
      </c>
      <c r="EF29" s="162" t="e">
        <f t="shared" si="25"/>
        <v>#N/A</v>
      </c>
      <c r="EG29" s="162" t="e">
        <f t="shared" si="26"/>
        <v>#N/A</v>
      </c>
      <c r="EH29" s="162" t="e">
        <f t="shared" si="27"/>
        <v>#N/A</v>
      </c>
      <c r="EI29" s="162" t="e">
        <f t="shared" si="28"/>
        <v>#N/A</v>
      </c>
      <c r="EJ29" s="162" t="e">
        <f t="shared" si="29"/>
        <v>#N/A</v>
      </c>
      <c r="EK29" s="162" t="e">
        <f t="shared" si="30"/>
        <v>#N/A</v>
      </c>
      <c r="EL29" s="162" t="e">
        <f t="shared" si="31"/>
        <v>#N/A</v>
      </c>
      <c r="EM29" s="162" t="e">
        <f t="shared" si="32"/>
        <v>#N/A</v>
      </c>
      <c r="EN29" s="162" t="e">
        <f t="shared" si="33"/>
        <v>#N/A</v>
      </c>
      <c r="EO29" s="162" t="e">
        <f t="shared" si="34"/>
        <v>#N/A</v>
      </c>
      <c r="EP29" s="162" t="e">
        <f t="shared" si="35"/>
        <v>#N/A</v>
      </c>
      <c r="EQ29" s="162" t="e">
        <f t="shared" si="36"/>
        <v>#N/A</v>
      </c>
      <c r="ER29" s="162" t="e">
        <f t="shared" si="37"/>
        <v>#N/A</v>
      </c>
      <c r="ES29" s="162" t="e">
        <f t="shared" si="38"/>
        <v>#N/A</v>
      </c>
      <c r="ET29" s="162" t="e">
        <f t="shared" si="39"/>
        <v>#N/A</v>
      </c>
      <c r="EU29" s="162" t="e">
        <f t="shared" si="40"/>
        <v>#N/A</v>
      </c>
      <c r="EV29" s="162" t="e">
        <f t="shared" si="41"/>
        <v>#N/A</v>
      </c>
      <c r="EW29" s="162" t="e">
        <f t="shared" si="42"/>
        <v>#N/A</v>
      </c>
      <c r="EX29" s="162" t="e">
        <f t="shared" si="43"/>
        <v>#N/A</v>
      </c>
      <c r="EY29" s="162" t="e">
        <f t="shared" si="44"/>
        <v>#N/A</v>
      </c>
      <c r="EZ29" s="162" t="e">
        <f t="shared" si="45"/>
        <v>#N/A</v>
      </c>
      <c r="FA29" s="162" t="e">
        <f t="shared" si="46"/>
        <v>#N/A</v>
      </c>
      <c r="FB29" s="162" t="e">
        <f t="shared" si="47"/>
        <v>#N/A</v>
      </c>
      <c r="FC29" s="162" t="e">
        <f t="shared" si="48"/>
        <v>#N/A</v>
      </c>
      <c r="FD29" s="162" t="e">
        <f t="shared" si="49"/>
        <v>#N/A</v>
      </c>
      <c r="FE29" s="162" t="e">
        <f t="shared" si="50"/>
        <v>#N/A</v>
      </c>
      <c r="FF29" s="162" t="e">
        <f t="shared" si="51"/>
        <v>#N/A</v>
      </c>
      <c r="FG29" s="162" t="e">
        <f t="shared" si="52"/>
        <v>#N/A</v>
      </c>
      <c r="FH29" s="162" t="e">
        <f t="shared" si="53"/>
        <v>#N/A</v>
      </c>
      <c r="FI29" s="162" t="e">
        <f t="shared" si="54"/>
        <v>#N/A</v>
      </c>
      <c r="FJ29" s="162" t="e">
        <f t="shared" si="55"/>
        <v>#N/A</v>
      </c>
      <c r="FK29" s="162" t="e">
        <f t="shared" si="56"/>
        <v>#N/A</v>
      </c>
      <c r="FL29" s="162" t="e">
        <f t="shared" si="57"/>
        <v>#N/A</v>
      </c>
      <c r="FM29" s="162" t="e">
        <f t="shared" si="58"/>
        <v>#N/A</v>
      </c>
      <c r="FN29" s="162" t="e">
        <f t="shared" si="59"/>
        <v>#N/A</v>
      </c>
      <c r="FO29" s="162" t="e">
        <f t="shared" si="60"/>
        <v>#N/A</v>
      </c>
      <c r="FP29" s="162" t="e">
        <f t="shared" si="61"/>
        <v>#N/A</v>
      </c>
      <c r="FQ29" s="162" t="e">
        <f t="shared" si="62"/>
        <v>#N/A</v>
      </c>
      <c r="FR29" s="162" t="e">
        <f t="shared" si="63"/>
        <v>#N/A</v>
      </c>
      <c r="FS29" s="162" t="e">
        <f t="shared" si="64"/>
        <v>#N/A</v>
      </c>
      <c r="FT29" s="162" t="e">
        <f t="shared" si="65"/>
        <v>#N/A</v>
      </c>
      <c r="FU29" s="162" t="e">
        <f t="shared" si="66"/>
        <v>#N/A</v>
      </c>
      <c r="FV29" s="162" t="e">
        <f t="shared" si="67"/>
        <v>#N/A</v>
      </c>
      <c r="FW29" s="162" t="e">
        <f t="shared" si="68"/>
        <v>#N/A</v>
      </c>
      <c r="FX29" s="162" t="e">
        <f t="shared" si="69"/>
        <v>#N/A</v>
      </c>
      <c r="FY29" s="162" t="e">
        <f t="shared" si="70"/>
        <v>#N/A</v>
      </c>
      <c r="FZ29" s="162" t="e">
        <f t="shared" si="71"/>
        <v>#N/A</v>
      </c>
      <c r="GA29" s="162" t="e">
        <f t="shared" si="72"/>
        <v>#N/A</v>
      </c>
      <c r="GB29" s="162" t="e">
        <f t="shared" si="73"/>
        <v>#N/A</v>
      </c>
      <c r="GC29" s="162" t="e">
        <f t="shared" si="74"/>
        <v>#N/A</v>
      </c>
      <c r="GD29" s="162" t="e">
        <f t="shared" si="75"/>
        <v>#N/A</v>
      </c>
      <c r="GE29" s="162" t="e">
        <f t="shared" si="76"/>
        <v>#N/A</v>
      </c>
      <c r="GF29" s="162" t="e">
        <f t="shared" si="77"/>
        <v>#N/A</v>
      </c>
      <c r="GG29" s="162" t="e">
        <f t="shared" si="78"/>
        <v>#N/A</v>
      </c>
      <c r="GH29" s="162" t="e">
        <f t="shared" si="79"/>
        <v>#N/A</v>
      </c>
      <c r="GI29" s="162" t="e">
        <f t="shared" si="80"/>
        <v>#N/A</v>
      </c>
      <c r="GJ29" s="162" t="e">
        <f t="shared" si="81"/>
        <v>#N/A</v>
      </c>
      <c r="GK29" s="162" t="e">
        <f t="shared" si="82"/>
        <v>#N/A</v>
      </c>
      <c r="GL29" s="162" t="e">
        <f t="shared" si="83"/>
        <v>#N/A</v>
      </c>
      <c r="GM29" s="162" t="e">
        <f t="shared" si="84"/>
        <v>#N/A</v>
      </c>
      <c r="GN29" s="162" t="e">
        <f t="shared" si="85"/>
        <v>#N/A</v>
      </c>
      <c r="GO29" s="162" t="e">
        <f t="shared" si="86"/>
        <v>#N/A</v>
      </c>
      <c r="GP29" s="162" t="e">
        <f t="shared" si="87"/>
        <v>#N/A</v>
      </c>
      <c r="GQ29" s="162" t="e">
        <f t="shared" si="88"/>
        <v>#N/A</v>
      </c>
      <c r="GR29" s="162" t="e">
        <f t="shared" si="89"/>
        <v>#N/A</v>
      </c>
      <c r="GS29" s="162" t="e">
        <f t="shared" si="90"/>
        <v>#N/A</v>
      </c>
      <c r="GT29" s="162" t="e">
        <f t="shared" si="91"/>
        <v>#N/A</v>
      </c>
      <c r="GU29" s="162" t="e">
        <f t="shared" si="92"/>
        <v>#N/A</v>
      </c>
      <c r="GV29" s="162" t="e">
        <f t="shared" si="93"/>
        <v>#N/A</v>
      </c>
      <c r="GW29" s="162" t="e">
        <f t="shared" si="94"/>
        <v>#N/A</v>
      </c>
      <c r="GX29" s="162" t="e">
        <f t="shared" si="95"/>
        <v>#N/A</v>
      </c>
      <c r="GY29" s="162" t="e">
        <f t="shared" si="96"/>
        <v>#N/A</v>
      </c>
      <c r="GZ29" s="162" t="e">
        <f t="shared" si="97"/>
        <v>#N/A</v>
      </c>
      <c r="HA29" s="162" t="e">
        <f t="shared" si="98"/>
        <v>#N/A</v>
      </c>
      <c r="HB29" s="162" t="e">
        <f t="shared" si="99"/>
        <v>#N/A</v>
      </c>
      <c r="HC29" s="162" t="e">
        <f t="shared" si="100"/>
        <v>#N/A</v>
      </c>
      <c r="HD29" s="162" t="e">
        <f t="shared" si="101"/>
        <v>#N/A</v>
      </c>
      <c r="HE29" s="162" t="e">
        <f t="shared" si="102"/>
        <v>#N/A</v>
      </c>
      <c r="HF29" s="162" t="e">
        <f t="shared" si="103"/>
        <v>#N/A</v>
      </c>
      <c r="HG29" s="162" t="e">
        <f t="shared" si="104"/>
        <v>#N/A</v>
      </c>
      <c r="HH29" s="162" t="e">
        <f t="shared" si="105"/>
        <v>#N/A</v>
      </c>
      <c r="HI29" s="162" t="e">
        <f t="shared" si="106"/>
        <v>#N/A</v>
      </c>
      <c r="HJ29" s="162" t="e">
        <f t="shared" si="107"/>
        <v>#N/A</v>
      </c>
      <c r="HK29" s="162" t="e">
        <f t="shared" si="108"/>
        <v>#N/A</v>
      </c>
      <c r="HL29" s="162" t="e">
        <f t="shared" si="109"/>
        <v>#N/A</v>
      </c>
      <c r="HM29" s="162" t="e">
        <f t="shared" si="110"/>
        <v>#N/A</v>
      </c>
      <c r="HN29" s="162" t="e">
        <f t="shared" si="111"/>
        <v>#N/A</v>
      </c>
      <c r="HO29" s="162" t="e">
        <f t="shared" si="112"/>
        <v>#N/A</v>
      </c>
      <c r="HP29" s="162" t="e">
        <f t="shared" si="113"/>
        <v>#N/A</v>
      </c>
      <c r="HQ29" s="162" t="e">
        <f t="shared" si="114"/>
        <v>#N/A</v>
      </c>
    </row>
    <row r="30" spans="1:225" hidden="1" x14ac:dyDescent="0.25">
      <c r="A30" s="4">
        <v>27</v>
      </c>
      <c r="B30" s="364" t="str">
        <f t="shared" si="4"/>
        <v/>
      </c>
      <c r="C30" s="88"/>
      <c r="D30" s="364" t="str">
        <f t="shared" si="5"/>
        <v/>
      </c>
      <c r="E30" s="34" t="str">
        <f t="shared" si="6"/>
        <v/>
      </c>
      <c r="F30" s="34" t="str">
        <f t="shared" si="7"/>
        <v/>
      </c>
      <c r="G30" s="69" t="str">
        <f>IF(AND(C30&gt;0,NOT(ISBLANK(H30))),IF(VLOOKUP($C$3,VLookups!$A$17:$B$18,2,FALSE),C30*VLOOKUP(H30,VLookups!$A$4:$B$13,2,FALSE),C30),"")</f>
        <v/>
      </c>
      <c r="H30" s="21"/>
      <c r="I30" s="56"/>
      <c r="J30" s="265"/>
      <c r="K30" s="365" t="str">
        <f>IF(C30&gt;0,IF(ISBLANK(J30),IF(ISBLANK(H30),"",VLOOKUP(H30,VLookups!$A$4:$C$13,3,FALSE)),J30),"")</f>
        <v/>
      </c>
      <c r="L30" s="365" t="str">
        <f t="shared" si="8"/>
        <v/>
      </c>
      <c r="M30" s="71" t="str">
        <f t="shared" si="9"/>
        <v/>
      </c>
      <c r="N30" s="88"/>
      <c r="O30" s="258" t="str">
        <f>IF(AND(N30&gt;0,C30&gt;0,NOT(K30="")),ABS(VLOOKUP($N$1,VLookups!$A$48:$B$49,2,FALSE)-_xlfn.LOGNORM.DIST(N30,LN(G30),LN(K30),TRUE)),"")</f>
        <v/>
      </c>
      <c r="P30" s="87" t="str">
        <f>IF(AND($B30&gt;0,$C30&gt;0,$D30&gt;0,NOT(ISBLANK($H30))),_xlfn.LOGNORM.INV(ABS(VLOOKUP($N$1,VLookups!$A$48:$B$49,2,FALSE)-P$3),LN($G30),LN($K30)),"")</f>
        <v/>
      </c>
      <c r="Q30" s="86" t="str">
        <f>IF(AND($B30&gt;0,$C30&gt;0,$D30&gt;0,NOT(ISBLANK($H30))),_xlfn.LOGNORM.INV(ABS(VLOOKUP($N$1,VLookups!$A$48:$B$49,2,FALSE)-Q$3),LN($G30),LN($K30)),"")</f>
        <v/>
      </c>
      <c r="R30" s="87" t="str">
        <f>IF(AND($B30&gt;0,$C30&gt;0,$D30&gt;0,NOT(ISBLANK($H30))),_xlfn.LOGNORM.INV(ABS(VLOOKUP($N$1,VLookups!$A$48:$B$49,2,FALSE)-R$3),LN($G30),LN($K30)),"")</f>
        <v/>
      </c>
      <c r="S30" s="86" t="str">
        <f>IF(AND($B30&gt;0,$C30&gt;0,$D30&gt;0,NOT(ISBLANK($H30))),_xlfn.LOGNORM.INV(ABS(VLOOKUP($N$1,VLookups!$A$48:$B$49,2,FALSE)-S$3),LN($G30),LN($K30)),"")</f>
        <v/>
      </c>
      <c r="T30" s="87" t="str">
        <f>IF(AND($B30&gt;0,$C30&gt;0,$D30&gt;0,NOT(ISBLANK($H30))),_xlfn.LOGNORM.INV(ABS(VLOOKUP($N$1,VLookups!$A$48:$B$49,2,FALSE)-T$3),LN($G30),LN($K30)),"")</f>
        <v/>
      </c>
      <c r="U30" s="86" t="str">
        <f>IF(AND($B30&gt;0,$C30&gt;0,$D30&gt;0,NOT(ISBLANK($H30))),_xlfn.LOGNORM.INV(ABS(VLOOKUP($N$1,VLookups!$A$48:$B$49,2,FALSE)-U$3),LN($G30),LN($K30)),"")</f>
        <v/>
      </c>
      <c r="V30" s="5"/>
      <c r="W30" s="161" t="str">
        <f t="shared" si="10"/>
        <v/>
      </c>
      <c r="X30" s="161"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2" t="e">
        <f t="shared" si="14"/>
        <v>#N/A</v>
      </c>
      <c r="DV30" s="162" t="e">
        <f t="shared" si="15"/>
        <v>#N/A</v>
      </c>
      <c r="DW30" s="162" t="e">
        <f t="shared" si="16"/>
        <v>#N/A</v>
      </c>
      <c r="DX30" s="162" t="e">
        <f t="shared" si="17"/>
        <v>#N/A</v>
      </c>
      <c r="DY30" s="162" t="e">
        <f t="shared" si="18"/>
        <v>#N/A</v>
      </c>
      <c r="DZ30" s="162" t="e">
        <f t="shared" si="19"/>
        <v>#N/A</v>
      </c>
      <c r="EA30" s="162" t="e">
        <f t="shared" si="20"/>
        <v>#N/A</v>
      </c>
      <c r="EB30" s="162" t="e">
        <f t="shared" si="21"/>
        <v>#N/A</v>
      </c>
      <c r="EC30" s="162" t="e">
        <f t="shared" si="22"/>
        <v>#N/A</v>
      </c>
      <c r="ED30" s="162" t="e">
        <f t="shared" si="23"/>
        <v>#N/A</v>
      </c>
      <c r="EE30" s="162" t="e">
        <f t="shared" si="24"/>
        <v>#N/A</v>
      </c>
      <c r="EF30" s="162" t="e">
        <f t="shared" si="25"/>
        <v>#N/A</v>
      </c>
      <c r="EG30" s="162" t="e">
        <f t="shared" si="26"/>
        <v>#N/A</v>
      </c>
      <c r="EH30" s="162" t="e">
        <f t="shared" si="27"/>
        <v>#N/A</v>
      </c>
      <c r="EI30" s="162" t="e">
        <f t="shared" si="28"/>
        <v>#N/A</v>
      </c>
      <c r="EJ30" s="162" t="e">
        <f t="shared" si="29"/>
        <v>#N/A</v>
      </c>
      <c r="EK30" s="162" t="e">
        <f t="shared" si="30"/>
        <v>#N/A</v>
      </c>
      <c r="EL30" s="162" t="e">
        <f t="shared" si="31"/>
        <v>#N/A</v>
      </c>
      <c r="EM30" s="162" t="e">
        <f t="shared" si="32"/>
        <v>#N/A</v>
      </c>
      <c r="EN30" s="162" t="e">
        <f t="shared" si="33"/>
        <v>#N/A</v>
      </c>
      <c r="EO30" s="162" t="e">
        <f t="shared" si="34"/>
        <v>#N/A</v>
      </c>
      <c r="EP30" s="162" t="e">
        <f t="shared" si="35"/>
        <v>#N/A</v>
      </c>
      <c r="EQ30" s="162" t="e">
        <f t="shared" si="36"/>
        <v>#N/A</v>
      </c>
      <c r="ER30" s="162" t="e">
        <f t="shared" si="37"/>
        <v>#N/A</v>
      </c>
      <c r="ES30" s="162" t="e">
        <f t="shared" si="38"/>
        <v>#N/A</v>
      </c>
      <c r="ET30" s="162" t="e">
        <f t="shared" si="39"/>
        <v>#N/A</v>
      </c>
      <c r="EU30" s="162" t="e">
        <f t="shared" si="40"/>
        <v>#N/A</v>
      </c>
      <c r="EV30" s="162" t="e">
        <f t="shared" si="41"/>
        <v>#N/A</v>
      </c>
      <c r="EW30" s="162" t="e">
        <f t="shared" si="42"/>
        <v>#N/A</v>
      </c>
      <c r="EX30" s="162" t="e">
        <f t="shared" si="43"/>
        <v>#N/A</v>
      </c>
      <c r="EY30" s="162" t="e">
        <f t="shared" si="44"/>
        <v>#N/A</v>
      </c>
      <c r="EZ30" s="162" t="e">
        <f t="shared" si="45"/>
        <v>#N/A</v>
      </c>
      <c r="FA30" s="162" t="e">
        <f t="shared" si="46"/>
        <v>#N/A</v>
      </c>
      <c r="FB30" s="162" t="e">
        <f t="shared" si="47"/>
        <v>#N/A</v>
      </c>
      <c r="FC30" s="162" t="e">
        <f t="shared" si="48"/>
        <v>#N/A</v>
      </c>
      <c r="FD30" s="162" t="e">
        <f t="shared" si="49"/>
        <v>#N/A</v>
      </c>
      <c r="FE30" s="162" t="e">
        <f t="shared" si="50"/>
        <v>#N/A</v>
      </c>
      <c r="FF30" s="162" t="e">
        <f t="shared" si="51"/>
        <v>#N/A</v>
      </c>
      <c r="FG30" s="162" t="e">
        <f t="shared" si="52"/>
        <v>#N/A</v>
      </c>
      <c r="FH30" s="162" t="e">
        <f t="shared" si="53"/>
        <v>#N/A</v>
      </c>
      <c r="FI30" s="162" t="e">
        <f t="shared" si="54"/>
        <v>#N/A</v>
      </c>
      <c r="FJ30" s="162" t="e">
        <f t="shared" si="55"/>
        <v>#N/A</v>
      </c>
      <c r="FK30" s="162" t="e">
        <f t="shared" si="56"/>
        <v>#N/A</v>
      </c>
      <c r="FL30" s="162" t="e">
        <f t="shared" si="57"/>
        <v>#N/A</v>
      </c>
      <c r="FM30" s="162" t="e">
        <f t="shared" si="58"/>
        <v>#N/A</v>
      </c>
      <c r="FN30" s="162" t="e">
        <f t="shared" si="59"/>
        <v>#N/A</v>
      </c>
      <c r="FO30" s="162" t="e">
        <f t="shared" si="60"/>
        <v>#N/A</v>
      </c>
      <c r="FP30" s="162" t="e">
        <f t="shared" si="61"/>
        <v>#N/A</v>
      </c>
      <c r="FQ30" s="162" t="e">
        <f t="shared" si="62"/>
        <v>#N/A</v>
      </c>
      <c r="FR30" s="162" t="e">
        <f t="shared" si="63"/>
        <v>#N/A</v>
      </c>
      <c r="FS30" s="162" t="e">
        <f t="shared" si="64"/>
        <v>#N/A</v>
      </c>
      <c r="FT30" s="162" t="e">
        <f t="shared" si="65"/>
        <v>#N/A</v>
      </c>
      <c r="FU30" s="162" t="e">
        <f t="shared" si="66"/>
        <v>#N/A</v>
      </c>
      <c r="FV30" s="162" t="e">
        <f t="shared" si="67"/>
        <v>#N/A</v>
      </c>
      <c r="FW30" s="162" t="e">
        <f t="shared" si="68"/>
        <v>#N/A</v>
      </c>
      <c r="FX30" s="162" t="e">
        <f t="shared" si="69"/>
        <v>#N/A</v>
      </c>
      <c r="FY30" s="162" t="e">
        <f t="shared" si="70"/>
        <v>#N/A</v>
      </c>
      <c r="FZ30" s="162" t="e">
        <f t="shared" si="71"/>
        <v>#N/A</v>
      </c>
      <c r="GA30" s="162" t="e">
        <f t="shared" si="72"/>
        <v>#N/A</v>
      </c>
      <c r="GB30" s="162" t="e">
        <f t="shared" si="73"/>
        <v>#N/A</v>
      </c>
      <c r="GC30" s="162" t="e">
        <f t="shared" si="74"/>
        <v>#N/A</v>
      </c>
      <c r="GD30" s="162" t="e">
        <f t="shared" si="75"/>
        <v>#N/A</v>
      </c>
      <c r="GE30" s="162" t="e">
        <f t="shared" si="76"/>
        <v>#N/A</v>
      </c>
      <c r="GF30" s="162" t="e">
        <f t="shared" si="77"/>
        <v>#N/A</v>
      </c>
      <c r="GG30" s="162" t="e">
        <f t="shared" si="78"/>
        <v>#N/A</v>
      </c>
      <c r="GH30" s="162" t="e">
        <f t="shared" si="79"/>
        <v>#N/A</v>
      </c>
      <c r="GI30" s="162" t="e">
        <f t="shared" si="80"/>
        <v>#N/A</v>
      </c>
      <c r="GJ30" s="162" t="e">
        <f t="shared" si="81"/>
        <v>#N/A</v>
      </c>
      <c r="GK30" s="162" t="e">
        <f t="shared" si="82"/>
        <v>#N/A</v>
      </c>
      <c r="GL30" s="162" t="e">
        <f t="shared" si="83"/>
        <v>#N/A</v>
      </c>
      <c r="GM30" s="162" t="e">
        <f t="shared" si="84"/>
        <v>#N/A</v>
      </c>
      <c r="GN30" s="162" t="e">
        <f t="shared" si="85"/>
        <v>#N/A</v>
      </c>
      <c r="GO30" s="162" t="e">
        <f t="shared" si="86"/>
        <v>#N/A</v>
      </c>
      <c r="GP30" s="162" t="e">
        <f t="shared" si="87"/>
        <v>#N/A</v>
      </c>
      <c r="GQ30" s="162" t="e">
        <f t="shared" si="88"/>
        <v>#N/A</v>
      </c>
      <c r="GR30" s="162" t="e">
        <f t="shared" si="89"/>
        <v>#N/A</v>
      </c>
      <c r="GS30" s="162" t="e">
        <f t="shared" si="90"/>
        <v>#N/A</v>
      </c>
      <c r="GT30" s="162" t="e">
        <f t="shared" si="91"/>
        <v>#N/A</v>
      </c>
      <c r="GU30" s="162" t="e">
        <f t="shared" si="92"/>
        <v>#N/A</v>
      </c>
      <c r="GV30" s="162" t="e">
        <f t="shared" si="93"/>
        <v>#N/A</v>
      </c>
      <c r="GW30" s="162" t="e">
        <f t="shared" si="94"/>
        <v>#N/A</v>
      </c>
      <c r="GX30" s="162" t="e">
        <f t="shared" si="95"/>
        <v>#N/A</v>
      </c>
      <c r="GY30" s="162" t="e">
        <f t="shared" si="96"/>
        <v>#N/A</v>
      </c>
      <c r="GZ30" s="162" t="e">
        <f t="shared" si="97"/>
        <v>#N/A</v>
      </c>
      <c r="HA30" s="162" t="e">
        <f t="shared" si="98"/>
        <v>#N/A</v>
      </c>
      <c r="HB30" s="162" t="e">
        <f t="shared" si="99"/>
        <v>#N/A</v>
      </c>
      <c r="HC30" s="162" t="e">
        <f t="shared" si="100"/>
        <v>#N/A</v>
      </c>
      <c r="HD30" s="162" t="e">
        <f t="shared" si="101"/>
        <v>#N/A</v>
      </c>
      <c r="HE30" s="162" t="e">
        <f t="shared" si="102"/>
        <v>#N/A</v>
      </c>
      <c r="HF30" s="162" t="e">
        <f t="shared" si="103"/>
        <v>#N/A</v>
      </c>
      <c r="HG30" s="162" t="e">
        <f t="shared" si="104"/>
        <v>#N/A</v>
      </c>
      <c r="HH30" s="162" t="e">
        <f t="shared" si="105"/>
        <v>#N/A</v>
      </c>
      <c r="HI30" s="162" t="e">
        <f t="shared" si="106"/>
        <v>#N/A</v>
      </c>
      <c r="HJ30" s="162" t="e">
        <f t="shared" si="107"/>
        <v>#N/A</v>
      </c>
      <c r="HK30" s="162" t="e">
        <f t="shared" si="108"/>
        <v>#N/A</v>
      </c>
      <c r="HL30" s="162" t="e">
        <f t="shared" si="109"/>
        <v>#N/A</v>
      </c>
      <c r="HM30" s="162" t="e">
        <f t="shared" si="110"/>
        <v>#N/A</v>
      </c>
      <c r="HN30" s="162" t="e">
        <f t="shared" si="111"/>
        <v>#N/A</v>
      </c>
      <c r="HO30" s="162" t="e">
        <f t="shared" si="112"/>
        <v>#N/A</v>
      </c>
      <c r="HP30" s="162" t="e">
        <f t="shared" si="113"/>
        <v>#N/A</v>
      </c>
      <c r="HQ30" s="162" t="e">
        <f t="shared" si="114"/>
        <v>#N/A</v>
      </c>
    </row>
    <row r="31" spans="1:225" hidden="1" x14ac:dyDescent="0.25">
      <c r="A31" s="4">
        <v>28</v>
      </c>
      <c r="B31" s="364" t="str">
        <f t="shared" si="4"/>
        <v/>
      </c>
      <c r="C31" s="88"/>
      <c r="D31" s="364" t="str">
        <f t="shared" si="5"/>
        <v/>
      </c>
      <c r="E31" s="34" t="str">
        <f t="shared" si="6"/>
        <v/>
      </c>
      <c r="F31" s="34" t="str">
        <f t="shared" si="7"/>
        <v/>
      </c>
      <c r="G31" s="69" t="str">
        <f>IF(AND(C31&gt;0,NOT(ISBLANK(H31))),IF(VLOOKUP($C$3,VLookups!$A$17:$B$18,2,FALSE),C31*VLOOKUP(H31,VLookups!$A$4:$B$13,2,FALSE),C31),"")</f>
        <v/>
      </c>
      <c r="H31" s="21"/>
      <c r="I31" s="56"/>
      <c r="J31" s="265"/>
      <c r="K31" s="365" t="str">
        <f>IF(C31&gt;0,IF(ISBLANK(J31),IF(ISBLANK(H31),"",VLOOKUP(H31,VLookups!$A$4:$C$13,3,FALSE)),J31),"")</f>
        <v/>
      </c>
      <c r="L31" s="365" t="str">
        <f t="shared" si="8"/>
        <v/>
      </c>
      <c r="M31" s="71" t="str">
        <f t="shared" si="9"/>
        <v/>
      </c>
      <c r="N31" s="88"/>
      <c r="O31" s="258" t="str">
        <f>IF(AND(N31&gt;0,C31&gt;0,NOT(K31="")),ABS(VLOOKUP($N$1,VLookups!$A$48:$B$49,2,FALSE)-_xlfn.LOGNORM.DIST(N31,LN(G31),LN(K31),TRUE)),"")</f>
        <v/>
      </c>
      <c r="P31" s="87" t="str">
        <f>IF(AND($B31&gt;0,$C31&gt;0,$D31&gt;0,NOT(ISBLANK($H31))),_xlfn.LOGNORM.INV(ABS(VLOOKUP($N$1,VLookups!$A$48:$B$49,2,FALSE)-P$3),LN($G31),LN($K31)),"")</f>
        <v/>
      </c>
      <c r="Q31" s="86" t="str">
        <f>IF(AND($B31&gt;0,$C31&gt;0,$D31&gt;0,NOT(ISBLANK($H31))),_xlfn.LOGNORM.INV(ABS(VLOOKUP($N$1,VLookups!$A$48:$B$49,2,FALSE)-Q$3),LN($G31),LN($K31)),"")</f>
        <v/>
      </c>
      <c r="R31" s="87" t="str">
        <f>IF(AND($B31&gt;0,$C31&gt;0,$D31&gt;0,NOT(ISBLANK($H31))),_xlfn.LOGNORM.INV(ABS(VLOOKUP($N$1,VLookups!$A$48:$B$49,2,FALSE)-R$3),LN($G31),LN($K31)),"")</f>
        <v/>
      </c>
      <c r="S31" s="86" t="str">
        <f>IF(AND($B31&gt;0,$C31&gt;0,$D31&gt;0,NOT(ISBLANK($H31))),_xlfn.LOGNORM.INV(ABS(VLOOKUP($N$1,VLookups!$A$48:$B$49,2,FALSE)-S$3),LN($G31),LN($K31)),"")</f>
        <v/>
      </c>
      <c r="T31" s="87" t="str">
        <f>IF(AND($B31&gt;0,$C31&gt;0,$D31&gt;0,NOT(ISBLANK($H31))),_xlfn.LOGNORM.INV(ABS(VLOOKUP($N$1,VLookups!$A$48:$B$49,2,FALSE)-T$3),LN($G31),LN($K31)),"")</f>
        <v/>
      </c>
      <c r="U31" s="86" t="str">
        <f>IF(AND($B31&gt;0,$C31&gt;0,$D31&gt;0,NOT(ISBLANK($H31))),_xlfn.LOGNORM.INV(ABS(VLOOKUP($N$1,VLookups!$A$48:$B$49,2,FALSE)-U$3),LN($G31),LN($K31)),"")</f>
        <v/>
      </c>
      <c r="V31" s="5"/>
      <c r="W31" s="161" t="str">
        <f t="shared" si="10"/>
        <v/>
      </c>
      <c r="X31" s="161"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2" t="e">
        <f t="shared" si="14"/>
        <v>#N/A</v>
      </c>
      <c r="DV31" s="162" t="e">
        <f t="shared" si="15"/>
        <v>#N/A</v>
      </c>
      <c r="DW31" s="162" t="e">
        <f t="shared" si="16"/>
        <v>#N/A</v>
      </c>
      <c r="DX31" s="162" t="e">
        <f t="shared" si="17"/>
        <v>#N/A</v>
      </c>
      <c r="DY31" s="162" t="e">
        <f t="shared" si="18"/>
        <v>#N/A</v>
      </c>
      <c r="DZ31" s="162" t="e">
        <f t="shared" si="19"/>
        <v>#N/A</v>
      </c>
      <c r="EA31" s="162" t="e">
        <f t="shared" si="20"/>
        <v>#N/A</v>
      </c>
      <c r="EB31" s="162" t="e">
        <f t="shared" si="21"/>
        <v>#N/A</v>
      </c>
      <c r="EC31" s="162" t="e">
        <f t="shared" si="22"/>
        <v>#N/A</v>
      </c>
      <c r="ED31" s="162" t="e">
        <f t="shared" si="23"/>
        <v>#N/A</v>
      </c>
      <c r="EE31" s="162" t="e">
        <f t="shared" si="24"/>
        <v>#N/A</v>
      </c>
      <c r="EF31" s="162" t="e">
        <f t="shared" si="25"/>
        <v>#N/A</v>
      </c>
      <c r="EG31" s="162" t="e">
        <f t="shared" si="26"/>
        <v>#N/A</v>
      </c>
      <c r="EH31" s="162" t="e">
        <f t="shared" si="27"/>
        <v>#N/A</v>
      </c>
      <c r="EI31" s="162" t="e">
        <f t="shared" si="28"/>
        <v>#N/A</v>
      </c>
      <c r="EJ31" s="162" t="e">
        <f t="shared" si="29"/>
        <v>#N/A</v>
      </c>
      <c r="EK31" s="162" t="e">
        <f t="shared" si="30"/>
        <v>#N/A</v>
      </c>
      <c r="EL31" s="162" t="e">
        <f t="shared" si="31"/>
        <v>#N/A</v>
      </c>
      <c r="EM31" s="162" t="e">
        <f t="shared" si="32"/>
        <v>#N/A</v>
      </c>
      <c r="EN31" s="162" t="e">
        <f t="shared" si="33"/>
        <v>#N/A</v>
      </c>
      <c r="EO31" s="162" t="e">
        <f t="shared" si="34"/>
        <v>#N/A</v>
      </c>
      <c r="EP31" s="162" t="e">
        <f t="shared" si="35"/>
        <v>#N/A</v>
      </c>
      <c r="EQ31" s="162" t="e">
        <f t="shared" si="36"/>
        <v>#N/A</v>
      </c>
      <c r="ER31" s="162" t="e">
        <f t="shared" si="37"/>
        <v>#N/A</v>
      </c>
      <c r="ES31" s="162" t="e">
        <f t="shared" si="38"/>
        <v>#N/A</v>
      </c>
      <c r="ET31" s="162" t="e">
        <f t="shared" si="39"/>
        <v>#N/A</v>
      </c>
      <c r="EU31" s="162" t="e">
        <f t="shared" si="40"/>
        <v>#N/A</v>
      </c>
      <c r="EV31" s="162" t="e">
        <f t="shared" si="41"/>
        <v>#N/A</v>
      </c>
      <c r="EW31" s="162" t="e">
        <f t="shared" si="42"/>
        <v>#N/A</v>
      </c>
      <c r="EX31" s="162" t="e">
        <f t="shared" si="43"/>
        <v>#N/A</v>
      </c>
      <c r="EY31" s="162" t="e">
        <f t="shared" si="44"/>
        <v>#N/A</v>
      </c>
      <c r="EZ31" s="162" t="e">
        <f t="shared" si="45"/>
        <v>#N/A</v>
      </c>
      <c r="FA31" s="162" t="e">
        <f t="shared" si="46"/>
        <v>#N/A</v>
      </c>
      <c r="FB31" s="162" t="e">
        <f t="shared" si="47"/>
        <v>#N/A</v>
      </c>
      <c r="FC31" s="162" t="e">
        <f t="shared" si="48"/>
        <v>#N/A</v>
      </c>
      <c r="FD31" s="162" t="e">
        <f t="shared" si="49"/>
        <v>#N/A</v>
      </c>
      <c r="FE31" s="162" t="e">
        <f t="shared" si="50"/>
        <v>#N/A</v>
      </c>
      <c r="FF31" s="162" t="e">
        <f t="shared" si="51"/>
        <v>#N/A</v>
      </c>
      <c r="FG31" s="162" t="e">
        <f t="shared" si="52"/>
        <v>#N/A</v>
      </c>
      <c r="FH31" s="162" t="e">
        <f t="shared" si="53"/>
        <v>#N/A</v>
      </c>
      <c r="FI31" s="162" t="e">
        <f t="shared" si="54"/>
        <v>#N/A</v>
      </c>
      <c r="FJ31" s="162" t="e">
        <f t="shared" si="55"/>
        <v>#N/A</v>
      </c>
      <c r="FK31" s="162" t="e">
        <f t="shared" si="56"/>
        <v>#N/A</v>
      </c>
      <c r="FL31" s="162" t="e">
        <f t="shared" si="57"/>
        <v>#N/A</v>
      </c>
      <c r="FM31" s="162" t="e">
        <f t="shared" si="58"/>
        <v>#N/A</v>
      </c>
      <c r="FN31" s="162" t="e">
        <f t="shared" si="59"/>
        <v>#N/A</v>
      </c>
      <c r="FO31" s="162" t="e">
        <f t="shared" si="60"/>
        <v>#N/A</v>
      </c>
      <c r="FP31" s="162" t="e">
        <f t="shared" si="61"/>
        <v>#N/A</v>
      </c>
      <c r="FQ31" s="162" t="e">
        <f t="shared" si="62"/>
        <v>#N/A</v>
      </c>
      <c r="FR31" s="162" t="e">
        <f t="shared" si="63"/>
        <v>#N/A</v>
      </c>
      <c r="FS31" s="162" t="e">
        <f t="shared" si="64"/>
        <v>#N/A</v>
      </c>
      <c r="FT31" s="162" t="e">
        <f t="shared" si="65"/>
        <v>#N/A</v>
      </c>
      <c r="FU31" s="162" t="e">
        <f t="shared" si="66"/>
        <v>#N/A</v>
      </c>
      <c r="FV31" s="162" t="e">
        <f t="shared" si="67"/>
        <v>#N/A</v>
      </c>
      <c r="FW31" s="162" t="e">
        <f t="shared" si="68"/>
        <v>#N/A</v>
      </c>
      <c r="FX31" s="162" t="e">
        <f t="shared" si="69"/>
        <v>#N/A</v>
      </c>
      <c r="FY31" s="162" t="e">
        <f t="shared" si="70"/>
        <v>#N/A</v>
      </c>
      <c r="FZ31" s="162" t="e">
        <f t="shared" si="71"/>
        <v>#N/A</v>
      </c>
      <c r="GA31" s="162" t="e">
        <f t="shared" si="72"/>
        <v>#N/A</v>
      </c>
      <c r="GB31" s="162" t="e">
        <f t="shared" si="73"/>
        <v>#N/A</v>
      </c>
      <c r="GC31" s="162" t="e">
        <f t="shared" si="74"/>
        <v>#N/A</v>
      </c>
      <c r="GD31" s="162" t="e">
        <f t="shared" si="75"/>
        <v>#N/A</v>
      </c>
      <c r="GE31" s="162" t="e">
        <f t="shared" si="76"/>
        <v>#N/A</v>
      </c>
      <c r="GF31" s="162" t="e">
        <f t="shared" si="77"/>
        <v>#N/A</v>
      </c>
      <c r="GG31" s="162" t="e">
        <f t="shared" si="78"/>
        <v>#N/A</v>
      </c>
      <c r="GH31" s="162" t="e">
        <f t="shared" si="79"/>
        <v>#N/A</v>
      </c>
      <c r="GI31" s="162" t="e">
        <f t="shared" si="80"/>
        <v>#N/A</v>
      </c>
      <c r="GJ31" s="162" t="e">
        <f t="shared" si="81"/>
        <v>#N/A</v>
      </c>
      <c r="GK31" s="162" t="e">
        <f t="shared" si="82"/>
        <v>#N/A</v>
      </c>
      <c r="GL31" s="162" t="e">
        <f t="shared" si="83"/>
        <v>#N/A</v>
      </c>
      <c r="GM31" s="162" t="e">
        <f t="shared" si="84"/>
        <v>#N/A</v>
      </c>
      <c r="GN31" s="162" t="e">
        <f t="shared" si="85"/>
        <v>#N/A</v>
      </c>
      <c r="GO31" s="162" t="e">
        <f t="shared" si="86"/>
        <v>#N/A</v>
      </c>
      <c r="GP31" s="162" t="e">
        <f t="shared" si="87"/>
        <v>#N/A</v>
      </c>
      <c r="GQ31" s="162" t="e">
        <f t="shared" si="88"/>
        <v>#N/A</v>
      </c>
      <c r="GR31" s="162" t="e">
        <f t="shared" si="89"/>
        <v>#N/A</v>
      </c>
      <c r="GS31" s="162" t="e">
        <f t="shared" si="90"/>
        <v>#N/A</v>
      </c>
      <c r="GT31" s="162" t="e">
        <f t="shared" si="91"/>
        <v>#N/A</v>
      </c>
      <c r="GU31" s="162" t="e">
        <f t="shared" si="92"/>
        <v>#N/A</v>
      </c>
      <c r="GV31" s="162" t="e">
        <f t="shared" si="93"/>
        <v>#N/A</v>
      </c>
      <c r="GW31" s="162" t="e">
        <f t="shared" si="94"/>
        <v>#N/A</v>
      </c>
      <c r="GX31" s="162" t="e">
        <f t="shared" si="95"/>
        <v>#N/A</v>
      </c>
      <c r="GY31" s="162" t="e">
        <f t="shared" si="96"/>
        <v>#N/A</v>
      </c>
      <c r="GZ31" s="162" t="e">
        <f t="shared" si="97"/>
        <v>#N/A</v>
      </c>
      <c r="HA31" s="162" t="e">
        <f t="shared" si="98"/>
        <v>#N/A</v>
      </c>
      <c r="HB31" s="162" t="e">
        <f t="shared" si="99"/>
        <v>#N/A</v>
      </c>
      <c r="HC31" s="162" t="e">
        <f t="shared" si="100"/>
        <v>#N/A</v>
      </c>
      <c r="HD31" s="162" t="e">
        <f t="shared" si="101"/>
        <v>#N/A</v>
      </c>
      <c r="HE31" s="162" t="e">
        <f t="shared" si="102"/>
        <v>#N/A</v>
      </c>
      <c r="HF31" s="162" t="e">
        <f t="shared" si="103"/>
        <v>#N/A</v>
      </c>
      <c r="HG31" s="162" t="e">
        <f t="shared" si="104"/>
        <v>#N/A</v>
      </c>
      <c r="HH31" s="162" t="e">
        <f t="shared" si="105"/>
        <v>#N/A</v>
      </c>
      <c r="HI31" s="162" t="e">
        <f t="shared" si="106"/>
        <v>#N/A</v>
      </c>
      <c r="HJ31" s="162" t="e">
        <f t="shared" si="107"/>
        <v>#N/A</v>
      </c>
      <c r="HK31" s="162" t="e">
        <f t="shared" si="108"/>
        <v>#N/A</v>
      </c>
      <c r="HL31" s="162" t="e">
        <f t="shared" si="109"/>
        <v>#N/A</v>
      </c>
      <c r="HM31" s="162" t="e">
        <f t="shared" si="110"/>
        <v>#N/A</v>
      </c>
      <c r="HN31" s="162" t="e">
        <f t="shared" si="111"/>
        <v>#N/A</v>
      </c>
      <c r="HO31" s="162" t="e">
        <f t="shared" si="112"/>
        <v>#N/A</v>
      </c>
      <c r="HP31" s="162" t="e">
        <f t="shared" si="113"/>
        <v>#N/A</v>
      </c>
      <c r="HQ31" s="162" t="e">
        <f t="shared" si="114"/>
        <v>#N/A</v>
      </c>
    </row>
    <row r="32" spans="1:225" hidden="1" x14ac:dyDescent="0.25">
      <c r="A32" s="4">
        <v>29</v>
      </c>
      <c r="B32" s="364" t="str">
        <f t="shared" si="4"/>
        <v/>
      </c>
      <c r="C32" s="88"/>
      <c r="D32" s="364" t="str">
        <f t="shared" si="5"/>
        <v/>
      </c>
      <c r="E32" s="34" t="str">
        <f t="shared" si="6"/>
        <v/>
      </c>
      <c r="F32" s="34" t="str">
        <f t="shared" si="7"/>
        <v/>
      </c>
      <c r="G32" s="69" t="str">
        <f>IF(AND(C32&gt;0,NOT(ISBLANK(H32))),IF(VLOOKUP($C$3,VLookups!$A$17:$B$18,2,FALSE),C32*VLOOKUP(H32,VLookups!$A$4:$B$13,2,FALSE),C32),"")</f>
        <v/>
      </c>
      <c r="H32" s="21"/>
      <c r="I32" s="56"/>
      <c r="J32" s="265"/>
      <c r="K32" s="365" t="str">
        <f>IF(C32&gt;0,IF(ISBLANK(J32),IF(ISBLANK(H32),"",VLOOKUP(H32,VLookups!$A$4:$C$13,3,FALSE)),J32),"")</f>
        <v/>
      </c>
      <c r="L32" s="365" t="str">
        <f t="shared" si="8"/>
        <v/>
      </c>
      <c r="M32" s="71" t="str">
        <f t="shared" si="9"/>
        <v/>
      </c>
      <c r="N32" s="88"/>
      <c r="O32" s="258" t="str">
        <f>IF(AND(N32&gt;0,C32&gt;0,NOT(K32="")),ABS(VLOOKUP($N$1,VLookups!$A$48:$B$49,2,FALSE)-_xlfn.LOGNORM.DIST(N32,LN(G32),LN(K32),TRUE)),"")</f>
        <v/>
      </c>
      <c r="P32" s="87" t="str">
        <f>IF(AND($B32&gt;0,$C32&gt;0,$D32&gt;0,NOT(ISBLANK($H32))),_xlfn.LOGNORM.INV(ABS(VLOOKUP($N$1,VLookups!$A$48:$B$49,2,FALSE)-P$3),LN($G32),LN($K32)),"")</f>
        <v/>
      </c>
      <c r="Q32" s="86" t="str">
        <f>IF(AND($B32&gt;0,$C32&gt;0,$D32&gt;0,NOT(ISBLANK($H32))),_xlfn.LOGNORM.INV(ABS(VLOOKUP($N$1,VLookups!$A$48:$B$49,2,FALSE)-Q$3),LN($G32),LN($K32)),"")</f>
        <v/>
      </c>
      <c r="R32" s="87" t="str">
        <f>IF(AND($B32&gt;0,$C32&gt;0,$D32&gt;0,NOT(ISBLANK($H32))),_xlfn.LOGNORM.INV(ABS(VLOOKUP($N$1,VLookups!$A$48:$B$49,2,FALSE)-R$3),LN($G32),LN($K32)),"")</f>
        <v/>
      </c>
      <c r="S32" s="86" t="str">
        <f>IF(AND($B32&gt;0,$C32&gt;0,$D32&gt;0,NOT(ISBLANK($H32))),_xlfn.LOGNORM.INV(ABS(VLOOKUP($N$1,VLookups!$A$48:$B$49,2,FALSE)-S$3),LN($G32),LN($K32)),"")</f>
        <v/>
      </c>
      <c r="T32" s="87" t="str">
        <f>IF(AND($B32&gt;0,$C32&gt;0,$D32&gt;0,NOT(ISBLANK($H32))),_xlfn.LOGNORM.INV(ABS(VLOOKUP($N$1,VLookups!$A$48:$B$49,2,FALSE)-T$3),LN($G32),LN($K32)),"")</f>
        <v/>
      </c>
      <c r="U32" s="86" t="str">
        <f>IF(AND($B32&gt;0,$C32&gt;0,$D32&gt;0,NOT(ISBLANK($H32))),_xlfn.LOGNORM.INV(ABS(VLOOKUP($N$1,VLookups!$A$48:$B$49,2,FALSE)-U$3),LN($G32),LN($K32)),"")</f>
        <v/>
      </c>
      <c r="V32" s="5"/>
      <c r="W32" s="161" t="str">
        <f t="shared" si="10"/>
        <v/>
      </c>
      <c r="X32" s="161"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2" t="e">
        <f t="shared" si="14"/>
        <v>#N/A</v>
      </c>
      <c r="DV32" s="162" t="e">
        <f t="shared" si="15"/>
        <v>#N/A</v>
      </c>
      <c r="DW32" s="162" t="e">
        <f t="shared" si="16"/>
        <v>#N/A</v>
      </c>
      <c r="DX32" s="162" t="e">
        <f t="shared" si="17"/>
        <v>#N/A</v>
      </c>
      <c r="DY32" s="162" t="e">
        <f t="shared" si="18"/>
        <v>#N/A</v>
      </c>
      <c r="DZ32" s="162" t="e">
        <f t="shared" si="19"/>
        <v>#N/A</v>
      </c>
      <c r="EA32" s="162" t="e">
        <f t="shared" si="20"/>
        <v>#N/A</v>
      </c>
      <c r="EB32" s="162" t="e">
        <f t="shared" si="21"/>
        <v>#N/A</v>
      </c>
      <c r="EC32" s="162" t="e">
        <f t="shared" si="22"/>
        <v>#N/A</v>
      </c>
      <c r="ED32" s="162" t="e">
        <f t="shared" si="23"/>
        <v>#N/A</v>
      </c>
      <c r="EE32" s="162" t="e">
        <f t="shared" si="24"/>
        <v>#N/A</v>
      </c>
      <c r="EF32" s="162" t="e">
        <f t="shared" si="25"/>
        <v>#N/A</v>
      </c>
      <c r="EG32" s="162" t="e">
        <f t="shared" si="26"/>
        <v>#N/A</v>
      </c>
      <c r="EH32" s="162" t="e">
        <f t="shared" si="27"/>
        <v>#N/A</v>
      </c>
      <c r="EI32" s="162" t="e">
        <f t="shared" si="28"/>
        <v>#N/A</v>
      </c>
      <c r="EJ32" s="162" t="e">
        <f t="shared" si="29"/>
        <v>#N/A</v>
      </c>
      <c r="EK32" s="162" t="e">
        <f t="shared" si="30"/>
        <v>#N/A</v>
      </c>
      <c r="EL32" s="162" t="e">
        <f t="shared" si="31"/>
        <v>#N/A</v>
      </c>
      <c r="EM32" s="162" t="e">
        <f t="shared" si="32"/>
        <v>#N/A</v>
      </c>
      <c r="EN32" s="162" t="e">
        <f t="shared" si="33"/>
        <v>#N/A</v>
      </c>
      <c r="EO32" s="162" t="e">
        <f t="shared" si="34"/>
        <v>#N/A</v>
      </c>
      <c r="EP32" s="162" t="e">
        <f t="shared" si="35"/>
        <v>#N/A</v>
      </c>
      <c r="EQ32" s="162" t="e">
        <f t="shared" si="36"/>
        <v>#N/A</v>
      </c>
      <c r="ER32" s="162" t="e">
        <f t="shared" si="37"/>
        <v>#N/A</v>
      </c>
      <c r="ES32" s="162" t="e">
        <f t="shared" si="38"/>
        <v>#N/A</v>
      </c>
      <c r="ET32" s="162" t="e">
        <f t="shared" si="39"/>
        <v>#N/A</v>
      </c>
      <c r="EU32" s="162" t="e">
        <f t="shared" si="40"/>
        <v>#N/A</v>
      </c>
      <c r="EV32" s="162" t="e">
        <f t="shared" si="41"/>
        <v>#N/A</v>
      </c>
      <c r="EW32" s="162" t="e">
        <f t="shared" si="42"/>
        <v>#N/A</v>
      </c>
      <c r="EX32" s="162" t="e">
        <f t="shared" si="43"/>
        <v>#N/A</v>
      </c>
      <c r="EY32" s="162" t="e">
        <f t="shared" si="44"/>
        <v>#N/A</v>
      </c>
      <c r="EZ32" s="162" t="e">
        <f t="shared" si="45"/>
        <v>#N/A</v>
      </c>
      <c r="FA32" s="162" t="e">
        <f t="shared" si="46"/>
        <v>#N/A</v>
      </c>
      <c r="FB32" s="162" t="e">
        <f t="shared" si="47"/>
        <v>#N/A</v>
      </c>
      <c r="FC32" s="162" t="e">
        <f t="shared" si="48"/>
        <v>#N/A</v>
      </c>
      <c r="FD32" s="162" t="e">
        <f t="shared" si="49"/>
        <v>#N/A</v>
      </c>
      <c r="FE32" s="162" t="e">
        <f t="shared" si="50"/>
        <v>#N/A</v>
      </c>
      <c r="FF32" s="162" t="e">
        <f t="shared" si="51"/>
        <v>#N/A</v>
      </c>
      <c r="FG32" s="162" t="e">
        <f t="shared" si="52"/>
        <v>#N/A</v>
      </c>
      <c r="FH32" s="162" t="e">
        <f t="shared" si="53"/>
        <v>#N/A</v>
      </c>
      <c r="FI32" s="162" t="e">
        <f t="shared" si="54"/>
        <v>#N/A</v>
      </c>
      <c r="FJ32" s="162" t="e">
        <f t="shared" si="55"/>
        <v>#N/A</v>
      </c>
      <c r="FK32" s="162" t="e">
        <f t="shared" si="56"/>
        <v>#N/A</v>
      </c>
      <c r="FL32" s="162" t="e">
        <f t="shared" si="57"/>
        <v>#N/A</v>
      </c>
      <c r="FM32" s="162" t="e">
        <f t="shared" si="58"/>
        <v>#N/A</v>
      </c>
      <c r="FN32" s="162" t="e">
        <f t="shared" si="59"/>
        <v>#N/A</v>
      </c>
      <c r="FO32" s="162" t="e">
        <f t="shared" si="60"/>
        <v>#N/A</v>
      </c>
      <c r="FP32" s="162" t="e">
        <f t="shared" si="61"/>
        <v>#N/A</v>
      </c>
      <c r="FQ32" s="162" t="e">
        <f t="shared" si="62"/>
        <v>#N/A</v>
      </c>
      <c r="FR32" s="162" t="e">
        <f t="shared" si="63"/>
        <v>#N/A</v>
      </c>
      <c r="FS32" s="162" t="e">
        <f t="shared" si="64"/>
        <v>#N/A</v>
      </c>
      <c r="FT32" s="162" t="e">
        <f t="shared" si="65"/>
        <v>#N/A</v>
      </c>
      <c r="FU32" s="162" t="e">
        <f t="shared" si="66"/>
        <v>#N/A</v>
      </c>
      <c r="FV32" s="162" t="e">
        <f t="shared" si="67"/>
        <v>#N/A</v>
      </c>
      <c r="FW32" s="162" t="e">
        <f t="shared" si="68"/>
        <v>#N/A</v>
      </c>
      <c r="FX32" s="162" t="e">
        <f t="shared" si="69"/>
        <v>#N/A</v>
      </c>
      <c r="FY32" s="162" t="e">
        <f t="shared" si="70"/>
        <v>#N/A</v>
      </c>
      <c r="FZ32" s="162" t="e">
        <f t="shared" si="71"/>
        <v>#N/A</v>
      </c>
      <c r="GA32" s="162" t="e">
        <f t="shared" si="72"/>
        <v>#N/A</v>
      </c>
      <c r="GB32" s="162" t="e">
        <f t="shared" si="73"/>
        <v>#N/A</v>
      </c>
      <c r="GC32" s="162" t="e">
        <f t="shared" si="74"/>
        <v>#N/A</v>
      </c>
      <c r="GD32" s="162" t="e">
        <f t="shared" si="75"/>
        <v>#N/A</v>
      </c>
      <c r="GE32" s="162" t="e">
        <f t="shared" si="76"/>
        <v>#N/A</v>
      </c>
      <c r="GF32" s="162" t="e">
        <f t="shared" si="77"/>
        <v>#N/A</v>
      </c>
      <c r="GG32" s="162" t="e">
        <f t="shared" si="78"/>
        <v>#N/A</v>
      </c>
      <c r="GH32" s="162" t="e">
        <f t="shared" si="79"/>
        <v>#N/A</v>
      </c>
      <c r="GI32" s="162" t="e">
        <f t="shared" si="80"/>
        <v>#N/A</v>
      </c>
      <c r="GJ32" s="162" t="e">
        <f t="shared" si="81"/>
        <v>#N/A</v>
      </c>
      <c r="GK32" s="162" t="e">
        <f t="shared" si="82"/>
        <v>#N/A</v>
      </c>
      <c r="GL32" s="162" t="e">
        <f t="shared" si="83"/>
        <v>#N/A</v>
      </c>
      <c r="GM32" s="162" t="e">
        <f t="shared" si="84"/>
        <v>#N/A</v>
      </c>
      <c r="GN32" s="162" t="e">
        <f t="shared" si="85"/>
        <v>#N/A</v>
      </c>
      <c r="GO32" s="162" t="e">
        <f t="shared" si="86"/>
        <v>#N/A</v>
      </c>
      <c r="GP32" s="162" t="e">
        <f t="shared" si="87"/>
        <v>#N/A</v>
      </c>
      <c r="GQ32" s="162" t="e">
        <f t="shared" si="88"/>
        <v>#N/A</v>
      </c>
      <c r="GR32" s="162" t="e">
        <f t="shared" si="89"/>
        <v>#N/A</v>
      </c>
      <c r="GS32" s="162" t="e">
        <f t="shared" si="90"/>
        <v>#N/A</v>
      </c>
      <c r="GT32" s="162" t="e">
        <f t="shared" si="91"/>
        <v>#N/A</v>
      </c>
      <c r="GU32" s="162" t="e">
        <f t="shared" si="92"/>
        <v>#N/A</v>
      </c>
      <c r="GV32" s="162" t="e">
        <f t="shared" si="93"/>
        <v>#N/A</v>
      </c>
      <c r="GW32" s="162" t="e">
        <f t="shared" si="94"/>
        <v>#N/A</v>
      </c>
      <c r="GX32" s="162" t="e">
        <f t="shared" si="95"/>
        <v>#N/A</v>
      </c>
      <c r="GY32" s="162" t="e">
        <f t="shared" si="96"/>
        <v>#N/A</v>
      </c>
      <c r="GZ32" s="162" t="e">
        <f t="shared" si="97"/>
        <v>#N/A</v>
      </c>
      <c r="HA32" s="162" t="e">
        <f t="shared" si="98"/>
        <v>#N/A</v>
      </c>
      <c r="HB32" s="162" t="e">
        <f t="shared" si="99"/>
        <v>#N/A</v>
      </c>
      <c r="HC32" s="162" t="e">
        <f t="shared" si="100"/>
        <v>#N/A</v>
      </c>
      <c r="HD32" s="162" t="e">
        <f t="shared" si="101"/>
        <v>#N/A</v>
      </c>
      <c r="HE32" s="162" t="e">
        <f t="shared" si="102"/>
        <v>#N/A</v>
      </c>
      <c r="HF32" s="162" t="e">
        <f t="shared" si="103"/>
        <v>#N/A</v>
      </c>
      <c r="HG32" s="162" t="e">
        <f t="shared" si="104"/>
        <v>#N/A</v>
      </c>
      <c r="HH32" s="162" t="e">
        <f t="shared" si="105"/>
        <v>#N/A</v>
      </c>
      <c r="HI32" s="162" t="e">
        <f t="shared" si="106"/>
        <v>#N/A</v>
      </c>
      <c r="HJ32" s="162" t="e">
        <f t="shared" si="107"/>
        <v>#N/A</v>
      </c>
      <c r="HK32" s="162" t="e">
        <f t="shared" si="108"/>
        <v>#N/A</v>
      </c>
      <c r="HL32" s="162" t="e">
        <f t="shared" si="109"/>
        <v>#N/A</v>
      </c>
      <c r="HM32" s="162" t="e">
        <f t="shared" si="110"/>
        <v>#N/A</v>
      </c>
      <c r="HN32" s="162" t="e">
        <f t="shared" si="111"/>
        <v>#N/A</v>
      </c>
      <c r="HO32" s="162" t="e">
        <f t="shared" si="112"/>
        <v>#N/A</v>
      </c>
      <c r="HP32" s="162" t="e">
        <f t="shared" si="113"/>
        <v>#N/A</v>
      </c>
      <c r="HQ32" s="162" t="e">
        <f t="shared" si="114"/>
        <v>#N/A</v>
      </c>
    </row>
    <row r="33" spans="1:225" hidden="1" x14ac:dyDescent="0.25">
      <c r="A33" s="4">
        <v>30</v>
      </c>
      <c r="B33" s="364" t="str">
        <f t="shared" si="4"/>
        <v/>
      </c>
      <c r="C33" s="88"/>
      <c r="D33" s="364" t="str">
        <f t="shared" si="5"/>
        <v/>
      </c>
      <c r="E33" s="34" t="str">
        <f t="shared" si="6"/>
        <v/>
      </c>
      <c r="F33" s="34" t="str">
        <f t="shared" si="7"/>
        <v/>
      </c>
      <c r="G33" s="69" t="str">
        <f>IF(AND(C33&gt;0,NOT(ISBLANK(H33))),IF(VLOOKUP($C$3,VLookups!$A$17:$B$18,2,FALSE),C33*VLOOKUP(H33,VLookups!$A$4:$B$13,2,FALSE),C33),"")</f>
        <v/>
      </c>
      <c r="H33" s="21"/>
      <c r="I33" s="56"/>
      <c r="J33" s="265"/>
      <c r="K33" s="365" t="str">
        <f>IF(C33&gt;0,IF(ISBLANK(J33),IF(ISBLANK(H33),"",VLOOKUP(H33,VLookups!$A$4:$C$13,3,FALSE)),J33),"")</f>
        <v/>
      </c>
      <c r="L33" s="365" t="str">
        <f t="shared" si="8"/>
        <v/>
      </c>
      <c r="M33" s="71" t="str">
        <f t="shared" si="9"/>
        <v/>
      </c>
      <c r="N33" s="88"/>
      <c r="O33" s="258" t="str">
        <f>IF(AND(N33&gt;0,C33&gt;0,NOT(K33="")),ABS(VLOOKUP($N$1,VLookups!$A$48:$B$49,2,FALSE)-_xlfn.LOGNORM.DIST(N33,LN(G33),LN(K33),TRUE)),"")</f>
        <v/>
      </c>
      <c r="P33" s="87" t="str">
        <f>IF(AND($B33&gt;0,$C33&gt;0,$D33&gt;0,NOT(ISBLANK($H33))),_xlfn.LOGNORM.INV(ABS(VLOOKUP($N$1,VLookups!$A$48:$B$49,2,FALSE)-P$3),LN($G33),LN($K33)),"")</f>
        <v/>
      </c>
      <c r="Q33" s="86" t="str">
        <f>IF(AND($B33&gt;0,$C33&gt;0,$D33&gt;0,NOT(ISBLANK($H33))),_xlfn.LOGNORM.INV(ABS(VLOOKUP($N$1,VLookups!$A$48:$B$49,2,FALSE)-Q$3),LN($G33),LN($K33)),"")</f>
        <v/>
      </c>
      <c r="R33" s="87" t="str">
        <f>IF(AND($B33&gt;0,$C33&gt;0,$D33&gt;0,NOT(ISBLANK($H33))),_xlfn.LOGNORM.INV(ABS(VLOOKUP($N$1,VLookups!$A$48:$B$49,2,FALSE)-R$3),LN($G33),LN($K33)),"")</f>
        <v/>
      </c>
      <c r="S33" s="86" t="str">
        <f>IF(AND($B33&gt;0,$C33&gt;0,$D33&gt;0,NOT(ISBLANK($H33))),_xlfn.LOGNORM.INV(ABS(VLOOKUP($N$1,VLookups!$A$48:$B$49,2,FALSE)-S$3),LN($G33),LN($K33)),"")</f>
        <v/>
      </c>
      <c r="T33" s="87" t="str">
        <f>IF(AND($B33&gt;0,$C33&gt;0,$D33&gt;0,NOT(ISBLANK($H33))),_xlfn.LOGNORM.INV(ABS(VLOOKUP($N$1,VLookups!$A$48:$B$49,2,FALSE)-T$3),LN($G33),LN($K33)),"")</f>
        <v/>
      </c>
      <c r="U33" s="86" t="str">
        <f>IF(AND($B33&gt;0,$C33&gt;0,$D33&gt;0,NOT(ISBLANK($H33))),_xlfn.LOGNORM.INV(ABS(VLOOKUP($N$1,VLookups!$A$48:$B$49,2,FALSE)-U$3),LN($G33),LN($K33)),"")</f>
        <v/>
      </c>
      <c r="V33" s="5"/>
      <c r="W33" s="161" t="str">
        <f t="shared" si="10"/>
        <v/>
      </c>
      <c r="X33" s="161"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2" t="e">
        <f t="shared" si="14"/>
        <v>#N/A</v>
      </c>
      <c r="DV33" s="162" t="e">
        <f t="shared" si="15"/>
        <v>#N/A</v>
      </c>
      <c r="DW33" s="162" t="e">
        <f t="shared" si="16"/>
        <v>#N/A</v>
      </c>
      <c r="DX33" s="162" t="e">
        <f t="shared" si="17"/>
        <v>#N/A</v>
      </c>
      <c r="DY33" s="162" t="e">
        <f t="shared" si="18"/>
        <v>#N/A</v>
      </c>
      <c r="DZ33" s="162" t="e">
        <f t="shared" si="19"/>
        <v>#N/A</v>
      </c>
      <c r="EA33" s="162" t="e">
        <f t="shared" si="20"/>
        <v>#N/A</v>
      </c>
      <c r="EB33" s="162" t="e">
        <f t="shared" si="21"/>
        <v>#N/A</v>
      </c>
      <c r="EC33" s="162" t="e">
        <f t="shared" si="22"/>
        <v>#N/A</v>
      </c>
      <c r="ED33" s="162" t="e">
        <f t="shared" si="23"/>
        <v>#N/A</v>
      </c>
      <c r="EE33" s="162" t="e">
        <f t="shared" si="24"/>
        <v>#N/A</v>
      </c>
      <c r="EF33" s="162" t="e">
        <f t="shared" si="25"/>
        <v>#N/A</v>
      </c>
      <c r="EG33" s="162" t="e">
        <f t="shared" si="26"/>
        <v>#N/A</v>
      </c>
      <c r="EH33" s="162" t="e">
        <f t="shared" si="27"/>
        <v>#N/A</v>
      </c>
      <c r="EI33" s="162" t="e">
        <f t="shared" si="28"/>
        <v>#N/A</v>
      </c>
      <c r="EJ33" s="162" t="e">
        <f t="shared" si="29"/>
        <v>#N/A</v>
      </c>
      <c r="EK33" s="162" t="e">
        <f t="shared" si="30"/>
        <v>#N/A</v>
      </c>
      <c r="EL33" s="162" t="e">
        <f t="shared" si="31"/>
        <v>#N/A</v>
      </c>
      <c r="EM33" s="162" t="e">
        <f t="shared" si="32"/>
        <v>#N/A</v>
      </c>
      <c r="EN33" s="162" t="e">
        <f t="shared" si="33"/>
        <v>#N/A</v>
      </c>
      <c r="EO33" s="162" t="e">
        <f t="shared" si="34"/>
        <v>#N/A</v>
      </c>
      <c r="EP33" s="162" t="e">
        <f t="shared" si="35"/>
        <v>#N/A</v>
      </c>
      <c r="EQ33" s="162" t="e">
        <f t="shared" si="36"/>
        <v>#N/A</v>
      </c>
      <c r="ER33" s="162" t="e">
        <f t="shared" si="37"/>
        <v>#N/A</v>
      </c>
      <c r="ES33" s="162" t="e">
        <f t="shared" si="38"/>
        <v>#N/A</v>
      </c>
      <c r="ET33" s="162" t="e">
        <f t="shared" si="39"/>
        <v>#N/A</v>
      </c>
      <c r="EU33" s="162" t="e">
        <f t="shared" si="40"/>
        <v>#N/A</v>
      </c>
      <c r="EV33" s="162" t="e">
        <f t="shared" si="41"/>
        <v>#N/A</v>
      </c>
      <c r="EW33" s="162" t="e">
        <f t="shared" si="42"/>
        <v>#N/A</v>
      </c>
      <c r="EX33" s="162" t="e">
        <f t="shared" si="43"/>
        <v>#N/A</v>
      </c>
      <c r="EY33" s="162" t="e">
        <f t="shared" si="44"/>
        <v>#N/A</v>
      </c>
      <c r="EZ33" s="162" t="e">
        <f t="shared" si="45"/>
        <v>#N/A</v>
      </c>
      <c r="FA33" s="162" t="e">
        <f t="shared" si="46"/>
        <v>#N/A</v>
      </c>
      <c r="FB33" s="162" t="e">
        <f t="shared" si="47"/>
        <v>#N/A</v>
      </c>
      <c r="FC33" s="162" t="e">
        <f t="shared" si="48"/>
        <v>#N/A</v>
      </c>
      <c r="FD33" s="162" t="e">
        <f t="shared" si="49"/>
        <v>#N/A</v>
      </c>
      <c r="FE33" s="162" t="e">
        <f t="shared" si="50"/>
        <v>#N/A</v>
      </c>
      <c r="FF33" s="162" t="e">
        <f t="shared" si="51"/>
        <v>#N/A</v>
      </c>
      <c r="FG33" s="162" t="e">
        <f t="shared" si="52"/>
        <v>#N/A</v>
      </c>
      <c r="FH33" s="162" t="e">
        <f t="shared" si="53"/>
        <v>#N/A</v>
      </c>
      <c r="FI33" s="162" t="e">
        <f t="shared" si="54"/>
        <v>#N/A</v>
      </c>
      <c r="FJ33" s="162" t="e">
        <f t="shared" si="55"/>
        <v>#N/A</v>
      </c>
      <c r="FK33" s="162" t="e">
        <f t="shared" si="56"/>
        <v>#N/A</v>
      </c>
      <c r="FL33" s="162" t="e">
        <f t="shared" si="57"/>
        <v>#N/A</v>
      </c>
      <c r="FM33" s="162" t="e">
        <f t="shared" si="58"/>
        <v>#N/A</v>
      </c>
      <c r="FN33" s="162" t="e">
        <f t="shared" si="59"/>
        <v>#N/A</v>
      </c>
      <c r="FO33" s="162" t="e">
        <f t="shared" si="60"/>
        <v>#N/A</v>
      </c>
      <c r="FP33" s="162" t="e">
        <f t="shared" si="61"/>
        <v>#N/A</v>
      </c>
      <c r="FQ33" s="162" t="e">
        <f t="shared" si="62"/>
        <v>#N/A</v>
      </c>
      <c r="FR33" s="162" t="e">
        <f t="shared" si="63"/>
        <v>#N/A</v>
      </c>
      <c r="FS33" s="162" t="e">
        <f t="shared" si="64"/>
        <v>#N/A</v>
      </c>
      <c r="FT33" s="162" t="e">
        <f t="shared" si="65"/>
        <v>#N/A</v>
      </c>
      <c r="FU33" s="162" t="e">
        <f t="shared" si="66"/>
        <v>#N/A</v>
      </c>
      <c r="FV33" s="162" t="e">
        <f t="shared" si="67"/>
        <v>#N/A</v>
      </c>
      <c r="FW33" s="162" t="e">
        <f t="shared" si="68"/>
        <v>#N/A</v>
      </c>
      <c r="FX33" s="162" t="e">
        <f t="shared" si="69"/>
        <v>#N/A</v>
      </c>
      <c r="FY33" s="162" t="e">
        <f t="shared" si="70"/>
        <v>#N/A</v>
      </c>
      <c r="FZ33" s="162" t="e">
        <f t="shared" si="71"/>
        <v>#N/A</v>
      </c>
      <c r="GA33" s="162" t="e">
        <f t="shared" si="72"/>
        <v>#N/A</v>
      </c>
      <c r="GB33" s="162" t="e">
        <f t="shared" si="73"/>
        <v>#N/A</v>
      </c>
      <c r="GC33" s="162" t="e">
        <f t="shared" si="74"/>
        <v>#N/A</v>
      </c>
      <c r="GD33" s="162" t="e">
        <f t="shared" si="75"/>
        <v>#N/A</v>
      </c>
      <c r="GE33" s="162" t="e">
        <f t="shared" si="76"/>
        <v>#N/A</v>
      </c>
      <c r="GF33" s="162" t="e">
        <f t="shared" si="77"/>
        <v>#N/A</v>
      </c>
      <c r="GG33" s="162" t="e">
        <f t="shared" si="78"/>
        <v>#N/A</v>
      </c>
      <c r="GH33" s="162" t="e">
        <f t="shared" si="79"/>
        <v>#N/A</v>
      </c>
      <c r="GI33" s="162" t="e">
        <f t="shared" si="80"/>
        <v>#N/A</v>
      </c>
      <c r="GJ33" s="162" t="e">
        <f t="shared" si="81"/>
        <v>#N/A</v>
      </c>
      <c r="GK33" s="162" t="e">
        <f t="shared" si="82"/>
        <v>#N/A</v>
      </c>
      <c r="GL33" s="162" t="e">
        <f t="shared" si="83"/>
        <v>#N/A</v>
      </c>
      <c r="GM33" s="162" t="e">
        <f t="shared" si="84"/>
        <v>#N/A</v>
      </c>
      <c r="GN33" s="162" t="e">
        <f t="shared" si="85"/>
        <v>#N/A</v>
      </c>
      <c r="GO33" s="162" t="e">
        <f t="shared" si="86"/>
        <v>#N/A</v>
      </c>
      <c r="GP33" s="162" t="e">
        <f t="shared" si="87"/>
        <v>#N/A</v>
      </c>
      <c r="GQ33" s="162" t="e">
        <f t="shared" si="88"/>
        <v>#N/A</v>
      </c>
      <c r="GR33" s="162" t="e">
        <f t="shared" si="89"/>
        <v>#N/A</v>
      </c>
      <c r="GS33" s="162" t="e">
        <f t="shared" si="90"/>
        <v>#N/A</v>
      </c>
      <c r="GT33" s="162" t="e">
        <f t="shared" si="91"/>
        <v>#N/A</v>
      </c>
      <c r="GU33" s="162" t="e">
        <f t="shared" si="92"/>
        <v>#N/A</v>
      </c>
      <c r="GV33" s="162" t="e">
        <f t="shared" si="93"/>
        <v>#N/A</v>
      </c>
      <c r="GW33" s="162" t="e">
        <f t="shared" si="94"/>
        <v>#N/A</v>
      </c>
      <c r="GX33" s="162" t="e">
        <f t="shared" si="95"/>
        <v>#N/A</v>
      </c>
      <c r="GY33" s="162" t="e">
        <f t="shared" si="96"/>
        <v>#N/A</v>
      </c>
      <c r="GZ33" s="162" t="e">
        <f t="shared" si="97"/>
        <v>#N/A</v>
      </c>
      <c r="HA33" s="162" t="e">
        <f t="shared" si="98"/>
        <v>#N/A</v>
      </c>
      <c r="HB33" s="162" t="e">
        <f t="shared" si="99"/>
        <v>#N/A</v>
      </c>
      <c r="HC33" s="162" t="e">
        <f t="shared" si="100"/>
        <v>#N/A</v>
      </c>
      <c r="HD33" s="162" t="e">
        <f t="shared" si="101"/>
        <v>#N/A</v>
      </c>
      <c r="HE33" s="162" t="e">
        <f t="shared" si="102"/>
        <v>#N/A</v>
      </c>
      <c r="HF33" s="162" t="e">
        <f t="shared" si="103"/>
        <v>#N/A</v>
      </c>
      <c r="HG33" s="162" t="e">
        <f t="shared" si="104"/>
        <v>#N/A</v>
      </c>
      <c r="HH33" s="162" t="e">
        <f t="shared" si="105"/>
        <v>#N/A</v>
      </c>
      <c r="HI33" s="162" t="e">
        <f t="shared" si="106"/>
        <v>#N/A</v>
      </c>
      <c r="HJ33" s="162" t="e">
        <f t="shared" si="107"/>
        <v>#N/A</v>
      </c>
      <c r="HK33" s="162" t="e">
        <f t="shared" si="108"/>
        <v>#N/A</v>
      </c>
      <c r="HL33" s="162" t="e">
        <f t="shared" si="109"/>
        <v>#N/A</v>
      </c>
      <c r="HM33" s="162" t="e">
        <f t="shared" si="110"/>
        <v>#N/A</v>
      </c>
      <c r="HN33" s="162" t="e">
        <f t="shared" si="111"/>
        <v>#N/A</v>
      </c>
      <c r="HO33" s="162" t="e">
        <f t="shared" si="112"/>
        <v>#N/A</v>
      </c>
      <c r="HP33" s="162" t="e">
        <f t="shared" si="113"/>
        <v>#N/A</v>
      </c>
      <c r="HQ33" s="162" t="e">
        <f t="shared" si="114"/>
        <v>#N/A</v>
      </c>
    </row>
    <row r="34" spans="1:225" hidden="1" x14ac:dyDescent="0.25">
      <c r="A34" s="4">
        <v>31</v>
      </c>
      <c r="B34" s="364" t="str">
        <f t="shared" si="4"/>
        <v/>
      </c>
      <c r="C34" s="88"/>
      <c r="D34" s="364" t="str">
        <f t="shared" si="5"/>
        <v/>
      </c>
      <c r="E34" s="34" t="str">
        <f t="shared" si="6"/>
        <v/>
      </c>
      <c r="F34" s="34" t="str">
        <f t="shared" si="7"/>
        <v/>
      </c>
      <c r="G34" s="69" t="str">
        <f>IF(AND(C34&gt;0,NOT(ISBLANK(H34))),IF(VLOOKUP($C$3,VLookups!$A$17:$B$18,2,FALSE),C34*VLOOKUP(H34,VLookups!$A$4:$B$13,2,FALSE),C34),"")</f>
        <v/>
      </c>
      <c r="H34" s="21"/>
      <c r="I34" s="56"/>
      <c r="J34" s="265"/>
      <c r="K34" s="365" t="str">
        <f>IF(C34&gt;0,IF(ISBLANK(J34),IF(ISBLANK(H34),"",VLOOKUP(H34,VLookups!$A$4:$C$13,3,FALSE)),J34),"")</f>
        <v/>
      </c>
      <c r="L34" s="365" t="str">
        <f t="shared" si="8"/>
        <v/>
      </c>
      <c r="M34" s="71" t="str">
        <f t="shared" si="9"/>
        <v/>
      </c>
      <c r="N34" s="88"/>
      <c r="O34" s="258" t="str">
        <f>IF(AND(N34&gt;0,C34&gt;0,NOT(K34="")),ABS(VLOOKUP($N$1,VLookups!$A$48:$B$49,2,FALSE)-_xlfn.LOGNORM.DIST(N34,LN(G34),LN(K34),TRUE)),"")</f>
        <v/>
      </c>
      <c r="P34" s="87" t="str">
        <f>IF(AND($B34&gt;0,$C34&gt;0,$D34&gt;0,NOT(ISBLANK($H34))),_xlfn.LOGNORM.INV(ABS(VLOOKUP($N$1,VLookups!$A$48:$B$49,2,FALSE)-P$3),LN($G34),LN($K34)),"")</f>
        <v/>
      </c>
      <c r="Q34" s="86" t="str">
        <f>IF(AND($B34&gt;0,$C34&gt;0,$D34&gt;0,NOT(ISBLANK($H34))),_xlfn.LOGNORM.INV(ABS(VLOOKUP($N$1,VLookups!$A$48:$B$49,2,FALSE)-Q$3),LN($G34),LN($K34)),"")</f>
        <v/>
      </c>
      <c r="R34" s="87" t="str">
        <f>IF(AND($B34&gt;0,$C34&gt;0,$D34&gt;0,NOT(ISBLANK($H34))),_xlfn.LOGNORM.INV(ABS(VLOOKUP($N$1,VLookups!$A$48:$B$49,2,FALSE)-R$3),LN($G34),LN($K34)),"")</f>
        <v/>
      </c>
      <c r="S34" s="86" t="str">
        <f>IF(AND($B34&gt;0,$C34&gt;0,$D34&gt;0,NOT(ISBLANK($H34))),_xlfn.LOGNORM.INV(ABS(VLOOKUP($N$1,VLookups!$A$48:$B$49,2,FALSE)-S$3),LN($G34),LN($K34)),"")</f>
        <v/>
      </c>
      <c r="T34" s="87" t="str">
        <f>IF(AND($B34&gt;0,$C34&gt;0,$D34&gt;0,NOT(ISBLANK($H34))),_xlfn.LOGNORM.INV(ABS(VLOOKUP($N$1,VLookups!$A$48:$B$49,2,FALSE)-T$3),LN($G34),LN($K34)),"")</f>
        <v/>
      </c>
      <c r="U34" s="86" t="str">
        <f>IF(AND($B34&gt;0,$C34&gt;0,$D34&gt;0,NOT(ISBLANK($H34))),_xlfn.LOGNORM.INV(ABS(VLOOKUP($N$1,VLookups!$A$48:$B$49,2,FALSE)-U$3),LN($G34),LN($K34)),"")</f>
        <v/>
      </c>
      <c r="V34" s="5"/>
      <c r="W34" s="161" t="str">
        <f t="shared" si="10"/>
        <v/>
      </c>
      <c r="X34" s="161"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2" t="e">
        <f t="shared" si="14"/>
        <v>#N/A</v>
      </c>
      <c r="DV34" s="162" t="e">
        <f t="shared" si="15"/>
        <v>#N/A</v>
      </c>
      <c r="DW34" s="162" t="e">
        <f t="shared" si="16"/>
        <v>#N/A</v>
      </c>
      <c r="DX34" s="162" t="e">
        <f t="shared" si="17"/>
        <v>#N/A</v>
      </c>
      <c r="DY34" s="162" t="e">
        <f t="shared" si="18"/>
        <v>#N/A</v>
      </c>
      <c r="DZ34" s="162" t="e">
        <f t="shared" si="19"/>
        <v>#N/A</v>
      </c>
      <c r="EA34" s="162" t="e">
        <f t="shared" si="20"/>
        <v>#N/A</v>
      </c>
      <c r="EB34" s="162" t="e">
        <f t="shared" si="21"/>
        <v>#N/A</v>
      </c>
      <c r="EC34" s="162" t="e">
        <f t="shared" si="22"/>
        <v>#N/A</v>
      </c>
      <c r="ED34" s="162" t="e">
        <f t="shared" si="23"/>
        <v>#N/A</v>
      </c>
      <c r="EE34" s="162" t="e">
        <f t="shared" si="24"/>
        <v>#N/A</v>
      </c>
      <c r="EF34" s="162" t="e">
        <f t="shared" si="25"/>
        <v>#N/A</v>
      </c>
      <c r="EG34" s="162" t="e">
        <f t="shared" si="26"/>
        <v>#N/A</v>
      </c>
      <c r="EH34" s="162" t="e">
        <f t="shared" si="27"/>
        <v>#N/A</v>
      </c>
      <c r="EI34" s="162" t="e">
        <f t="shared" si="28"/>
        <v>#N/A</v>
      </c>
      <c r="EJ34" s="162" t="e">
        <f t="shared" si="29"/>
        <v>#N/A</v>
      </c>
      <c r="EK34" s="162" t="e">
        <f t="shared" si="30"/>
        <v>#N/A</v>
      </c>
      <c r="EL34" s="162" t="e">
        <f t="shared" si="31"/>
        <v>#N/A</v>
      </c>
      <c r="EM34" s="162" t="e">
        <f t="shared" si="32"/>
        <v>#N/A</v>
      </c>
      <c r="EN34" s="162" t="e">
        <f t="shared" si="33"/>
        <v>#N/A</v>
      </c>
      <c r="EO34" s="162" t="e">
        <f t="shared" si="34"/>
        <v>#N/A</v>
      </c>
      <c r="EP34" s="162" t="e">
        <f t="shared" si="35"/>
        <v>#N/A</v>
      </c>
      <c r="EQ34" s="162" t="e">
        <f t="shared" si="36"/>
        <v>#N/A</v>
      </c>
      <c r="ER34" s="162" t="e">
        <f t="shared" si="37"/>
        <v>#N/A</v>
      </c>
      <c r="ES34" s="162" t="e">
        <f t="shared" si="38"/>
        <v>#N/A</v>
      </c>
      <c r="ET34" s="162" t="e">
        <f t="shared" si="39"/>
        <v>#N/A</v>
      </c>
      <c r="EU34" s="162" t="e">
        <f t="shared" si="40"/>
        <v>#N/A</v>
      </c>
      <c r="EV34" s="162" t="e">
        <f t="shared" si="41"/>
        <v>#N/A</v>
      </c>
      <c r="EW34" s="162" t="e">
        <f t="shared" si="42"/>
        <v>#N/A</v>
      </c>
      <c r="EX34" s="162" t="e">
        <f t="shared" si="43"/>
        <v>#N/A</v>
      </c>
      <c r="EY34" s="162" t="e">
        <f t="shared" si="44"/>
        <v>#N/A</v>
      </c>
      <c r="EZ34" s="162" t="e">
        <f t="shared" si="45"/>
        <v>#N/A</v>
      </c>
      <c r="FA34" s="162" t="e">
        <f t="shared" si="46"/>
        <v>#N/A</v>
      </c>
      <c r="FB34" s="162" t="e">
        <f t="shared" si="47"/>
        <v>#N/A</v>
      </c>
      <c r="FC34" s="162" t="e">
        <f t="shared" si="48"/>
        <v>#N/A</v>
      </c>
      <c r="FD34" s="162" t="e">
        <f t="shared" si="49"/>
        <v>#N/A</v>
      </c>
      <c r="FE34" s="162" t="e">
        <f t="shared" si="50"/>
        <v>#N/A</v>
      </c>
      <c r="FF34" s="162" t="e">
        <f t="shared" si="51"/>
        <v>#N/A</v>
      </c>
      <c r="FG34" s="162" t="e">
        <f t="shared" si="52"/>
        <v>#N/A</v>
      </c>
      <c r="FH34" s="162" t="e">
        <f t="shared" si="53"/>
        <v>#N/A</v>
      </c>
      <c r="FI34" s="162" t="e">
        <f t="shared" si="54"/>
        <v>#N/A</v>
      </c>
      <c r="FJ34" s="162" t="e">
        <f t="shared" si="55"/>
        <v>#N/A</v>
      </c>
      <c r="FK34" s="162" t="e">
        <f t="shared" si="56"/>
        <v>#N/A</v>
      </c>
      <c r="FL34" s="162" t="e">
        <f t="shared" si="57"/>
        <v>#N/A</v>
      </c>
      <c r="FM34" s="162" t="e">
        <f t="shared" si="58"/>
        <v>#N/A</v>
      </c>
      <c r="FN34" s="162" t="e">
        <f t="shared" si="59"/>
        <v>#N/A</v>
      </c>
      <c r="FO34" s="162" t="e">
        <f t="shared" si="60"/>
        <v>#N/A</v>
      </c>
      <c r="FP34" s="162" t="e">
        <f t="shared" si="61"/>
        <v>#N/A</v>
      </c>
      <c r="FQ34" s="162" t="e">
        <f t="shared" si="62"/>
        <v>#N/A</v>
      </c>
      <c r="FR34" s="162" t="e">
        <f t="shared" si="63"/>
        <v>#N/A</v>
      </c>
      <c r="FS34" s="162" t="e">
        <f t="shared" si="64"/>
        <v>#N/A</v>
      </c>
      <c r="FT34" s="162" t="e">
        <f t="shared" si="65"/>
        <v>#N/A</v>
      </c>
      <c r="FU34" s="162" t="e">
        <f t="shared" si="66"/>
        <v>#N/A</v>
      </c>
      <c r="FV34" s="162" t="e">
        <f t="shared" si="67"/>
        <v>#N/A</v>
      </c>
      <c r="FW34" s="162" t="e">
        <f t="shared" si="68"/>
        <v>#N/A</v>
      </c>
      <c r="FX34" s="162" t="e">
        <f t="shared" si="69"/>
        <v>#N/A</v>
      </c>
      <c r="FY34" s="162" t="e">
        <f t="shared" si="70"/>
        <v>#N/A</v>
      </c>
      <c r="FZ34" s="162" t="e">
        <f t="shared" si="71"/>
        <v>#N/A</v>
      </c>
      <c r="GA34" s="162" t="e">
        <f t="shared" si="72"/>
        <v>#N/A</v>
      </c>
      <c r="GB34" s="162" t="e">
        <f t="shared" si="73"/>
        <v>#N/A</v>
      </c>
      <c r="GC34" s="162" t="e">
        <f t="shared" si="74"/>
        <v>#N/A</v>
      </c>
      <c r="GD34" s="162" t="e">
        <f t="shared" si="75"/>
        <v>#N/A</v>
      </c>
      <c r="GE34" s="162" t="e">
        <f t="shared" si="76"/>
        <v>#N/A</v>
      </c>
      <c r="GF34" s="162" t="e">
        <f t="shared" si="77"/>
        <v>#N/A</v>
      </c>
      <c r="GG34" s="162" t="e">
        <f t="shared" si="78"/>
        <v>#N/A</v>
      </c>
      <c r="GH34" s="162" t="e">
        <f t="shared" si="79"/>
        <v>#N/A</v>
      </c>
      <c r="GI34" s="162" t="e">
        <f t="shared" si="80"/>
        <v>#N/A</v>
      </c>
      <c r="GJ34" s="162" t="e">
        <f t="shared" si="81"/>
        <v>#N/A</v>
      </c>
      <c r="GK34" s="162" t="e">
        <f t="shared" si="82"/>
        <v>#N/A</v>
      </c>
      <c r="GL34" s="162" t="e">
        <f t="shared" si="83"/>
        <v>#N/A</v>
      </c>
      <c r="GM34" s="162" t="e">
        <f t="shared" si="84"/>
        <v>#N/A</v>
      </c>
      <c r="GN34" s="162" t="e">
        <f t="shared" si="85"/>
        <v>#N/A</v>
      </c>
      <c r="GO34" s="162" t="e">
        <f t="shared" si="86"/>
        <v>#N/A</v>
      </c>
      <c r="GP34" s="162" t="e">
        <f t="shared" si="87"/>
        <v>#N/A</v>
      </c>
      <c r="GQ34" s="162" t="e">
        <f t="shared" si="88"/>
        <v>#N/A</v>
      </c>
      <c r="GR34" s="162" t="e">
        <f t="shared" si="89"/>
        <v>#N/A</v>
      </c>
      <c r="GS34" s="162" t="e">
        <f t="shared" si="90"/>
        <v>#N/A</v>
      </c>
      <c r="GT34" s="162" t="e">
        <f t="shared" si="91"/>
        <v>#N/A</v>
      </c>
      <c r="GU34" s="162" t="e">
        <f t="shared" si="92"/>
        <v>#N/A</v>
      </c>
      <c r="GV34" s="162" t="e">
        <f t="shared" si="93"/>
        <v>#N/A</v>
      </c>
      <c r="GW34" s="162" t="e">
        <f t="shared" si="94"/>
        <v>#N/A</v>
      </c>
      <c r="GX34" s="162" t="e">
        <f t="shared" si="95"/>
        <v>#N/A</v>
      </c>
      <c r="GY34" s="162" t="e">
        <f t="shared" si="96"/>
        <v>#N/A</v>
      </c>
      <c r="GZ34" s="162" t="e">
        <f t="shared" si="97"/>
        <v>#N/A</v>
      </c>
      <c r="HA34" s="162" t="e">
        <f t="shared" si="98"/>
        <v>#N/A</v>
      </c>
      <c r="HB34" s="162" t="e">
        <f t="shared" si="99"/>
        <v>#N/A</v>
      </c>
      <c r="HC34" s="162" t="e">
        <f t="shared" si="100"/>
        <v>#N/A</v>
      </c>
      <c r="HD34" s="162" t="e">
        <f t="shared" si="101"/>
        <v>#N/A</v>
      </c>
      <c r="HE34" s="162" t="e">
        <f t="shared" si="102"/>
        <v>#N/A</v>
      </c>
      <c r="HF34" s="162" t="e">
        <f t="shared" si="103"/>
        <v>#N/A</v>
      </c>
      <c r="HG34" s="162" t="e">
        <f t="shared" si="104"/>
        <v>#N/A</v>
      </c>
      <c r="HH34" s="162" t="e">
        <f t="shared" si="105"/>
        <v>#N/A</v>
      </c>
      <c r="HI34" s="162" t="e">
        <f t="shared" si="106"/>
        <v>#N/A</v>
      </c>
      <c r="HJ34" s="162" t="e">
        <f t="shared" si="107"/>
        <v>#N/A</v>
      </c>
      <c r="HK34" s="162" t="e">
        <f t="shared" si="108"/>
        <v>#N/A</v>
      </c>
      <c r="HL34" s="162" t="e">
        <f t="shared" si="109"/>
        <v>#N/A</v>
      </c>
      <c r="HM34" s="162" t="e">
        <f t="shared" si="110"/>
        <v>#N/A</v>
      </c>
      <c r="HN34" s="162" t="e">
        <f t="shared" si="111"/>
        <v>#N/A</v>
      </c>
      <c r="HO34" s="162" t="e">
        <f t="shared" si="112"/>
        <v>#N/A</v>
      </c>
      <c r="HP34" s="162" t="e">
        <f t="shared" si="113"/>
        <v>#N/A</v>
      </c>
      <c r="HQ34" s="162" t="e">
        <f t="shared" si="114"/>
        <v>#N/A</v>
      </c>
    </row>
    <row r="35" spans="1:225" hidden="1" x14ac:dyDescent="0.25">
      <c r="A35" s="4">
        <v>32</v>
      </c>
      <c r="B35" s="364" t="str">
        <f t="shared" si="4"/>
        <v/>
      </c>
      <c r="C35" s="88"/>
      <c r="D35" s="364" t="str">
        <f t="shared" si="5"/>
        <v/>
      </c>
      <c r="E35" s="34" t="str">
        <f t="shared" si="6"/>
        <v/>
      </c>
      <c r="F35" s="34" t="str">
        <f t="shared" si="7"/>
        <v/>
      </c>
      <c r="G35" s="69" t="str">
        <f>IF(AND(C35&gt;0,NOT(ISBLANK(H35))),IF(VLOOKUP($C$3,VLookups!$A$17:$B$18,2,FALSE),C35*VLOOKUP(H35,VLookups!$A$4:$B$13,2,FALSE),C35),"")</f>
        <v/>
      </c>
      <c r="H35" s="21"/>
      <c r="I35" s="56"/>
      <c r="J35" s="265"/>
      <c r="K35" s="365" t="str">
        <f>IF(C35&gt;0,IF(ISBLANK(J35),IF(ISBLANK(H35),"",VLOOKUP(H35,VLookups!$A$4:$C$13,3,FALSE)),J35),"")</f>
        <v/>
      </c>
      <c r="L35" s="365" t="str">
        <f t="shared" si="8"/>
        <v/>
      </c>
      <c r="M35" s="71" t="str">
        <f t="shared" si="9"/>
        <v/>
      </c>
      <c r="N35" s="88"/>
      <c r="O35" s="258" t="str">
        <f>IF(AND(N35&gt;0,C35&gt;0,NOT(K35="")),ABS(VLOOKUP($N$1,VLookups!$A$48:$B$49,2,FALSE)-_xlfn.LOGNORM.DIST(N35,LN(G35),LN(K35),TRUE)),"")</f>
        <v/>
      </c>
      <c r="P35" s="87" t="str">
        <f>IF(AND($B35&gt;0,$C35&gt;0,$D35&gt;0,NOT(ISBLANK($H35))),_xlfn.LOGNORM.INV(ABS(VLOOKUP($N$1,VLookups!$A$48:$B$49,2,FALSE)-P$3),LN($G35),LN($K35)),"")</f>
        <v/>
      </c>
      <c r="Q35" s="86" t="str">
        <f>IF(AND($B35&gt;0,$C35&gt;0,$D35&gt;0,NOT(ISBLANK($H35))),_xlfn.LOGNORM.INV(ABS(VLOOKUP($N$1,VLookups!$A$48:$B$49,2,FALSE)-Q$3),LN($G35),LN($K35)),"")</f>
        <v/>
      </c>
      <c r="R35" s="87" t="str">
        <f>IF(AND($B35&gt;0,$C35&gt;0,$D35&gt;0,NOT(ISBLANK($H35))),_xlfn.LOGNORM.INV(ABS(VLOOKUP($N$1,VLookups!$A$48:$B$49,2,FALSE)-R$3),LN($G35),LN($K35)),"")</f>
        <v/>
      </c>
      <c r="S35" s="86" t="str">
        <f>IF(AND($B35&gt;0,$C35&gt;0,$D35&gt;0,NOT(ISBLANK($H35))),_xlfn.LOGNORM.INV(ABS(VLOOKUP($N$1,VLookups!$A$48:$B$49,2,FALSE)-S$3),LN($G35),LN($K35)),"")</f>
        <v/>
      </c>
      <c r="T35" s="87" t="str">
        <f>IF(AND($B35&gt;0,$C35&gt;0,$D35&gt;0,NOT(ISBLANK($H35))),_xlfn.LOGNORM.INV(ABS(VLOOKUP($N$1,VLookups!$A$48:$B$49,2,FALSE)-T$3),LN($G35),LN($K35)),"")</f>
        <v/>
      </c>
      <c r="U35" s="86" t="str">
        <f>IF(AND($B35&gt;0,$C35&gt;0,$D35&gt;0,NOT(ISBLANK($H35))),_xlfn.LOGNORM.INV(ABS(VLOOKUP($N$1,VLookups!$A$48:$B$49,2,FALSE)-U$3),LN($G35),LN($K35)),"")</f>
        <v/>
      </c>
      <c r="V35" s="5"/>
      <c r="W35" s="161" t="str">
        <f t="shared" si="10"/>
        <v/>
      </c>
      <c r="X35" s="161"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2" t="e">
        <f t="shared" si="14"/>
        <v>#N/A</v>
      </c>
      <c r="DV35" s="162" t="e">
        <f t="shared" si="15"/>
        <v>#N/A</v>
      </c>
      <c r="DW35" s="162" t="e">
        <f t="shared" si="16"/>
        <v>#N/A</v>
      </c>
      <c r="DX35" s="162" t="e">
        <f t="shared" si="17"/>
        <v>#N/A</v>
      </c>
      <c r="DY35" s="162" t="e">
        <f t="shared" si="18"/>
        <v>#N/A</v>
      </c>
      <c r="DZ35" s="162" t="e">
        <f t="shared" si="19"/>
        <v>#N/A</v>
      </c>
      <c r="EA35" s="162" t="e">
        <f t="shared" si="20"/>
        <v>#N/A</v>
      </c>
      <c r="EB35" s="162" t="e">
        <f t="shared" si="21"/>
        <v>#N/A</v>
      </c>
      <c r="EC35" s="162" t="e">
        <f t="shared" si="22"/>
        <v>#N/A</v>
      </c>
      <c r="ED35" s="162" t="e">
        <f t="shared" si="23"/>
        <v>#N/A</v>
      </c>
      <c r="EE35" s="162" t="e">
        <f t="shared" si="24"/>
        <v>#N/A</v>
      </c>
      <c r="EF35" s="162" t="e">
        <f t="shared" si="25"/>
        <v>#N/A</v>
      </c>
      <c r="EG35" s="162" t="e">
        <f t="shared" si="26"/>
        <v>#N/A</v>
      </c>
      <c r="EH35" s="162" t="e">
        <f t="shared" si="27"/>
        <v>#N/A</v>
      </c>
      <c r="EI35" s="162" t="e">
        <f t="shared" si="28"/>
        <v>#N/A</v>
      </c>
      <c r="EJ35" s="162" t="e">
        <f t="shared" si="29"/>
        <v>#N/A</v>
      </c>
      <c r="EK35" s="162" t="e">
        <f t="shared" si="30"/>
        <v>#N/A</v>
      </c>
      <c r="EL35" s="162" t="e">
        <f t="shared" si="31"/>
        <v>#N/A</v>
      </c>
      <c r="EM35" s="162" t="e">
        <f t="shared" si="32"/>
        <v>#N/A</v>
      </c>
      <c r="EN35" s="162" t="e">
        <f t="shared" si="33"/>
        <v>#N/A</v>
      </c>
      <c r="EO35" s="162" t="e">
        <f t="shared" si="34"/>
        <v>#N/A</v>
      </c>
      <c r="EP35" s="162" t="e">
        <f t="shared" si="35"/>
        <v>#N/A</v>
      </c>
      <c r="EQ35" s="162" t="e">
        <f t="shared" si="36"/>
        <v>#N/A</v>
      </c>
      <c r="ER35" s="162" t="e">
        <f t="shared" si="37"/>
        <v>#N/A</v>
      </c>
      <c r="ES35" s="162" t="e">
        <f t="shared" si="38"/>
        <v>#N/A</v>
      </c>
      <c r="ET35" s="162" t="e">
        <f t="shared" si="39"/>
        <v>#N/A</v>
      </c>
      <c r="EU35" s="162" t="e">
        <f t="shared" si="40"/>
        <v>#N/A</v>
      </c>
      <c r="EV35" s="162" t="e">
        <f t="shared" si="41"/>
        <v>#N/A</v>
      </c>
      <c r="EW35" s="162" t="e">
        <f t="shared" si="42"/>
        <v>#N/A</v>
      </c>
      <c r="EX35" s="162" t="e">
        <f t="shared" si="43"/>
        <v>#N/A</v>
      </c>
      <c r="EY35" s="162" t="e">
        <f t="shared" si="44"/>
        <v>#N/A</v>
      </c>
      <c r="EZ35" s="162" t="e">
        <f t="shared" si="45"/>
        <v>#N/A</v>
      </c>
      <c r="FA35" s="162" t="e">
        <f t="shared" si="46"/>
        <v>#N/A</v>
      </c>
      <c r="FB35" s="162" t="e">
        <f t="shared" si="47"/>
        <v>#N/A</v>
      </c>
      <c r="FC35" s="162" t="e">
        <f t="shared" si="48"/>
        <v>#N/A</v>
      </c>
      <c r="FD35" s="162" t="e">
        <f t="shared" si="49"/>
        <v>#N/A</v>
      </c>
      <c r="FE35" s="162" t="e">
        <f t="shared" si="50"/>
        <v>#N/A</v>
      </c>
      <c r="FF35" s="162" t="e">
        <f t="shared" si="51"/>
        <v>#N/A</v>
      </c>
      <c r="FG35" s="162" t="e">
        <f t="shared" si="52"/>
        <v>#N/A</v>
      </c>
      <c r="FH35" s="162" t="e">
        <f t="shared" si="53"/>
        <v>#N/A</v>
      </c>
      <c r="FI35" s="162" t="e">
        <f t="shared" si="54"/>
        <v>#N/A</v>
      </c>
      <c r="FJ35" s="162" t="e">
        <f t="shared" si="55"/>
        <v>#N/A</v>
      </c>
      <c r="FK35" s="162" t="e">
        <f t="shared" si="56"/>
        <v>#N/A</v>
      </c>
      <c r="FL35" s="162" t="e">
        <f t="shared" si="57"/>
        <v>#N/A</v>
      </c>
      <c r="FM35" s="162" t="e">
        <f t="shared" si="58"/>
        <v>#N/A</v>
      </c>
      <c r="FN35" s="162" t="e">
        <f t="shared" si="59"/>
        <v>#N/A</v>
      </c>
      <c r="FO35" s="162" t="e">
        <f t="shared" si="60"/>
        <v>#N/A</v>
      </c>
      <c r="FP35" s="162" t="e">
        <f t="shared" si="61"/>
        <v>#N/A</v>
      </c>
      <c r="FQ35" s="162" t="e">
        <f t="shared" si="62"/>
        <v>#N/A</v>
      </c>
      <c r="FR35" s="162" t="e">
        <f t="shared" si="63"/>
        <v>#N/A</v>
      </c>
      <c r="FS35" s="162" t="e">
        <f t="shared" si="64"/>
        <v>#N/A</v>
      </c>
      <c r="FT35" s="162" t="e">
        <f t="shared" si="65"/>
        <v>#N/A</v>
      </c>
      <c r="FU35" s="162" t="e">
        <f t="shared" si="66"/>
        <v>#N/A</v>
      </c>
      <c r="FV35" s="162" t="e">
        <f t="shared" si="67"/>
        <v>#N/A</v>
      </c>
      <c r="FW35" s="162" t="e">
        <f t="shared" si="68"/>
        <v>#N/A</v>
      </c>
      <c r="FX35" s="162" t="e">
        <f t="shared" si="69"/>
        <v>#N/A</v>
      </c>
      <c r="FY35" s="162" t="e">
        <f t="shared" si="70"/>
        <v>#N/A</v>
      </c>
      <c r="FZ35" s="162" t="e">
        <f t="shared" si="71"/>
        <v>#N/A</v>
      </c>
      <c r="GA35" s="162" t="e">
        <f t="shared" si="72"/>
        <v>#N/A</v>
      </c>
      <c r="GB35" s="162" t="e">
        <f t="shared" si="73"/>
        <v>#N/A</v>
      </c>
      <c r="GC35" s="162" t="e">
        <f t="shared" si="74"/>
        <v>#N/A</v>
      </c>
      <c r="GD35" s="162" t="e">
        <f t="shared" si="75"/>
        <v>#N/A</v>
      </c>
      <c r="GE35" s="162" t="e">
        <f t="shared" si="76"/>
        <v>#N/A</v>
      </c>
      <c r="GF35" s="162" t="e">
        <f t="shared" si="77"/>
        <v>#N/A</v>
      </c>
      <c r="GG35" s="162" t="e">
        <f t="shared" si="78"/>
        <v>#N/A</v>
      </c>
      <c r="GH35" s="162" t="e">
        <f t="shared" si="79"/>
        <v>#N/A</v>
      </c>
      <c r="GI35" s="162" t="e">
        <f t="shared" si="80"/>
        <v>#N/A</v>
      </c>
      <c r="GJ35" s="162" t="e">
        <f t="shared" si="81"/>
        <v>#N/A</v>
      </c>
      <c r="GK35" s="162" t="e">
        <f t="shared" si="82"/>
        <v>#N/A</v>
      </c>
      <c r="GL35" s="162" t="e">
        <f t="shared" si="83"/>
        <v>#N/A</v>
      </c>
      <c r="GM35" s="162" t="e">
        <f t="shared" si="84"/>
        <v>#N/A</v>
      </c>
      <c r="GN35" s="162" t="e">
        <f t="shared" si="85"/>
        <v>#N/A</v>
      </c>
      <c r="GO35" s="162" t="e">
        <f t="shared" si="86"/>
        <v>#N/A</v>
      </c>
      <c r="GP35" s="162" t="e">
        <f t="shared" si="87"/>
        <v>#N/A</v>
      </c>
      <c r="GQ35" s="162" t="e">
        <f t="shared" si="88"/>
        <v>#N/A</v>
      </c>
      <c r="GR35" s="162" t="e">
        <f t="shared" si="89"/>
        <v>#N/A</v>
      </c>
      <c r="GS35" s="162" t="e">
        <f t="shared" si="90"/>
        <v>#N/A</v>
      </c>
      <c r="GT35" s="162" t="e">
        <f t="shared" si="91"/>
        <v>#N/A</v>
      </c>
      <c r="GU35" s="162" t="e">
        <f t="shared" si="92"/>
        <v>#N/A</v>
      </c>
      <c r="GV35" s="162" t="e">
        <f t="shared" si="93"/>
        <v>#N/A</v>
      </c>
      <c r="GW35" s="162" t="e">
        <f t="shared" si="94"/>
        <v>#N/A</v>
      </c>
      <c r="GX35" s="162" t="e">
        <f t="shared" si="95"/>
        <v>#N/A</v>
      </c>
      <c r="GY35" s="162" t="e">
        <f t="shared" si="96"/>
        <v>#N/A</v>
      </c>
      <c r="GZ35" s="162" t="e">
        <f t="shared" si="97"/>
        <v>#N/A</v>
      </c>
      <c r="HA35" s="162" t="e">
        <f t="shared" si="98"/>
        <v>#N/A</v>
      </c>
      <c r="HB35" s="162" t="e">
        <f t="shared" si="99"/>
        <v>#N/A</v>
      </c>
      <c r="HC35" s="162" t="e">
        <f t="shared" si="100"/>
        <v>#N/A</v>
      </c>
      <c r="HD35" s="162" t="e">
        <f t="shared" si="101"/>
        <v>#N/A</v>
      </c>
      <c r="HE35" s="162" t="e">
        <f t="shared" si="102"/>
        <v>#N/A</v>
      </c>
      <c r="HF35" s="162" t="e">
        <f t="shared" si="103"/>
        <v>#N/A</v>
      </c>
      <c r="HG35" s="162" t="e">
        <f t="shared" si="104"/>
        <v>#N/A</v>
      </c>
      <c r="HH35" s="162" t="e">
        <f t="shared" si="105"/>
        <v>#N/A</v>
      </c>
      <c r="HI35" s="162" t="e">
        <f t="shared" si="106"/>
        <v>#N/A</v>
      </c>
      <c r="HJ35" s="162" t="e">
        <f t="shared" si="107"/>
        <v>#N/A</v>
      </c>
      <c r="HK35" s="162" t="e">
        <f t="shared" si="108"/>
        <v>#N/A</v>
      </c>
      <c r="HL35" s="162" t="e">
        <f t="shared" si="109"/>
        <v>#N/A</v>
      </c>
      <c r="HM35" s="162" t="e">
        <f t="shared" si="110"/>
        <v>#N/A</v>
      </c>
      <c r="HN35" s="162" t="e">
        <f t="shared" si="111"/>
        <v>#N/A</v>
      </c>
      <c r="HO35" s="162" t="e">
        <f t="shared" si="112"/>
        <v>#N/A</v>
      </c>
      <c r="HP35" s="162" t="e">
        <f t="shared" si="113"/>
        <v>#N/A</v>
      </c>
      <c r="HQ35" s="162" t="e">
        <f t="shared" si="114"/>
        <v>#N/A</v>
      </c>
    </row>
    <row r="36" spans="1:225" hidden="1" x14ac:dyDescent="0.25">
      <c r="A36" s="4">
        <v>33</v>
      </c>
      <c r="B36" s="364" t="str">
        <f t="shared" si="4"/>
        <v/>
      </c>
      <c r="C36" s="88"/>
      <c r="D36" s="364" t="str">
        <f t="shared" si="5"/>
        <v/>
      </c>
      <c r="E36" s="34" t="str">
        <f t="shared" si="6"/>
        <v/>
      </c>
      <c r="F36" s="34" t="str">
        <f t="shared" si="7"/>
        <v/>
      </c>
      <c r="G36" s="69" t="str">
        <f>IF(AND(C36&gt;0,NOT(ISBLANK(H36))),IF(VLOOKUP($C$3,VLookups!$A$17:$B$18,2,FALSE),C36*VLOOKUP(H36,VLookups!$A$4:$B$13,2,FALSE),C36),"")</f>
        <v/>
      </c>
      <c r="H36" s="21"/>
      <c r="I36" s="56"/>
      <c r="J36" s="265"/>
      <c r="K36" s="365" t="str">
        <f>IF(C36&gt;0,IF(ISBLANK(J36),IF(ISBLANK(H36),"",VLOOKUP(H36,VLookups!$A$4:$C$13,3,FALSE)),J36),"")</f>
        <v/>
      </c>
      <c r="L36" s="365" t="str">
        <f t="shared" si="8"/>
        <v/>
      </c>
      <c r="M36" s="71" t="str">
        <f t="shared" si="9"/>
        <v/>
      </c>
      <c r="N36" s="88"/>
      <c r="O36" s="258" t="str">
        <f>IF(AND(N36&gt;0,C36&gt;0,NOT(K36="")),ABS(VLOOKUP($N$1,VLookups!$A$48:$B$49,2,FALSE)-_xlfn.LOGNORM.DIST(N36,LN(G36),LN(K36),TRUE)),"")</f>
        <v/>
      </c>
      <c r="P36" s="87" t="str">
        <f>IF(AND($B36&gt;0,$C36&gt;0,$D36&gt;0,NOT(ISBLANK($H36))),_xlfn.LOGNORM.INV(ABS(VLOOKUP($N$1,VLookups!$A$48:$B$49,2,FALSE)-P$3),LN($G36),LN($K36)),"")</f>
        <v/>
      </c>
      <c r="Q36" s="86" t="str">
        <f>IF(AND($B36&gt;0,$C36&gt;0,$D36&gt;0,NOT(ISBLANK($H36))),_xlfn.LOGNORM.INV(ABS(VLOOKUP($N$1,VLookups!$A$48:$B$49,2,FALSE)-Q$3),LN($G36),LN($K36)),"")</f>
        <v/>
      </c>
      <c r="R36" s="87" t="str">
        <f>IF(AND($B36&gt;0,$C36&gt;0,$D36&gt;0,NOT(ISBLANK($H36))),_xlfn.LOGNORM.INV(ABS(VLOOKUP($N$1,VLookups!$A$48:$B$49,2,FALSE)-R$3),LN($G36),LN($K36)),"")</f>
        <v/>
      </c>
      <c r="S36" s="86" t="str">
        <f>IF(AND($B36&gt;0,$C36&gt;0,$D36&gt;0,NOT(ISBLANK($H36))),_xlfn.LOGNORM.INV(ABS(VLOOKUP($N$1,VLookups!$A$48:$B$49,2,FALSE)-S$3),LN($G36),LN($K36)),"")</f>
        <v/>
      </c>
      <c r="T36" s="87" t="str">
        <f>IF(AND($B36&gt;0,$C36&gt;0,$D36&gt;0,NOT(ISBLANK($H36))),_xlfn.LOGNORM.INV(ABS(VLOOKUP($N$1,VLookups!$A$48:$B$49,2,FALSE)-T$3),LN($G36),LN($K36)),"")</f>
        <v/>
      </c>
      <c r="U36" s="86" t="str">
        <f>IF(AND($B36&gt;0,$C36&gt;0,$D36&gt;0,NOT(ISBLANK($H36))),_xlfn.LOGNORM.INV(ABS(VLOOKUP($N$1,VLookups!$A$48:$B$49,2,FALSE)-U$3),LN($G36),LN($K36)),"")</f>
        <v/>
      </c>
      <c r="V36" s="5"/>
      <c r="W36" s="161" t="str">
        <f t="shared" si="10"/>
        <v/>
      </c>
      <c r="X36" s="161"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2" t="e">
        <f t="shared" si="14"/>
        <v>#N/A</v>
      </c>
      <c r="DV36" s="162" t="e">
        <f t="shared" si="15"/>
        <v>#N/A</v>
      </c>
      <c r="DW36" s="162" t="e">
        <f t="shared" si="16"/>
        <v>#N/A</v>
      </c>
      <c r="DX36" s="162" t="e">
        <f t="shared" si="17"/>
        <v>#N/A</v>
      </c>
      <c r="DY36" s="162" t="e">
        <f t="shared" si="18"/>
        <v>#N/A</v>
      </c>
      <c r="DZ36" s="162" t="e">
        <f t="shared" si="19"/>
        <v>#N/A</v>
      </c>
      <c r="EA36" s="162" t="e">
        <f t="shared" si="20"/>
        <v>#N/A</v>
      </c>
      <c r="EB36" s="162" t="e">
        <f t="shared" si="21"/>
        <v>#N/A</v>
      </c>
      <c r="EC36" s="162" t="e">
        <f t="shared" si="22"/>
        <v>#N/A</v>
      </c>
      <c r="ED36" s="162" t="e">
        <f t="shared" si="23"/>
        <v>#N/A</v>
      </c>
      <c r="EE36" s="162" t="e">
        <f t="shared" si="24"/>
        <v>#N/A</v>
      </c>
      <c r="EF36" s="162" t="e">
        <f t="shared" si="25"/>
        <v>#N/A</v>
      </c>
      <c r="EG36" s="162" t="e">
        <f t="shared" si="26"/>
        <v>#N/A</v>
      </c>
      <c r="EH36" s="162" t="e">
        <f t="shared" si="27"/>
        <v>#N/A</v>
      </c>
      <c r="EI36" s="162" t="e">
        <f t="shared" si="28"/>
        <v>#N/A</v>
      </c>
      <c r="EJ36" s="162" t="e">
        <f t="shared" si="29"/>
        <v>#N/A</v>
      </c>
      <c r="EK36" s="162" t="e">
        <f t="shared" si="30"/>
        <v>#N/A</v>
      </c>
      <c r="EL36" s="162" t="e">
        <f t="shared" si="31"/>
        <v>#N/A</v>
      </c>
      <c r="EM36" s="162" t="e">
        <f t="shared" si="32"/>
        <v>#N/A</v>
      </c>
      <c r="EN36" s="162" t="e">
        <f t="shared" si="33"/>
        <v>#N/A</v>
      </c>
      <c r="EO36" s="162" t="e">
        <f t="shared" si="34"/>
        <v>#N/A</v>
      </c>
      <c r="EP36" s="162" t="e">
        <f t="shared" si="35"/>
        <v>#N/A</v>
      </c>
      <c r="EQ36" s="162" t="e">
        <f t="shared" si="36"/>
        <v>#N/A</v>
      </c>
      <c r="ER36" s="162" t="e">
        <f t="shared" si="37"/>
        <v>#N/A</v>
      </c>
      <c r="ES36" s="162" t="e">
        <f t="shared" si="38"/>
        <v>#N/A</v>
      </c>
      <c r="ET36" s="162" t="e">
        <f t="shared" si="39"/>
        <v>#N/A</v>
      </c>
      <c r="EU36" s="162" t="e">
        <f t="shared" si="40"/>
        <v>#N/A</v>
      </c>
      <c r="EV36" s="162" t="e">
        <f t="shared" si="41"/>
        <v>#N/A</v>
      </c>
      <c r="EW36" s="162" t="e">
        <f t="shared" si="42"/>
        <v>#N/A</v>
      </c>
      <c r="EX36" s="162" t="e">
        <f t="shared" si="43"/>
        <v>#N/A</v>
      </c>
      <c r="EY36" s="162" t="e">
        <f t="shared" si="44"/>
        <v>#N/A</v>
      </c>
      <c r="EZ36" s="162" t="e">
        <f t="shared" si="45"/>
        <v>#N/A</v>
      </c>
      <c r="FA36" s="162" t="e">
        <f t="shared" si="46"/>
        <v>#N/A</v>
      </c>
      <c r="FB36" s="162" t="e">
        <f t="shared" si="47"/>
        <v>#N/A</v>
      </c>
      <c r="FC36" s="162" t="e">
        <f t="shared" si="48"/>
        <v>#N/A</v>
      </c>
      <c r="FD36" s="162" t="e">
        <f t="shared" si="49"/>
        <v>#N/A</v>
      </c>
      <c r="FE36" s="162" t="e">
        <f t="shared" si="50"/>
        <v>#N/A</v>
      </c>
      <c r="FF36" s="162" t="e">
        <f t="shared" si="51"/>
        <v>#N/A</v>
      </c>
      <c r="FG36" s="162" t="e">
        <f t="shared" si="52"/>
        <v>#N/A</v>
      </c>
      <c r="FH36" s="162" t="e">
        <f t="shared" si="53"/>
        <v>#N/A</v>
      </c>
      <c r="FI36" s="162" t="e">
        <f t="shared" si="54"/>
        <v>#N/A</v>
      </c>
      <c r="FJ36" s="162" t="e">
        <f t="shared" si="55"/>
        <v>#N/A</v>
      </c>
      <c r="FK36" s="162" t="e">
        <f t="shared" si="56"/>
        <v>#N/A</v>
      </c>
      <c r="FL36" s="162" t="e">
        <f t="shared" si="57"/>
        <v>#N/A</v>
      </c>
      <c r="FM36" s="162" t="e">
        <f t="shared" si="58"/>
        <v>#N/A</v>
      </c>
      <c r="FN36" s="162" t="e">
        <f t="shared" si="59"/>
        <v>#N/A</v>
      </c>
      <c r="FO36" s="162" t="e">
        <f t="shared" si="60"/>
        <v>#N/A</v>
      </c>
      <c r="FP36" s="162" t="e">
        <f t="shared" si="61"/>
        <v>#N/A</v>
      </c>
      <c r="FQ36" s="162" t="e">
        <f t="shared" si="62"/>
        <v>#N/A</v>
      </c>
      <c r="FR36" s="162" t="e">
        <f t="shared" si="63"/>
        <v>#N/A</v>
      </c>
      <c r="FS36" s="162" t="e">
        <f t="shared" si="64"/>
        <v>#N/A</v>
      </c>
      <c r="FT36" s="162" t="e">
        <f t="shared" si="65"/>
        <v>#N/A</v>
      </c>
      <c r="FU36" s="162" t="e">
        <f t="shared" si="66"/>
        <v>#N/A</v>
      </c>
      <c r="FV36" s="162" t="e">
        <f t="shared" si="67"/>
        <v>#N/A</v>
      </c>
      <c r="FW36" s="162" t="e">
        <f t="shared" si="68"/>
        <v>#N/A</v>
      </c>
      <c r="FX36" s="162" t="e">
        <f t="shared" si="69"/>
        <v>#N/A</v>
      </c>
      <c r="FY36" s="162" t="e">
        <f t="shared" si="70"/>
        <v>#N/A</v>
      </c>
      <c r="FZ36" s="162" t="e">
        <f t="shared" si="71"/>
        <v>#N/A</v>
      </c>
      <c r="GA36" s="162" t="e">
        <f t="shared" si="72"/>
        <v>#N/A</v>
      </c>
      <c r="GB36" s="162" t="e">
        <f t="shared" si="73"/>
        <v>#N/A</v>
      </c>
      <c r="GC36" s="162" t="e">
        <f t="shared" si="74"/>
        <v>#N/A</v>
      </c>
      <c r="GD36" s="162" t="e">
        <f t="shared" si="75"/>
        <v>#N/A</v>
      </c>
      <c r="GE36" s="162" t="e">
        <f t="shared" si="76"/>
        <v>#N/A</v>
      </c>
      <c r="GF36" s="162" t="e">
        <f t="shared" si="77"/>
        <v>#N/A</v>
      </c>
      <c r="GG36" s="162" t="e">
        <f t="shared" si="78"/>
        <v>#N/A</v>
      </c>
      <c r="GH36" s="162" t="e">
        <f t="shared" si="79"/>
        <v>#N/A</v>
      </c>
      <c r="GI36" s="162" t="e">
        <f t="shared" si="80"/>
        <v>#N/A</v>
      </c>
      <c r="GJ36" s="162" t="e">
        <f t="shared" si="81"/>
        <v>#N/A</v>
      </c>
      <c r="GK36" s="162" t="e">
        <f t="shared" si="82"/>
        <v>#N/A</v>
      </c>
      <c r="GL36" s="162" t="e">
        <f t="shared" si="83"/>
        <v>#N/A</v>
      </c>
      <c r="GM36" s="162" t="e">
        <f t="shared" si="84"/>
        <v>#N/A</v>
      </c>
      <c r="GN36" s="162" t="e">
        <f t="shared" si="85"/>
        <v>#N/A</v>
      </c>
      <c r="GO36" s="162" t="e">
        <f t="shared" si="86"/>
        <v>#N/A</v>
      </c>
      <c r="GP36" s="162" t="e">
        <f t="shared" si="87"/>
        <v>#N/A</v>
      </c>
      <c r="GQ36" s="162" t="e">
        <f t="shared" si="88"/>
        <v>#N/A</v>
      </c>
      <c r="GR36" s="162" t="e">
        <f t="shared" si="89"/>
        <v>#N/A</v>
      </c>
      <c r="GS36" s="162" t="e">
        <f t="shared" si="90"/>
        <v>#N/A</v>
      </c>
      <c r="GT36" s="162" t="e">
        <f t="shared" si="91"/>
        <v>#N/A</v>
      </c>
      <c r="GU36" s="162" t="e">
        <f t="shared" si="92"/>
        <v>#N/A</v>
      </c>
      <c r="GV36" s="162" t="e">
        <f t="shared" si="93"/>
        <v>#N/A</v>
      </c>
      <c r="GW36" s="162" t="e">
        <f t="shared" si="94"/>
        <v>#N/A</v>
      </c>
      <c r="GX36" s="162" t="e">
        <f t="shared" si="95"/>
        <v>#N/A</v>
      </c>
      <c r="GY36" s="162" t="e">
        <f t="shared" si="96"/>
        <v>#N/A</v>
      </c>
      <c r="GZ36" s="162" t="e">
        <f t="shared" si="97"/>
        <v>#N/A</v>
      </c>
      <c r="HA36" s="162" t="e">
        <f t="shared" si="98"/>
        <v>#N/A</v>
      </c>
      <c r="HB36" s="162" t="e">
        <f t="shared" si="99"/>
        <v>#N/A</v>
      </c>
      <c r="HC36" s="162" t="e">
        <f t="shared" si="100"/>
        <v>#N/A</v>
      </c>
      <c r="HD36" s="162" t="e">
        <f t="shared" si="101"/>
        <v>#N/A</v>
      </c>
      <c r="HE36" s="162" t="e">
        <f t="shared" si="102"/>
        <v>#N/A</v>
      </c>
      <c r="HF36" s="162" t="e">
        <f t="shared" si="103"/>
        <v>#N/A</v>
      </c>
      <c r="HG36" s="162" t="e">
        <f t="shared" si="104"/>
        <v>#N/A</v>
      </c>
      <c r="HH36" s="162" t="e">
        <f t="shared" si="105"/>
        <v>#N/A</v>
      </c>
      <c r="HI36" s="162" t="e">
        <f t="shared" si="106"/>
        <v>#N/A</v>
      </c>
      <c r="HJ36" s="162" t="e">
        <f t="shared" si="107"/>
        <v>#N/A</v>
      </c>
      <c r="HK36" s="162" t="e">
        <f t="shared" si="108"/>
        <v>#N/A</v>
      </c>
      <c r="HL36" s="162" t="e">
        <f t="shared" si="109"/>
        <v>#N/A</v>
      </c>
      <c r="HM36" s="162" t="e">
        <f t="shared" si="110"/>
        <v>#N/A</v>
      </c>
      <c r="HN36" s="162" t="e">
        <f t="shared" si="111"/>
        <v>#N/A</v>
      </c>
      <c r="HO36" s="162" t="e">
        <f t="shared" si="112"/>
        <v>#N/A</v>
      </c>
      <c r="HP36" s="162" t="e">
        <f t="shared" si="113"/>
        <v>#N/A</v>
      </c>
      <c r="HQ36" s="162" t="e">
        <f t="shared" si="114"/>
        <v>#N/A</v>
      </c>
    </row>
    <row r="37" spans="1:225" hidden="1" x14ac:dyDescent="0.25">
      <c r="A37" s="4">
        <v>34</v>
      </c>
      <c r="B37" s="364" t="str">
        <f t="shared" si="4"/>
        <v/>
      </c>
      <c r="C37" s="88"/>
      <c r="D37" s="364" t="str">
        <f t="shared" si="5"/>
        <v/>
      </c>
      <c r="E37" s="34" t="str">
        <f t="shared" si="6"/>
        <v/>
      </c>
      <c r="F37" s="34" t="str">
        <f t="shared" si="7"/>
        <v/>
      </c>
      <c r="G37" s="69" t="str">
        <f>IF(AND(C37&gt;0,NOT(ISBLANK(H37))),IF(VLOOKUP($C$3,VLookups!$A$17:$B$18,2,FALSE),C37*VLOOKUP(H37,VLookups!$A$4:$B$13,2,FALSE),C37),"")</f>
        <v/>
      </c>
      <c r="H37" s="21"/>
      <c r="I37" s="56"/>
      <c r="J37" s="265"/>
      <c r="K37" s="365" t="str">
        <f>IF(C37&gt;0,IF(ISBLANK(J37),IF(ISBLANK(H37),"",VLOOKUP(H37,VLookups!$A$4:$C$13,3,FALSE)),J37),"")</f>
        <v/>
      </c>
      <c r="L37" s="365" t="str">
        <f t="shared" si="8"/>
        <v/>
      </c>
      <c r="M37" s="71" t="str">
        <f t="shared" si="9"/>
        <v/>
      </c>
      <c r="N37" s="88"/>
      <c r="O37" s="258" t="str">
        <f>IF(AND(N37&gt;0,C37&gt;0,NOT(K37="")),ABS(VLOOKUP($N$1,VLookups!$A$48:$B$49,2,FALSE)-_xlfn.LOGNORM.DIST(N37,LN(G37),LN(K37),TRUE)),"")</f>
        <v/>
      </c>
      <c r="P37" s="87" t="str">
        <f>IF(AND($B37&gt;0,$C37&gt;0,$D37&gt;0,NOT(ISBLANK($H37))),_xlfn.LOGNORM.INV(ABS(VLOOKUP($N$1,VLookups!$A$48:$B$49,2,FALSE)-P$3),LN($G37),LN($K37)),"")</f>
        <v/>
      </c>
      <c r="Q37" s="86" t="str">
        <f>IF(AND($B37&gt;0,$C37&gt;0,$D37&gt;0,NOT(ISBLANK($H37))),_xlfn.LOGNORM.INV(ABS(VLOOKUP($N$1,VLookups!$A$48:$B$49,2,FALSE)-Q$3),LN($G37),LN($K37)),"")</f>
        <v/>
      </c>
      <c r="R37" s="87" t="str">
        <f>IF(AND($B37&gt;0,$C37&gt;0,$D37&gt;0,NOT(ISBLANK($H37))),_xlfn.LOGNORM.INV(ABS(VLOOKUP($N$1,VLookups!$A$48:$B$49,2,FALSE)-R$3),LN($G37),LN($K37)),"")</f>
        <v/>
      </c>
      <c r="S37" s="86" t="str">
        <f>IF(AND($B37&gt;0,$C37&gt;0,$D37&gt;0,NOT(ISBLANK($H37))),_xlfn.LOGNORM.INV(ABS(VLOOKUP($N$1,VLookups!$A$48:$B$49,2,FALSE)-S$3),LN($G37),LN($K37)),"")</f>
        <v/>
      </c>
      <c r="T37" s="87" t="str">
        <f>IF(AND($B37&gt;0,$C37&gt;0,$D37&gt;0,NOT(ISBLANK($H37))),_xlfn.LOGNORM.INV(ABS(VLOOKUP($N$1,VLookups!$A$48:$B$49,2,FALSE)-T$3),LN($G37),LN($K37)),"")</f>
        <v/>
      </c>
      <c r="U37" s="86" t="str">
        <f>IF(AND($B37&gt;0,$C37&gt;0,$D37&gt;0,NOT(ISBLANK($H37))),_xlfn.LOGNORM.INV(ABS(VLOOKUP($N$1,VLookups!$A$48:$B$49,2,FALSE)-U$3),LN($G37),LN($K37)),"")</f>
        <v/>
      </c>
      <c r="V37" s="5"/>
      <c r="W37" s="161" t="str">
        <f t="shared" si="10"/>
        <v/>
      </c>
      <c r="X37" s="161"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2" t="e">
        <f t="shared" si="14"/>
        <v>#N/A</v>
      </c>
      <c r="DV37" s="162" t="e">
        <f t="shared" si="15"/>
        <v>#N/A</v>
      </c>
      <c r="DW37" s="162" t="e">
        <f t="shared" si="16"/>
        <v>#N/A</v>
      </c>
      <c r="DX37" s="162" t="e">
        <f t="shared" si="17"/>
        <v>#N/A</v>
      </c>
      <c r="DY37" s="162" t="e">
        <f t="shared" si="18"/>
        <v>#N/A</v>
      </c>
      <c r="DZ37" s="162" t="e">
        <f t="shared" si="19"/>
        <v>#N/A</v>
      </c>
      <c r="EA37" s="162" t="e">
        <f t="shared" si="20"/>
        <v>#N/A</v>
      </c>
      <c r="EB37" s="162" t="e">
        <f t="shared" si="21"/>
        <v>#N/A</v>
      </c>
      <c r="EC37" s="162" t="e">
        <f t="shared" si="22"/>
        <v>#N/A</v>
      </c>
      <c r="ED37" s="162" t="e">
        <f t="shared" si="23"/>
        <v>#N/A</v>
      </c>
      <c r="EE37" s="162" t="e">
        <f t="shared" si="24"/>
        <v>#N/A</v>
      </c>
      <c r="EF37" s="162" t="e">
        <f t="shared" si="25"/>
        <v>#N/A</v>
      </c>
      <c r="EG37" s="162" t="e">
        <f t="shared" si="26"/>
        <v>#N/A</v>
      </c>
      <c r="EH37" s="162" t="e">
        <f t="shared" si="27"/>
        <v>#N/A</v>
      </c>
      <c r="EI37" s="162" t="e">
        <f t="shared" si="28"/>
        <v>#N/A</v>
      </c>
      <c r="EJ37" s="162" t="e">
        <f t="shared" si="29"/>
        <v>#N/A</v>
      </c>
      <c r="EK37" s="162" t="e">
        <f t="shared" si="30"/>
        <v>#N/A</v>
      </c>
      <c r="EL37" s="162" t="e">
        <f t="shared" si="31"/>
        <v>#N/A</v>
      </c>
      <c r="EM37" s="162" t="e">
        <f t="shared" si="32"/>
        <v>#N/A</v>
      </c>
      <c r="EN37" s="162" t="e">
        <f t="shared" si="33"/>
        <v>#N/A</v>
      </c>
      <c r="EO37" s="162" t="e">
        <f t="shared" si="34"/>
        <v>#N/A</v>
      </c>
      <c r="EP37" s="162" t="e">
        <f t="shared" si="35"/>
        <v>#N/A</v>
      </c>
      <c r="EQ37" s="162" t="e">
        <f t="shared" si="36"/>
        <v>#N/A</v>
      </c>
      <c r="ER37" s="162" t="e">
        <f t="shared" si="37"/>
        <v>#N/A</v>
      </c>
      <c r="ES37" s="162" t="e">
        <f t="shared" si="38"/>
        <v>#N/A</v>
      </c>
      <c r="ET37" s="162" t="e">
        <f t="shared" si="39"/>
        <v>#N/A</v>
      </c>
      <c r="EU37" s="162" t="e">
        <f t="shared" si="40"/>
        <v>#N/A</v>
      </c>
      <c r="EV37" s="162" t="e">
        <f t="shared" si="41"/>
        <v>#N/A</v>
      </c>
      <c r="EW37" s="162" t="e">
        <f t="shared" si="42"/>
        <v>#N/A</v>
      </c>
      <c r="EX37" s="162" t="e">
        <f t="shared" si="43"/>
        <v>#N/A</v>
      </c>
      <c r="EY37" s="162" t="e">
        <f t="shared" si="44"/>
        <v>#N/A</v>
      </c>
      <c r="EZ37" s="162" t="e">
        <f t="shared" si="45"/>
        <v>#N/A</v>
      </c>
      <c r="FA37" s="162" t="e">
        <f t="shared" si="46"/>
        <v>#N/A</v>
      </c>
      <c r="FB37" s="162" t="e">
        <f t="shared" si="47"/>
        <v>#N/A</v>
      </c>
      <c r="FC37" s="162" t="e">
        <f t="shared" si="48"/>
        <v>#N/A</v>
      </c>
      <c r="FD37" s="162" t="e">
        <f t="shared" si="49"/>
        <v>#N/A</v>
      </c>
      <c r="FE37" s="162" t="e">
        <f t="shared" si="50"/>
        <v>#N/A</v>
      </c>
      <c r="FF37" s="162" t="e">
        <f t="shared" si="51"/>
        <v>#N/A</v>
      </c>
      <c r="FG37" s="162" t="e">
        <f t="shared" si="52"/>
        <v>#N/A</v>
      </c>
      <c r="FH37" s="162" t="e">
        <f t="shared" si="53"/>
        <v>#N/A</v>
      </c>
      <c r="FI37" s="162" t="e">
        <f t="shared" si="54"/>
        <v>#N/A</v>
      </c>
      <c r="FJ37" s="162" t="e">
        <f t="shared" si="55"/>
        <v>#N/A</v>
      </c>
      <c r="FK37" s="162" t="e">
        <f t="shared" si="56"/>
        <v>#N/A</v>
      </c>
      <c r="FL37" s="162" t="e">
        <f t="shared" si="57"/>
        <v>#N/A</v>
      </c>
      <c r="FM37" s="162" t="e">
        <f t="shared" si="58"/>
        <v>#N/A</v>
      </c>
      <c r="FN37" s="162" t="e">
        <f t="shared" si="59"/>
        <v>#N/A</v>
      </c>
      <c r="FO37" s="162" t="e">
        <f t="shared" si="60"/>
        <v>#N/A</v>
      </c>
      <c r="FP37" s="162" t="e">
        <f t="shared" si="61"/>
        <v>#N/A</v>
      </c>
      <c r="FQ37" s="162" t="e">
        <f t="shared" si="62"/>
        <v>#N/A</v>
      </c>
      <c r="FR37" s="162" t="e">
        <f t="shared" si="63"/>
        <v>#N/A</v>
      </c>
      <c r="FS37" s="162" t="e">
        <f t="shared" si="64"/>
        <v>#N/A</v>
      </c>
      <c r="FT37" s="162" t="e">
        <f t="shared" si="65"/>
        <v>#N/A</v>
      </c>
      <c r="FU37" s="162" t="e">
        <f t="shared" si="66"/>
        <v>#N/A</v>
      </c>
      <c r="FV37" s="162" t="e">
        <f t="shared" si="67"/>
        <v>#N/A</v>
      </c>
      <c r="FW37" s="162" t="e">
        <f t="shared" si="68"/>
        <v>#N/A</v>
      </c>
      <c r="FX37" s="162" t="e">
        <f t="shared" si="69"/>
        <v>#N/A</v>
      </c>
      <c r="FY37" s="162" t="e">
        <f t="shared" si="70"/>
        <v>#N/A</v>
      </c>
      <c r="FZ37" s="162" t="e">
        <f t="shared" si="71"/>
        <v>#N/A</v>
      </c>
      <c r="GA37" s="162" t="e">
        <f t="shared" si="72"/>
        <v>#N/A</v>
      </c>
      <c r="GB37" s="162" t="e">
        <f t="shared" si="73"/>
        <v>#N/A</v>
      </c>
      <c r="GC37" s="162" t="e">
        <f t="shared" si="74"/>
        <v>#N/A</v>
      </c>
      <c r="GD37" s="162" t="e">
        <f t="shared" si="75"/>
        <v>#N/A</v>
      </c>
      <c r="GE37" s="162" t="e">
        <f t="shared" si="76"/>
        <v>#N/A</v>
      </c>
      <c r="GF37" s="162" t="e">
        <f t="shared" si="77"/>
        <v>#N/A</v>
      </c>
      <c r="GG37" s="162" t="e">
        <f t="shared" si="78"/>
        <v>#N/A</v>
      </c>
      <c r="GH37" s="162" t="e">
        <f t="shared" si="79"/>
        <v>#N/A</v>
      </c>
      <c r="GI37" s="162" t="e">
        <f t="shared" si="80"/>
        <v>#N/A</v>
      </c>
      <c r="GJ37" s="162" t="e">
        <f t="shared" si="81"/>
        <v>#N/A</v>
      </c>
      <c r="GK37" s="162" t="e">
        <f t="shared" si="82"/>
        <v>#N/A</v>
      </c>
      <c r="GL37" s="162" t="e">
        <f t="shared" si="83"/>
        <v>#N/A</v>
      </c>
      <c r="GM37" s="162" t="e">
        <f t="shared" si="84"/>
        <v>#N/A</v>
      </c>
      <c r="GN37" s="162" t="e">
        <f t="shared" si="85"/>
        <v>#N/A</v>
      </c>
      <c r="GO37" s="162" t="e">
        <f t="shared" si="86"/>
        <v>#N/A</v>
      </c>
      <c r="GP37" s="162" t="e">
        <f t="shared" si="87"/>
        <v>#N/A</v>
      </c>
      <c r="GQ37" s="162" t="e">
        <f t="shared" si="88"/>
        <v>#N/A</v>
      </c>
      <c r="GR37" s="162" t="e">
        <f t="shared" si="89"/>
        <v>#N/A</v>
      </c>
      <c r="GS37" s="162" t="e">
        <f t="shared" si="90"/>
        <v>#N/A</v>
      </c>
      <c r="GT37" s="162" t="e">
        <f t="shared" si="91"/>
        <v>#N/A</v>
      </c>
      <c r="GU37" s="162" t="e">
        <f t="shared" si="92"/>
        <v>#N/A</v>
      </c>
      <c r="GV37" s="162" t="e">
        <f t="shared" si="93"/>
        <v>#N/A</v>
      </c>
      <c r="GW37" s="162" t="e">
        <f t="shared" si="94"/>
        <v>#N/A</v>
      </c>
      <c r="GX37" s="162" t="e">
        <f t="shared" si="95"/>
        <v>#N/A</v>
      </c>
      <c r="GY37" s="162" t="e">
        <f t="shared" si="96"/>
        <v>#N/A</v>
      </c>
      <c r="GZ37" s="162" t="e">
        <f t="shared" si="97"/>
        <v>#N/A</v>
      </c>
      <c r="HA37" s="162" t="e">
        <f t="shared" si="98"/>
        <v>#N/A</v>
      </c>
      <c r="HB37" s="162" t="e">
        <f t="shared" si="99"/>
        <v>#N/A</v>
      </c>
      <c r="HC37" s="162" t="e">
        <f t="shared" si="100"/>
        <v>#N/A</v>
      </c>
      <c r="HD37" s="162" t="e">
        <f t="shared" si="101"/>
        <v>#N/A</v>
      </c>
      <c r="HE37" s="162" t="e">
        <f t="shared" si="102"/>
        <v>#N/A</v>
      </c>
      <c r="HF37" s="162" t="e">
        <f t="shared" si="103"/>
        <v>#N/A</v>
      </c>
      <c r="HG37" s="162" t="e">
        <f t="shared" si="104"/>
        <v>#N/A</v>
      </c>
      <c r="HH37" s="162" t="e">
        <f t="shared" si="105"/>
        <v>#N/A</v>
      </c>
      <c r="HI37" s="162" t="e">
        <f t="shared" si="106"/>
        <v>#N/A</v>
      </c>
      <c r="HJ37" s="162" t="e">
        <f t="shared" si="107"/>
        <v>#N/A</v>
      </c>
      <c r="HK37" s="162" t="e">
        <f t="shared" si="108"/>
        <v>#N/A</v>
      </c>
      <c r="HL37" s="162" t="e">
        <f t="shared" si="109"/>
        <v>#N/A</v>
      </c>
      <c r="HM37" s="162" t="e">
        <f t="shared" si="110"/>
        <v>#N/A</v>
      </c>
      <c r="HN37" s="162" t="e">
        <f t="shared" si="111"/>
        <v>#N/A</v>
      </c>
      <c r="HO37" s="162" t="e">
        <f t="shared" si="112"/>
        <v>#N/A</v>
      </c>
      <c r="HP37" s="162" t="e">
        <f t="shared" si="113"/>
        <v>#N/A</v>
      </c>
      <c r="HQ37" s="162" t="e">
        <f t="shared" si="114"/>
        <v>#N/A</v>
      </c>
    </row>
    <row r="38" spans="1:225" hidden="1" x14ac:dyDescent="0.25">
      <c r="A38" s="4">
        <v>35</v>
      </c>
      <c r="B38" s="364" t="str">
        <f t="shared" si="4"/>
        <v/>
      </c>
      <c r="C38" s="88"/>
      <c r="D38" s="364" t="str">
        <f t="shared" si="5"/>
        <v/>
      </c>
      <c r="E38" s="34" t="str">
        <f t="shared" si="6"/>
        <v/>
      </c>
      <c r="F38" s="34" t="str">
        <f t="shared" si="7"/>
        <v/>
      </c>
      <c r="G38" s="69" t="str">
        <f>IF(AND(C38&gt;0,NOT(ISBLANK(H38))),IF(VLOOKUP($C$3,VLookups!$A$17:$B$18,2,FALSE),C38*VLOOKUP(H38,VLookups!$A$4:$B$13,2,FALSE),C38),"")</f>
        <v/>
      </c>
      <c r="H38" s="21"/>
      <c r="I38" s="56"/>
      <c r="J38" s="265"/>
      <c r="K38" s="365" t="str">
        <f>IF(C38&gt;0,IF(ISBLANK(J38),IF(ISBLANK(H38),"",VLOOKUP(H38,VLookups!$A$4:$C$13,3,FALSE)),J38),"")</f>
        <v/>
      </c>
      <c r="L38" s="365" t="str">
        <f t="shared" si="8"/>
        <v/>
      </c>
      <c r="M38" s="71" t="str">
        <f t="shared" si="9"/>
        <v/>
      </c>
      <c r="N38" s="88"/>
      <c r="O38" s="258" t="str">
        <f>IF(AND(N38&gt;0,C38&gt;0,NOT(K38="")),ABS(VLOOKUP($N$1,VLookups!$A$48:$B$49,2,FALSE)-_xlfn.LOGNORM.DIST(N38,LN(G38),LN(K38),TRUE)),"")</f>
        <v/>
      </c>
      <c r="P38" s="87" t="str">
        <f>IF(AND($B38&gt;0,$C38&gt;0,$D38&gt;0,NOT(ISBLANK($H38))),_xlfn.LOGNORM.INV(ABS(VLOOKUP($N$1,VLookups!$A$48:$B$49,2,FALSE)-P$3),LN($G38),LN($K38)),"")</f>
        <v/>
      </c>
      <c r="Q38" s="86" t="str">
        <f>IF(AND($B38&gt;0,$C38&gt;0,$D38&gt;0,NOT(ISBLANK($H38))),_xlfn.LOGNORM.INV(ABS(VLOOKUP($N$1,VLookups!$A$48:$B$49,2,FALSE)-Q$3),LN($G38),LN($K38)),"")</f>
        <v/>
      </c>
      <c r="R38" s="87" t="str">
        <f>IF(AND($B38&gt;0,$C38&gt;0,$D38&gt;0,NOT(ISBLANK($H38))),_xlfn.LOGNORM.INV(ABS(VLOOKUP($N$1,VLookups!$A$48:$B$49,2,FALSE)-R$3),LN($G38),LN($K38)),"")</f>
        <v/>
      </c>
      <c r="S38" s="86" t="str">
        <f>IF(AND($B38&gt;0,$C38&gt;0,$D38&gt;0,NOT(ISBLANK($H38))),_xlfn.LOGNORM.INV(ABS(VLOOKUP($N$1,VLookups!$A$48:$B$49,2,FALSE)-S$3),LN($G38),LN($K38)),"")</f>
        <v/>
      </c>
      <c r="T38" s="87" t="str">
        <f>IF(AND($B38&gt;0,$C38&gt;0,$D38&gt;0,NOT(ISBLANK($H38))),_xlfn.LOGNORM.INV(ABS(VLOOKUP($N$1,VLookups!$A$48:$B$49,2,FALSE)-T$3),LN($G38),LN($K38)),"")</f>
        <v/>
      </c>
      <c r="U38" s="86" t="str">
        <f>IF(AND($B38&gt;0,$C38&gt;0,$D38&gt;0,NOT(ISBLANK($H38))),_xlfn.LOGNORM.INV(ABS(VLOOKUP($N$1,VLookups!$A$48:$B$49,2,FALSE)-U$3),LN($G38),LN($K38)),"")</f>
        <v/>
      </c>
      <c r="V38" s="5"/>
      <c r="W38" s="161" t="str">
        <f t="shared" si="10"/>
        <v/>
      </c>
      <c r="X38" s="161"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2" t="e">
        <f t="shared" si="14"/>
        <v>#N/A</v>
      </c>
      <c r="DV38" s="162" t="e">
        <f t="shared" si="15"/>
        <v>#N/A</v>
      </c>
      <c r="DW38" s="162" t="e">
        <f t="shared" si="16"/>
        <v>#N/A</v>
      </c>
      <c r="DX38" s="162" t="e">
        <f t="shared" si="17"/>
        <v>#N/A</v>
      </c>
      <c r="DY38" s="162" t="e">
        <f t="shared" si="18"/>
        <v>#N/A</v>
      </c>
      <c r="DZ38" s="162" t="e">
        <f t="shared" si="19"/>
        <v>#N/A</v>
      </c>
      <c r="EA38" s="162" t="e">
        <f t="shared" si="20"/>
        <v>#N/A</v>
      </c>
      <c r="EB38" s="162" t="e">
        <f t="shared" si="21"/>
        <v>#N/A</v>
      </c>
      <c r="EC38" s="162" t="e">
        <f t="shared" si="22"/>
        <v>#N/A</v>
      </c>
      <c r="ED38" s="162" t="e">
        <f t="shared" si="23"/>
        <v>#N/A</v>
      </c>
      <c r="EE38" s="162" t="e">
        <f t="shared" si="24"/>
        <v>#N/A</v>
      </c>
      <c r="EF38" s="162" t="e">
        <f t="shared" si="25"/>
        <v>#N/A</v>
      </c>
      <c r="EG38" s="162" t="e">
        <f t="shared" si="26"/>
        <v>#N/A</v>
      </c>
      <c r="EH38" s="162" t="e">
        <f t="shared" si="27"/>
        <v>#N/A</v>
      </c>
      <c r="EI38" s="162" t="e">
        <f t="shared" si="28"/>
        <v>#N/A</v>
      </c>
      <c r="EJ38" s="162" t="e">
        <f t="shared" si="29"/>
        <v>#N/A</v>
      </c>
      <c r="EK38" s="162" t="e">
        <f t="shared" si="30"/>
        <v>#N/A</v>
      </c>
      <c r="EL38" s="162" t="e">
        <f t="shared" si="31"/>
        <v>#N/A</v>
      </c>
      <c r="EM38" s="162" t="e">
        <f t="shared" si="32"/>
        <v>#N/A</v>
      </c>
      <c r="EN38" s="162" t="e">
        <f t="shared" si="33"/>
        <v>#N/A</v>
      </c>
      <c r="EO38" s="162" t="e">
        <f t="shared" si="34"/>
        <v>#N/A</v>
      </c>
      <c r="EP38" s="162" t="e">
        <f t="shared" si="35"/>
        <v>#N/A</v>
      </c>
      <c r="EQ38" s="162" t="e">
        <f t="shared" si="36"/>
        <v>#N/A</v>
      </c>
      <c r="ER38" s="162" t="e">
        <f t="shared" si="37"/>
        <v>#N/A</v>
      </c>
      <c r="ES38" s="162" t="e">
        <f t="shared" si="38"/>
        <v>#N/A</v>
      </c>
      <c r="ET38" s="162" t="e">
        <f t="shared" si="39"/>
        <v>#N/A</v>
      </c>
      <c r="EU38" s="162" t="e">
        <f t="shared" si="40"/>
        <v>#N/A</v>
      </c>
      <c r="EV38" s="162" t="e">
        <f t="shared" si="41"/>
        <v>#N/A</v>
      </c>
      <c r="EW38" s="162" t="e">
        <f t="shared" si="42"/>
        <v>#N/A</v>
      </c>
      <c r="EX38" s="162" t="e">
        <f t="shared" si="43"/>
        <v>#N/A</v>
      </c>
      <c r="EY38" s="162" t="e">
        <f t="shared" si="44"/>
        <v>#N/A</v>
      </c>
      <c r="EZ38" s="162" t="e">
        <f t="shared" si="45"/>
        <v>#N/A</v>
      </c>
      <c r="FA38" s="162" t="e">
        <f t="shared" si="46"/>
        <v>#N/A</v>
      </c>
      <c r="FB38" s="162" t="e">
        <f t="shared" si="47"/>
        <v>#N/A</v>
      </c>
      <c r="FC38" s="162" t="e">
        <f t="shared" si="48"/>
        <v>#N/A</v>
      </c>
      <c r="FD38" s="162" t="e">
        <f t="shared" si="49"/>
        <v>#N/A</v>
      </c>
      <c r="FE38" s="162" t="e">
        <f t="shared" si="50"/>
        <v>#N/A</v>
      </c>
      <c r="FF38" s="162" t="e">
        <f t="shared" si="51"/>
        <v>#N/A</v>
      </c>
      <c r="FG38" s="162" t="e">
        <f t="shared" si="52"/>
        <v>#N/A</v>
      </c>
      <c r="FH38" s="162" t="e">
        <f t="shared" si="53"/>
        <v>#N/A</v>
      </c>
      <c r="FI38" s="162" t="e">
        <f t="shared" si="54"/>
        <v>#N/A</v>
      </c>
      <c r="FJ38" s="162" t="e">
        <f t="shared" si="55"/>
        <v>#N/A</v>
      </c>
      <c r="FK38" s="162" t="e">
        <f t="shared" si="56"/>
        <v>#N/A</v>
      </c>
      <c r="FL38" s="162" t="e">
        <f t="shared" si="57"/>
        <v>#N/A</v>
      </c>
      <c r="FM38" s="162" t="e">
        <f t="shared" si="58"/>
        <v>#N/A</v>
      </c>
      <c r="FN38" s="162" t="e">
        <f t="shared" si="59"/>
        <v>#N/A</v>
      </c>
      <c r="FO38" s="162" t="e">
        <f t="shared" si="60"/>
        <v>#N/A</v>
      </c>
      <c r="FP38" s="162" t="e">
        <f t="shared" si="61"/>
        <v>#N/A</v>
      </c>
      <c r="FQ38" s="162" t="e">
        <f t="shared" si="62"/>
        <v>#N/A</v>
      </c>
      <c r="FR38" s="162" t="e">
        <f t="shared" si="63"/>
        <v>#N/A</v>
      </c>
      <c r="FS38" s="162" t="e">
        <f t="shared" si="64"/>
        <v>#N/A</v>
      </c>
      <c r="FT38" s="162" t="e">
        <f t="shared" si="65"/>
        <v>#N/A</v>
      </c>
      <c r="FU38" s="162" t="e">
        <f t="shared" si="66"/>
        <v>#N/A</v>
      </c>
      <c r="FV38" s="162" t="e">
        <f t="shared" si="67"/>
        <v>#N/A</v>
      </c>
      <c r="FW38" s="162" t="e">
        <f t="shared" si="68"/>
        <v>#N/A</v>
      </c>
      <c r="FX38" s="162" t="e">
        <f t="shared" si="69"/>
        <v>#N/A</v>
      </c>
      <c r="FY38" s="162" t="e">
        <f t="shared" si="70"/>
        <v>#N/A</v>
      </c>
      <c r="FZ38" s="162" t="e">
        <f t="shared" si="71"/>
        <v>#N/A</v>
      </c>
      <c r="GA38" s="162" t="e">
        <f t="shared" si="72"/>
        <v>#N/A</v>
      </c>
      <c r="GB38" s="162" t="e">
        <f t="shared" si="73"/>
        <v>#N/A</v>
      </c>
      <c r="GC38" s="162" t="e">
        <f t="shared" si="74"/>
        <v>#N/A</v>
      </c>
      <c r="GD38" s="162" t="e">
        <f t="shared" si="75"/>
        <v>#N/A</v>
      </c>
      <c r="GE38" s="162" t="e">
        <f t="shared" si="76"/>
        <v>#N/A</v>
      </c>
      <c r="GF38" s="162" t="e">
        <f t="shared" si="77"/>
        <v>#N/A</v>
      </c>
      <c r="GG38" s="162" t="e">
        <f t="shared" si="78"/>
        <v>#N/A</v>
      </c>
      <c r="GH38" s="162" t="e">
        <f t="shared" si="79"/>
        <v>#N/A</v>
      </c>
      <c r="GI38" s="162" t="e">
        <f t="shared" si="80"/>
        <v>#N/A</v>
      </c>
      <c r="GJ38" s="162" t="e">
        <f t="shared" si="81"/>
        <v>#N/A</v>
      </c>
      <c r="GK38" s="162" t="e">
        <f t="shared" si="82"/>
        <v>#N/A</v>
      </c>
      <c r="GL38" s="162" t="e">
        <f t="shared" si="83"/>
        <v>#N/A</v>
      </c>
      <c r="GM38" s="162" t="e">
        <f t="shared" si="84"/>
        <v>#N/A</v>
      </c>
      <c r="GN38" s="162" t="e">
        <f t="shared" si="85"/>
        <v>#N/A</v>
      </c>
      <c r="GO38" s="162" t="e">
        <f t="shared" si="86"/>
        <v>#N/A</v>
      </c>
      <c r="GP38" s="162" t="e">
        <f t="shared" si="87"/>
        <v>#N/A</v>
      </c>
      <c r="GQ38" s="162" t="e">
        <f t="shared" si="88"/>
        <v>#N/A</v>
      </c>
      <c r="GR38" s="162" t="e">
        <f t="shared" si="89"/>
        <v>#N/A</v>
      </c>
      <c r="GS38" s="162" t="e">
        <f t="shared" si="90"/>
        <v>#N/A</v>
      </c>
      <c r="GT38" s="162" t="e">
        <f t="shared" si="91"/>
        <v>#N/A</v>
      </c>
      <c r="GU38" s="162" t="e">
        <f t="shared" si="92"/>
        <v>#N/A</v>
      </c>
      <c r="GV38" s="162" t="e">
        <f t="shared" si="93"/>
        <v>#N/A</v>
      </c>
      <c r="GW38" s="162" t="e">
        <f t="shared" si="94"/>
        <v>#N/A</v>
      </c>
      <c r="GX38" s="162" t="e">
        <f t="shared" si="95"/>
        <v>#N/A</v>
      </c>
      <c r="GY38" s="162" t="e">
        <f t="shared" si="96"/>
        <v>#N/A</v>
      </c>
      <c r="GZ38" s="162" t="e">
        <f t="shared" si="97"/>
        <v>#N/A</v>
      </c>
      <c r="HA38" s="162" t="e">
        <f t="shared" si="98"/>
        <v>#N/A</v>
      </c>
      <c r="HB38" s="162" t="e">
        <f t="shared" si="99"/>
        <v>#N/A</v>
      </c>
      <c r="HC38" s="162" t="e">
        <f t="shared" si="100"/>
        <v>#N/A</v>
      </c>
      <c r="HD38" s="162" t="e">
        <f t="shared" si="101"/>
        <v>#N/A</v>
      </c>
      <c r="HE38" s="162" t="e">
        <f t="shared" si="102"/>
        <v>#N/A</v>
      </c>
      <c r="HF38" s="162" t="e">
        <f t="shared" si="103"/>
        <v>#N/A</v>
      </c>
      <c r="HG38" s="162" t="e">
        <f t="shared" si="104"/>
        <v>#N/A</v>
      </c>
      <c r="HH38" s="162" t="e">
        <f t="shared" si="105"/>
        <v>#N/A</v>
      </c>
      <c r="HI38" s="162" t="e">
        <f t="shared" si="106"/>
        <v>#N/A</v>
      </c>
      <c r="HJ38" s="162" t="e">
        <f t="shared" si="107"/>
        <v>#N/A</v>
      </c>
      <c r="HK38" s="162" t="e">
        <f t="shared" si="108"/>
        <v>#N/A</v>
      </c>
      <c r="HL38" s="162" t="e">
        <f t="shared" si="109"/>
        <v>#N/A</v>
      </c>
      <c r="HM38" s="162" t="e">
        <f t="shared" si="110"/>
        <v>#N/A</v>
      </c>
      <c r="HN38" s="162" t="e">
        <f t="shared" si="111"/>
        <v>#N/A</v>
      </c>
      <c r="HO38" s="162" t="e">
        <f t="shared" si="112"/>
        <v>#N/A</v>
      </c>
      <c r="HP38" s="162" t="e">
        <f t="shared" si="113"/>
        <v>#N/A</v>
      </c>
      <c r="HQ38" s="162" t="e">
        <f t="shared" si="114"/>
        <v>#N/A</v>
      </c>
    </row>
    <row r="39" spans="1:225" hidden="1" x14ac:dyDescent="0.25">
      <c r="A39" s="4">
        <v>36</v>
      </c>
      <c r="B39" s="364" t="str">
        <f t="shared" si="4"/>
        <v/>
      </c>
      <c r="C39" s="88"/>
      <c r="D39" s="364" t="str">
        <f t="shared" si="5"/>
        <v/>
      </c>
      <c r="E39" s="34" t="str">
        <f t="shared" si="6"/>
        <v/>
      </c>
      <c r="F39" s="34" t="str">
        <f t="shared" si="7"/>
        <v/>
      </c>
      <c r="G39" s="69" t="str">
        <f>IF(AND(C39&gt;0,NOT(ISBLANK(H39))),IF(VLOOKUP($C$3,VLookups!$A$17:$B$18,2,FALSE),C39*VLOOKUP(H39,VLookups!$A$4:$B$13,2,FALSE),C39),"")</f>
        <v/>
      </c>
      <c r="H39" s="21"/>
      <c r="I39" s="56"/>
      <c r="J39" s="265"/>
      <c r="K39" s="365" t="str">
        <f>IF(C39&gt;0,IF(ISBLANK(J39),IF(ISBLANK(H39),"",VLOOKUP(H39,VLookups!$A$4:$C$13,3,FALSE)),J39),"")</f>
        <v/>
      </c>
      <c r="L39" s="365" t="str">
        <f t="shared" si="8"/>
        <v/>
      </c>
      <c r="M39" s="71" t="str">
        <f t="shared" si="9"/>
        <v/>
      </c>
      <c r="N39" s="88"/>
      <c r="O39" s="258" t="str">
        <f>IF(AND(N39&gt;0,C39&gt;0,NOT(K39="")),ABS(VLOOKUP($N$1,VLookups!$A$48:$B$49,2,FALSE)-_xlfn.LOGNORM.DIST(N39,LN(G39),LN(K39),TRUE)),"")</f>
        <v/>
      </c>
      <c r="P39" s="87" t="str">
        <f>IF(AND($B39&gt;0,$C39&gt;0,$D39&gt;0,NOT(ISBLANK($H39))),_xlfn.LOGNORM.INV(ABS(VLOOKUP($N$1,VLookups!$A$48:$B$49,2,FALSE)-P$3),LN($G39),LN($K39)),"")</f>
        <v/>
      </c>
      <c r="Q39" s="86" t="str">
        <f>IF(AND($B39&gt;0,$C39&gt;0,$D39&gt;0,NOT(ISBLANK($H39))),_xlfn.LOGNORM.INV(ABS(VLOOKUP($N$1,VLookups!$A$48:$B$49,2,FALSE)-Q$3),LN($G39),LN($K39)),"")</f>
        <v/>
      </c>
      <c r="R39" s="87" t="str">
        <f>IF(AND($B39&gt;0,$C39&gt;0,$D39&gt;0,NOT(ISBLANK($H39))),_xlfn.LOGNORM.INV(ABS(VLOOKUP($N$1,VLookups!$A$48:$B$49,2,FALSE)-R$3),LN($G39),LN($K39)),"")</f>
        <v/>
      </c>
      <c r="S39" s="86" t="str">
        <f>IF(AND($B39&gt;0,$C39&gt;0,$D39&gt;0,NOT(ISBLANK($H39))),_xlfn.LOGNORM.INV(ABS(VLOOKUP($N$1,VLookups!$A$48:$B$49,2,FALSE)-S$3),LN($G39),LN($K39)),"")</f>
        <v/>
      </c>
      <c r="T39" s="87" t="str">
        <f>IF(AND($B39&gt;0,$C39&gt;0,$D39&gt;0,NOT(ISBLANK($H39))),_xlfn.LOGNORM.INV(ABS(VLOOKUP($N$1,VLookups!$A$48:$B$49,2,FALSE)-T$3),LN($G39),LN($K39)),"")</f>
        <v/>
      </c>
      <c r="U39" s="86" t="str">
        <f>IF(AND($B39&gt;0,$C39&gt;0,$D39&gt;0,NOT(ISBLANK($H39))),_xlfn.LOGNORM.INV(ABS(VLOOKUP($N$1,VLookups!$A$48:$B$49,2,FALSE)-U$3),LN($G39),LN($K39)),"")</f>
        <v/>
      </c>
      <c r="V39" s="5"/>
      <c r="W39" s="161" t="str">
        <f t="shared" si="10"/>
        <v/>
      </c>
      <c r="X39" s="161"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2" t="e">
        <f t="shared" si="14"/>
        <v>#N/A</v>
      </c>
      <c r="DV39" s="162" t="e">
        <f t="shared" si="15"/>
        <v>#N/A</v>
      </c>
      <c r="DW39" s="162" t="e">
        <f t="shared" si="16"/>
        <v>#N/A</v>
      </c>
      <c r="DX39" s="162" t="e">
        <f t="shared" si="17"/>
        <v>#N/A</v>
      </c>
      <c r="DY39" s="162" t="e">
        <f t="shared" si="18"/>
        <v>#N/A</v>
      </c>
      <c r="DZ39" s="162" t="e">
        <f t="shared" si="19"/>
        <v>#N/A</v>
      </c>
      <c r="EA39" s="162" t="e">
        <f t="shared" si="20"/>
        <v>#N/A</v>
      </c>
      <c r="EB39" s="162" t="e">
        <f t="shared" si="21"/>
        <v>#N/A</v>
      </c>
      <c r="EC39" s="162" t="e">
        <f t="shared" si="22"/>
        <v>#N/A</v>
      </c>
      <c r="ED39" s="162" t="e">
        <f t="shared" si="23"/>
        <v>#N/A</v>
      </c>
      <c r="EE39" s="162" t="e">
        <f t="shared" si="24"/>
        <v>#N/A</v>
      </c>
      <c r="EF39" s="162" t="e">
        <f t="shared" si="25"/>
        <v>#N/A</v>
      </c>
      <c r="EG39" s="162" t="e">
        <f t="shared" si="26"/>
        <v>#N/A</v>
      </c>
      <c r="EH39" s="162" t="e">
        <f t="shared" si="27"/>
        <v>#N/A</v>
      </c>
      <c r="EI39" s="162" t="e">
        <f t="shared" si="28"/>
        <v>#N/A</v>
      </c>
      <c r="EJ39" s="162" t="e">
        <f t="shared" si="29"/>
        <v>#N/A</v>
      </c>
      <c r="EK39" s="162" t="e">
        <f t="shared" si="30"/>
        <v>#N/A</v>
      </c>
      <c r="EL39" s="162" t="e">
        <f t="shared" si="31"/>
        <v>#N/A</v>
      </c>
      <c r="EM39" s="162" t="e">
        <f t="shared" si="32"/>
        <v>#N/A</v>
      </c>
      <c r="EN39" s="162" t="e">
        <f t="shared" si="33"/>
        <v>#N/A</v>
      </c>
      <c r="EO39" s="162" t="e">
        <f t="shared" si="34"/>
        <v>#N/A</v>
      </c>
      <c r="EP39" s="162" t="e">
        <f t="shared" si="35"/>
        <v>#N/A</v>
      </c>
      <c r="EQ39" s="162" t="e">
        <f t="shared" si="36"/>
        <v>#N/A</v>
      </c>
      <c r="ER39" s="162" t="e">
        <f t="shared" si="37"/>
        <v>#N/A</v>
      </c>
      <c r="ES39" s="162" t="e">
        <f t="shared" si="38"/>
        <v>#N/A</v>
      </c>
      <c r="ET39" s="162" t="e">
        <f t="shared" si="39"/>
        <v>#N/A</v>
      </c>
      <c r="EU39" s="162" t="e">
        <f t="shared" si="40"/>
        <v>#N/A</v>
      </c>
      <c r="EV39" s="162" t="e">
        <f t="shared" si="41"/>
        <v>#N/A</v>
      </c>
      <c r="EW39" s="162" t="e">
        <f t="shared" si="42"/>
        <v>#N/A</v>
      </c>
      <c r="EX39" s="162" t="e">
        <f t="shared" si="43"/>
        <v>#N/A</v>
      </c>
      <c r="EY39" s="162" t="e">
        <f t="shared" si="44"/>
        <v>#N/A</v>
      </c>
      <c r="EZ39" s="162" t="e">
        <f t="shared" si="45"/>
        <v>#N/A</v>
      </c>
      <c r="FA39" s="162" t="e">
        <f t="shared" si="46"/>
        <v>#N/A</v>
      </c>
      <c r="FB39" s="162" t="e">
        <f t="shared" si="47"/>
        <v>#N/A</v>
      </c>
      <c r="FC39" s="162" t="e">
        <f t="shared" si="48"/>
        <v>#N/A</v>
      </c>
      <c r="FD39" s="162" t="e">
        <f t="shared" si="49"/>
        <v>#N/A</v>
      </c>
      <c r="FE39" s="162" t="e">
        <f t="shared" si="50"/>
        <v>#N/A</v>
      </c>
      <c r="FF39" s="162" t="e">
        <f t="shared" si="51"/>
        <v>#N/A</v>
      </c>
      <c r="FG39" s="162" t="e">
        <f t="shared" si="52"/>
        <v>#N/A</v>
      </c>
      <c r="FH39" s="162" t="e">
        <f t="shared" si="53"/>
        <v>#N/A</v>
      </c>
      <c r="FI39" s="162" t="e">
        <f t="shared" si="54"/>
        <v>#N/A</v>
      </c>
      <c r="FJ39" s="162" t="e">
        <f t="shared" si="55"/>
        <v>#N/A</v>
      </c>
      <c r="FK39" s="162" t="e">
        <f t="shared" si="56"/>
        <v>#N/A</v>
      </c>
      <c r="FL39" s="162" t="e">
        <f t="shared" si="57"/>
        <v>#N/A</v>
      </c>
      <c r="FM39" s="162" t="e">
        <f t="shared" si="58"/>
        <v>#N/A</v>
      </c>
      <c r="FN39" s="162" t="e">
        <f t="shared" si="59"/>
        <v>#N/A</v>
      </c>
      <c r="FO39" s="162" t="e">
        <f t="shared" si="60"/>
        <v>#N/A</v>
      </c>
      <c r="FP39" s="162" t="e">
        <f t="shared" si="61"/>
        <v>#N/A</v>
      </c>
      <c r="FQ39" s="162" t="e">
        <f t="shared" si="62"/>
        <v>#N/A</v>
      </c>
      <c r="FR39" s="162" t="e">
        <f t="shared" si="63"/>
        <v>#N/A</v>
      </c>
      <c r="FS39" s="162" t="e">
        <f t="shared" si="64"/>
        <v>#N/A</v>
      </c>
      <c r="FT39" s="162" t="e">
        <f t="shared" si="65"/>
        <v>#N/A</v>
      </c>
      <c r="FU39" s="162" t="e">
        <f t="shared" si="66"/>
        <v>#N/A</v>
      </c>
      <c r="FV39" s="162" t="e">
        <f t="shared" si="67"/>
        <v>#N/A</v>
      </c>
      <c r="FW39" s="162" t="e">
        <f t="shared" si="68"/>
        <v>#N/A</v>
      </c>
      <c r="FX39" s="162" t="e">
        <f t="shared" si="69"/>
        <v>#N/A</v>
      </c>
      <c r="FY39" s="162" t="e">
        <f t="shared" si="70"/>
        <v>#N/A</v>
      </c>
      <c r="FZ39" s="162" t="e">
        <f t="shared" si="71"/>
        <v>#N/A</v>
      </c>
      <c r="GA39" s="162" t="e">
        <f t="shared" si="72"/>
        <v>#N/A</v>
      </c>
      <c r="GB39" s="162" t="e">
        <f t="shared" si="73"/>
        <v>#N/A</v>
      </c>
      <c r="GC39" s="162" t="e">
        <f t="shared" si="74"/>
        <v>#N/A</v>
      </c>
      <c r="GD39" s="162" t="e">
        <f t="shared" si="75"/>
        <v>#N/A</v>
      </c>
      <c r="GE39" s="162" t="e">
        <f t="shared" si="76"/>
        <v>#N/A</v>
      </c>
      <c r="GF39" s="162" t="e">
        <f t="shared" si="77"/>
        <v>#N/A</v>
      </c>
      <c r="GG39" s="162" t="e">
        <f t="shared" si="78"/>
        <v>#N/A</v>
      </c>
      <c r="GH39" s="162" t="e">
        <f t="shared" si="79"/>
        <v>#N/A</v>
      </c>
      <c r="GI39" s="162" t="e">
        <f t="shared" si="80"/>
        <v>#N/A</v>
      </c>
      <c r="GJ39" s="162" t="e">
        <f t="shared" si="81"/>
        <v>#N/A</v>
      </c>
      <c r="GK39" s="162" t="e">
        <f t="shared" si="82"/>
        <v>#N/A</v>
      </c>
      <c r="GL39" s="162" t="e">
        <f t="shared" si="83"/>
        <v>#N/A</v>
      </c>
      <c r="GM39" s="162" t="e">
        <f t="shared" si="84"/>
        <v>#N/A</v>
      </c>
      <c r="GN39" s="162" t="e">
        <f t="shared" si="85"/>
        <v>#N/A</v>
      </c>
      <c r="GO39" s="162" t="e">
        <f t="shared" si="86"/>
        <v>#N/A</v>
      </c>
      <c r="GP39" s="162" t="e">
        <f t="shared" si="87"/>
        <v>#N/A</v>
      </c>
      <c r="GQ39" s="162" t="e">
        <f t="shared" si="88"/>
        <v>#N/A</v>
      </c>
      <c r="GR39" s="162" t="e">
        <f t="shared" si="89"/>
        <v>#N/A</v>
      </c>
      <c r="GS39" s="162" t="e">
        <f t="shared" si="90"/>
        <v>#N/A</v>
      </c>
      <c r="GT39" s="162" t="e">
        <f t="shared" si="91"/>
        <v>#N/A</v>
      </c>
      <c r="GU39" s="162" t="e">
        <f t="shared" si="92"/>
        <v>#N/A</v>
      </c>
      <c r="GV39" s="162" t="e">
        <f t="shared" si="93"/>
        <v>#N/A</v>
      </c>
      <c r="GW39" s="162" t="e">
        <f t="shared" si="94"/>
        <v>#N/A</v>
      </c>
      <c r="GX39" s="162" t="e">
        <f t="shared" si="95"/>
        <v>#N/A</v>
      </c>
      <c r="GY39" s="162" t="e">
        <f t="shared" si="96"/>
        <v>#N/A</v>
      </c>
      <c r="GZ39" s="162" t="e">
        <f t="shared" si="97"/>
        <v>#N/A</v>
      </c>
      <c r="HA39" s="162" t="e">
        <f t="shared" si="98"/>
        <v>#N/A</v>
      </c>
      <c r="HB39" s="162" t="e">
        <f t="shared" si="99"/>
        <v>#N/A</v>
      </c>
      <c r="HC39" s="162" t="e">
        <f t="shared" si="100"/>
        <v>#N/A</v>
      </c>
      <c r="HD39" s="162" t="e">
        <f t="shared" si="101"/>
        <v>#N/A</v>
      </c>
      <c r="HE39" s="162" t="e">
        <f t="shared" si="102"/>
        <v>#N/A</v>
      </c>
      <c r="HF39" s="162" t="e">
        <f t="shared" si="103"/>
        <v>#N/A</v>
      </c>
      <c r="HG39" s="162" t="e">
        <f t="shared" si="104"/>
        <v>#N/A</v>
      </c>
      <c r="HH39" s="162" t="e">
        <f t="shared" si="105"/>
        <v>#N/A</v>
      </c>
      <c r="HI39" s="162" t="e">
        <f t="shared" si="106"/>
        <v>#N/A</v>
      </c>
      <c r="HJ39" s="162" t="e">
        <f t="shared" si="107"/>
        <v>#N/A</v>
      </c>
      <c r="HK39" s="162" t="e">
        <f t="shared" si="108"/>
        <v>#N/A</v>
      </c>
      <c r="HL39" s="162" t="e">
        <f t="shared" si="109"/>
        <v>#N/A</v>
      </c>
      <c r="HM39" s="162" t="e">
        <f t="shared" si="110"/>
        <v>#N/A</v>
      </c>
      <c r="HN39" s="162" t="e">
        <f t="shared" si="111"/>
        <v>#N/A</v>
      </c>
      <c r="HO39" s="162" t="e">
        <f t="shared" si="112"/>
        <v>#N/A</v>
      </c>
      <c r="HP39" s="162" t="e">
        <f t="shared" si="113"/>
        <v>#N/A</v>
      </c>
      <c r="HQ39" s="162" t="e">
        <f t="shared" si="114"/>
        <v>#N/A</v>
      </c>
    </row>
    <row r="40" spans="1:225" hidden="1" x14ac:dyDescent="0.25">
      <c r="A40" s="4">
        <v>37</v>
      </c>
      <c r="B40" s="364" t="str">
        <f t="shared" si="4"/>
        <v/>
      </c>
      <c r="C40" s="88"/>
      <c r="D40" s="364" t="str">
        <f t="shared" si="5"/>
        <v/>
      </c>
      <c r="E40" s="34" t="str">
        <f t="shared" si="6"/>
        <v/>
      </c>
      <c r="F40" s="34" t="str">
        <f t="shared" si="7"/>
        <v/>
      </c>
      <c r="G40" s="69" t="str">
        <f>IF(AND(C40&gt;0,NOT(ISBLANK(H40))),IF(VLOOKUP($C$3,VLookups!$A$17:$B$18,2,FALSE),C40*VLOOKUP(H40,VLookups!$A$4:$B$13,2,FALSE),C40),"")</f>
        <v/>
      </c>
      <c r="H40" s="21"/>
      <c r="I40" s="56"/>
      <c r="J40" s="265"/>
      <c r="K40" s="365" t="str">
        <f>IF(C40&gt;0,IF(ISBLANK(J40),IF(ISBLANK(H40),"",VLOOKUP(H40,VLookups!$A$4:$C$13,3,FALSE)),J40),"")</f>
        <v/>
      </c>
      <c r="L40" s="365" t="str">
        <f t="shared" si="8"/>
        <v/>
      </c>
      <c r="M40" s="71" t="str">
        <f t="shared" si="9"/>
        <v/>
      </c>
      <c r="N40" s="88"/>
      <c r="O40" s="258" t="str">
        <f>IF(AND(N40&gt;0,C40&gt;0,NOT(K40="")),ABS(VLOOKUP($N$1,VLookups!$A$48:$B$49,2,FALSE)-_xlfn.LOGNORM.DIST(N40,LN(G40),LN(K40),TRUE)),"")</f>
        <v/>
      </c>
      <c r="P40" s="87" t="str">
        <f>IF(AND($B40&gt;0,$C40&gt;0,$D40&gt;0,NOT(ISBLANK($H40))),_xlfn.LOGNORM.INV(ABS(VLOOKUP($N$1,VLookups!$A$48:$B$49,2,FALSE)-P$3),LN($G40),LN($K40)),"")</f>
        <v/>
      </c>
      <c r="Q40" s="86" t="str">
        <f>IF(AND($B40&gt;0,$C40&gt;0,$D40&gt;0,NOT(ISBLANK($H40))),_xlfn.LOGNORM.INV(ABS(VLOOKUP($N$1,VLookups!$A$48:$B$49,2,FALSE)-Q$3),LN($G40),LN($K40)),"")</f>
        <v/>
      </c>
      <c r="R40" s="87" t="str">
        <f>IF(AND($B40&gt;0,$C40&gt;0,$D40&gt;0,NOT(ISBLANK($H40))),_xlfn.LOGNORM.INV(ABS(VLOOKUP($N$1,VLookups!$A$48:$B$49,2,FALSE)-R$3),LN($G40),LN($K40)),"")</f>
        <v/>
      </c>
      <c r="S40" s="86" t="str">
        <f>IF(AND($B40&gt;0,$C40&gt;0,$D40&gt;0,NOT(ISBLANK($H40))),_xlfn.LOGNORM.INV(ABS(VLOOKUP($N$1,VLookups!$A$48:$B$49,2,FALSE)-S$3),LN($G40),LN($K40)),"")</f>
        <v/>
      </c>
      <c r="T40" s="87" t="str">
        <f>IF(AND($B40&gt;0,$C40&gt;0,$D40&gt;0,NOT(ISBLANK($H40))),_xlfn.LOGNORM.INV(ABS(VLOOKUP($N$1,VLookups!$A$48:$B$49,2,FALSE)-T$3),LN($G40),LN($K40)),"")</f>
        <v/>
      </c>
      <c r="U40" s="86" t="str">
        <f>IF(AND($B40&gt;0,$C40&gt;0,$D40&gt;0,NOT(ISBLANK($H40))),_xlfn.LOGNORM.INV(ABS(VLOOKUP($N$1,VLookups!$A$48:$B$49,2,FALSE)-U$3),LN($G40),LN($K40)),"")</f>
        <v/>
      </c>
      <c r="V40" s="5"/>
      <c r="W40" s="161" t="str">
        <f t="shared" si="10"/>
        <v/>
      </c>
      <c r="X40" s="161"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2" t="e">
        <f t="shared" si="14"/>
        <v>#N/A</v>
      </c>
      <c r="DV40" s="162" t="e">
        <f t="shared" si="15"/>
        <v>#N/A</v>
      </c>
      <c r="DW40" s="162" t="e">
        <f t="shared" si="16"/>
        <v>#N/A</v>
      </c>
      <c r="DX40" s="162" t="e">
        <f t="shared" si="17"/>
        <v>#N/A</v>
      </c>
      <c r="DY40" s="162" t="e">
        <f t="shared" si="18"/>
        <v>#N/A</v>
      </c>
      <c r="DZ40" s="162" t="e">
        <f t="shared" si="19"/>
        <v>#N/A</v>
      </c>
      <c r="EA40" s="162" t="e">
        <f t="shared" si="20"/>
        <v>#N/A</v>
      </c>
      <c r="EB40" s="162" t="e">
        <f t="shared" si="21"/>
        <v>#N/A</v>
      </c>
      <c r="EC40" s="162" t="e">
        <f t="shared" si="22"/>
        <v>#N/A</v>
      </c>
      <c r="ED40" s="162" t="e">
        <f t="shared" si="23"/>
        <v>#N/A</v>
      </c>
      <c r="EE40" s="162" t="e">
        <f t="shared" si="24"/>
        <v>#N/A</v>
      </c>
      <c r="EF40" s="162" t="e">
        <f t="shared" si="25"/>
        <v>#N/A</v>
      </c>
      <c r="EG40" s="162" t="e">
        <f t="shared" si="26"/>
        <v>#N/A</v>
      </c>
      <c r="EH40" s="162" t="e">
        <f t="shared" si="27"/>
        <v>#N/A</v>
      </c>
      <c r="EI40" s="162" t="e">
        <f t="shared" si="28"/>
        <v>#N/A</v>
      </c>
      <c r="EJ40" s="162" t="e">
        <f t="shared" si="29"/>
        <v>#N/A</v>
      </c>
      <c r="EK40" s="162" t="e">
        <f t="shared" si="30"/>
        <v>#N/A</v>
      </c>
      <c r="EL40" s="162" t="e">
        <f t="shared" si="31"/>
        <v>#N/A</v>
      </c>
      <c r="EM40" s="162" t="e">
        <f t="shared" si="32"/>
        <v>#N/A</v>
      </c>
      <c r="EN40" s="162" t="e">
        <f t="shared" si="33"/>
        <v>#N/A</v>
      </c>
      <c r="EO40" s="162" t="e">
        <f t="shared" si="34"/>
        <v>#N/A</v>
      </c>
      <c r="EP40" s="162" t="e">
        <f t="shared" si="35"/>
        <v>#N/A</v>
      </c>
      <c r="EQ40" s="162" t="e">
        <f t="shared" si="36"/>
        <v>#N/A</v>
      </c>
      <c r="ER40" s="162" t="e">
        <f t="shared" si="37"/>
        <v>#N/A</v>
      </c>
      <c r="ES40" s="162" t="e">
        <f t="shared" si="38"/>
        <v>#N/A</v>
      </c>
      <c r="ET40" s="162" t="e">
        <f t="shared" si="39"/>
        <v>#N/A</v>
      </c>
      <c r="EU40" s="162" t="e">
        <f t="shared" si="40"/>
        <v>#N/A</v>
      </c>
      <c r="EV40" s="162" t="e">
        <f t="shared" si="41"/>
        <v>#N/A</v>
      </c>
      <c r="EW40" s="162" t="e">
        <f t="shared" si="42"/>
        <v>#N/A</v>
      </c>
      <c r="EX40" s="162" t="e">
        <f t="shared" si="43"/>
        <v>#N/A</v>
      </c>
      <c r="EY40" s="162" t="e">
        <f t="shared" si="44"/>
        <v>#N/A</v>
      </c>
      <c r="EZ40" s="162" t="e">
        <f t="shared" si="45"/>
        <v>#N/A</v>
      </c>
      <c r="FA40" s="162" t="e">
        <f t="shared" si="46"/>
        <v>#N/A</v>
      </c>
      <c r="FB40" s="162" t="e">
        <f t="shared" si="47"/>
        <v>#N/A</v>
      </c>
      <c r="FC40" s="162" t="e">
        <f t="shared" si="48"/>
        <v>#N/A</v>
      </c>
      <c r="FD40" s="162" t="e">
        <f t="shared" si="49"/>
        <v>#N/A</v>
      </c>
      <c r="FE40" s="162" t="e">
        <f t="shared" si="50"/>
        <v>#N/A</v>
      </c>
      <c r="FF40" s="162" t="e">
        <f t="shared" si="51"/>
        <v>#N/A</v>
      </c>
      <c r="FG40" s="162" t="e">
        <f t="shared" si="52"/>
        <v>#N/A</v>
      </c>
      <c r="FH40" s="162" t="e">
        <f t="shared" si="53"/>
        <v>#N/A</v>
      </c>
      <c r="FI40" s="162" t="e">
        <f t="shared" si="54"/>
        <v>#N/A</v>
      </c>
      <c r="FJ40" s="162" t="e">
        <f t="shared" si="55"/>
        <v>#N/A</v>
      </c>
      <c r="FK40" s="162" t="e">
        <f t="shared" si="56"/>
        <v>#N/A</v>
      </c>
      <c r="FL40" s="162" t="e">
        <f t="shared" si="57"/>
        <v>#N/A</v>
      </c>
      <c r="FM40" s="162" t="e">
        <f t="shared" si="58"/>
        <v>#N/A</v>
      </c>
      <c r="FN40" s="162" t="e">
        <f t="shared" si="59"/>
        <v>#N/A</v>
      </c>
      <c r="FO40" s="162" t="e">
        <f t="shared" si="60"/>
        <v>#N/A</v>
      </c>
      <c r="FP40" s="162" t="e">
        <f t="shared" si="61"/>
        <v>#N/A</v>
      </c>
      <c r="FQ40" s="162" t="e">
        <f t="shared" si="62"/>
        <v>#N/A</v>
      </c>
      <c r="FR40" s="162" t="e">
        <f t="shared" si="63"/>
        <v>#N/A</v>
      </c>
      <c r="FS40" s="162" t="e">
        <f t="shared" si="64"/>
        <v>#N/A</v>
      </c>
      <c r="FT40" s="162" t="e">
        <f t="shared" si="65"/>
        <v>#N/A</v>
      </c>
      <c r="FU40" s="162" t="e">
        <f t="shared" si="66"/>
        <v>#N/A</v>
      </c>
      <c r="FV40" s="162" t="e">
        <f t="shared" si="67"/>
        <v>#N/A</v>
      </c>
      <c r="FW40" s="162" t="e">
        <f t="shared" si="68"/>
        <v>#N/A</v>
      </c>
      <c r="FX40" s="162" t="e">
        <f t="shared" si="69"/>
        <v>#N/A</v>
      </c>
      <c r="FY40" s="162" t="e">
        <f t="shared" si="70"/>
        <v>#N/A</v>
      </c>
      <c r="FZ40" s="162" t="e">
        <f t="shared" si="71"/>
        <v>#N/A</v>
      </c>
      <c r="GA40" s="162" t="e">
        <f t="shared" si="72"/>
        <v>#N/A</v>
      </c>
      <c r="GB40" s="162" t="e">
        <f t="shared" si="73"/>
        <v>#N/A</v>
      </c>
      <c r="GC40" s="162" t="e">
        <f t="shared" si="74"/>
        <v>#N/A</v>
      </c>
      <c r="GD40" s="162" t="e">
        <f t="shared" si="75"/>
        <v>#N/A</v>
      </c>
      <c r="GE40" s="162" t="e">
        <f t="shared" si="76"/>
        <v>#N/A</v>
      </c>
      <c r="GF40" s="162" t="e">
        <f t="shared" si="77"/>
        <v>#N/A</v>
      </c>
      <c r="GG40" s="162" t="e">
        <f t="shared" si="78"/>
        <v>#N/A</v>
      </c>
      <c r="GH40" s="162" t="e">
        <f t="shared" si="79"/>
        <v>#N/A</v>
      </c>
      <c r="GI40" s="162" t="e">
        <f t="shared" si="80"/>
        <v>#N/A</v>
      </c>
      <c r="GJ40" s="162" t="e">
        <f t="shared" si="81"/>
        <v>#N/A</v>
      </c>
      <c r="GK40" s="162" t="e">
        <f t="shared" si="82"/>
        <v>#N/A</v>
      </c>
      <c r="GL40" s="162" t="e">
        <f t="shared" si="83"/>
        <v>#N/A</v>
      </c>
      <c r="GM40" s="162" t="e">
        <f t="shared" si="84"/>
        <v>#N/A</v>
      </c>
      <c r="GN40" s="162" t="e">
        <f t="shared" si="85"/>
        <v>#N/A</v>
      </c>
      <c r="GO40" s="162" t="e">
        <f t="shared" si="86"/>
        <v>#N/A</v>
      </c>
      <c r="GP40" s="162" t="e">
        <f t="shared" si="87"/>
        <v>#N/A</v>
      </c>
      <c r="GQ40" s="162" t="e">
        <f t="shared" si="88"/>
        <v>#N/A</v>
      </c>
      <c r="GR40" s="162" t="e">
        <f t="shared" si="89"/>
        <v>#N/A</v>
      </c>
      <c r="GS40" s="162" t="e">
        <f t="shared" si="90"/>
        <v>#N/A</v>
      </c>
      <c r="GT40" s="162" t="e">
        <f t="shared" si="91"/>
        <v>#N/A</v>
      </c>
      <c r="GU40" s="162" t="e">
        <f t="shared" si="92"/>
        <v>#N/A</v>
      </c>
      <c r="GV40" s="162" t="e">
        <f t="shared" si="93"/>
        <v>#N/A</v>
      </c>
      <c r="GW40" s="162" t="e">
        <f t="shared" si="94"/>
        <v>#N/A</v>
      </c>
      <c r="GX40" s="162" t="e">
        <f t="shared" si="95"/>
        <v>#N/A</v>
      </c>
      <c r="GY40" s="162" t="e">
        <f t="shared" si="96"/>
        <v>#N/A</v>
      </c>
      <c r="GZ40" s="162" t="e">
        <f t="shared" si="97"/>
        <v>#N/A</v>
      </c>
      <c r="HA40" s="162" t="e">
        <f t="shared" si="98"/>
        <v>#N/A</v>
      </c>
      <c r="HB40" s="162" t="e">
        <f t="shared" si="99"/>
        <v>#N/A</v>
      </c>
      <c r="HC40" s="162" t="e">
        <f t="shared" si="100"/>
        <v>#N/A</v>
      </c>
      <c r="HD40" s="162" t="e">
        <f t="shared" si="101"/>
        <v>#N/A</v>
      </c>
      <c r="HE40" s="162" t="e">
        <f t="shared" si="102"/>
        <v>#N/A</v>
      </c>
      <c r="HF40" s="162" t="e">
        <f t="shared" si="103"/>
        <v>#N/A</v>
      </c>
      <c r="HG40" s="162" t="e">
        <f t="shared" si="104"/>
        <v>#N/A</v>
      </c>
      <c r="HH40" s="162" t="e">
        <f t="shared" si="105"/>
        <v>#N/A</v>
      </c>
      <c r="HI40" s="162" t="e">
        <f t="shared" si="106"/>
        <v>#N/A</v>
      </c>
      <c r="HJ40" s="162" t="e">
        <f t="shared" si="107"/>
        <v>#N/A</v>
      </c>
      <c r="HK40" s="162" t="e">
        <f t="shared" si="108"/>
        <v>#N/A</v>
      </c>
      <c r="HL40" s="162" t="e">
        <f t="shared" si="109"/>
        <v>#N/A</v>
      </c>
      <c r="HM40" s="162" t="e">
        <f t="shared" si="110"/>
        <v>#N/A</v>
      </c>
      <c r="HN40" s="162" t="e">
        <f t="shared" si="111"/>
        <v>#N/A</v>
      </c>
      <c r="HO40" s="162" t="e">
        <f t="shared" si="112"/>
        <v>#N/A</v>
      </c>
      <c r="HP40" s="162" t="e">
        <f t="shared" si="113"/>
        <v>#N/A</v>
      </c>
      <c r="HQ40" s="162" t="e">
        <f t="shared" si="114"/>
        <v>#N/A</v>
      </c>
    </row>
    <row r="41" spans="1:225" hidden="1" x14ac:dyDescent="0.25">
      <c r="A41" s="4">
        <v>38</v>
      </c>
      <c r="B41" s="364" t="str">
        <f t="shared" si="4"/>
        <v/>
      </c>
      <c r="C41" s="88"/>
      <c r="D41" s="364" t="str">
        <f t="shared" si="5"/>
        <v/>
      </c>
      <c r="E41" s="34" t="str">
        <f t="shared" si="6"/>
        <v/>
      </c>
      <c r="F41" s="34" t="str">
        <f t="shared" si="7"/>
        <v/>
      </c>
      <c r="G41" s="69" t="str">
        <f>IF(AND(C41&gt;0,NOT(ISBLANK(H41))),IF(VLOOKUP($C$3,VLookups!$A$17:$B$18,2,FALSE),C41*VLOOKUP(H41,VLookups!$A$4:$B$13,2,FALSE),C41),"")</f>
        <v/>
      </c>
      <c r="H41" s="21"/>
      <c r="I41" s="56"/>
      <c r="J41" s="265"/>
      <c r="K41" s="365" t="str">
        <f>IF(C41&gt;0,IF(ISBLANK(J41),IF(ISBLANK(H41),"",VLOOKUP(H41,VLookups!$A$4:$C$13,3,FALSE)),J41),"")</f>
        <v/>
      </c>
      <c r="L41" s="365" t="str">
        <f t="shared" si="8"/>
        <v/>
      </c>
      <c r="M41" s="71" t="str">
        <f t="shared" si="9"/>
        <v/>
      </c>
      <c r="N41" s="88"/>
      <c r="O41" s="258" t="str">
        <f>IF(AND(N41&gt;0,C41&gt;0,NOT(K41="")),ABS(VLOOKUP($N$1,VLookups!$A$48:$B$49,2,FALSE)-_xlfn.LOGNORM.DIST(N41,LN(G41),LN(K41),TRUE)),"")</f>
        <v/>
      </c>
      <c r="P41" s="87" t="str">
        <f>IF(AND($B41&gt;0,$C41&gt;0,$D41&gt;0,NOT(ISBLANK($H41))),_xlfn.LOGNORM.INV(ABS(VLOOKUP($N$1,VLookups!$A$48:$B$49,2,FALSE)-P$3),LN($G41),LN($K41)),"")</f>
        <v/>
      </c>
      <c r="Q41" s="86" t="str">
        <f>IF(AND($B41&gt;0,$C41&gt;0,$D41&gt;0,NOT(ISBLANK($H41))),_xlfn.LOGNORM.INV(ABS(VLOOKUP($N$1,VLookups!$A$48:$B$49,2,FALSE)-Q$3),LN($G41),LN($K41)),"")</f>
        <v/>
      </c>
      <c r="R41" s="87" t="str">
        <f>IF(AND($B41&gt;0,$C41&gt;0,$D41&gt;0,NOT(ISBLANK($H41))),_xlfn.LOGNORM.INV(ABS(VLOOKUP($N$1,VLookups!$A$48:$B$49,2,FALSE)-R$3),LN($G41),LN($K41)),"")</f>
        <v/>
      </c>
      <c r="S41" s="86" t="str">
        <f>IF(AND($B41&gt;0,$C41&gt;0,$D41&gt;0,NOT(ISBLANK($H41))),_xlfn.LOGNORM.INV(ABS(VLOOKUP($N$1,VLookups!$A$48:$B$49,2,FALSE)-S$3),LN($G41),LN($K41)),"")</f>
        <v/>
      </c>
      <c r="T41" s="87" t="str">
        <f>IF(AND($B41&gt;0,$C41&gt;0,$D41&gt;0,NOT(ISBLANK($H41))),_xlfn.LOGNORM.INV(ABS(VLOOKUP($N$1,VLookups!$A$48:$B$49,2,FALSE)-T$3),LN($G41),LN($K41)),"")</f>
        <v/>
      </c>
      <c r="U41" s="86" t="str">
        <f>IF(AND($B41&gt;0,$C41&gt;0,$D41&gt;0,NOT(ISBLANK($H41))),_xlfn.LOGNORM.INV(ABS(VLOOKUP($N$1,VLookups!$A$48:$B$49,2,FALSE)-U$3),LN($G41),LN($K41)),"")</f>
        <v/>
      </c>
      <c r="V41" s="5"/>
      <c r="W41" s="161" t="str">
        <f t="shared" si="10"/>
        <v/>
      </c>
      <c r="X41" s="161"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2" t="e">
        <f t="shared" si="14"/>
        <v>#N/A</v>
      </c>
      <c r="DV41" s="162" t="e">
        <f t="shared" si="15"/>
        <v>#N/A</v>
      </c>
      <c r="DW41" s="162" t="e">
        <f t="shared" si="16"/>
        <v>#N/A</v>
      </c>
      <c r="DX41" s="162" t="e">
        <f t="shared" si="17"/>
        <v>#N/A</v>
      </c>
      <c r="DY41" s="162" t="e">
        <f t="shared" si="18"/>
        <v>#N/A</v>
      </c>
      <c r="DZ41" s="162" t="e">
        <f t="shared" si="19"/>
        <v>#N/A</v>
      </c>
      <c r="EA41" s="162" t="e">
        <f t="shared" si="20"/>
        <v>#N/A</v>
      </c>
      <c r="EB41" s="162" t="e">
        <f t="shared" si="21"/>
        <v>#N/A</v>
      </c>
      <c r="EC41" s="162" t="e">
        <f t="shared" si="22"/>
        <v>#N/A</v>
      </c>
      <c r="ED41" s="162" t="e">
        <f t="shared" si="23"/>
        <v>#N/A</v>
      </c>
      <c r="EE41" s="162" t="e">
        <f t="shared" si="24"/>
        <v>#N/A</v>
      </c>
      <c r="EF41" s="162" t="e">
        <f t="shared" si="25"/>
        <v>#N/A</v>
      </c>
      <c r="EG41" s="162" t="e">
        <f t="shared" si="26"/>
        <v>#N/A</v>
      </c>
      <c r="EH41" s="162" t="e">
        <f t="shared" si="27"/>
        <v>#N/A</v>
      </c>
      <c r="EI41" s="162" t="e">
        <f t="shared" si="28"/>
        <v>#N/A</v>
      </c>
      <c r="EJ41" s="162" t="e">
        <f t="shared" si="29"/>
        <v>#N/A</v>
      </c>
      <c r="EK41" s="162" t="e">
        <f t="shared" si="30"/>
        <v>#N/A</v>
      </c>
      <c r="EL41" s="162" t="e">
        <f t="shared" si="31"/>
        <v>#N/A</v>
      </c>
      <c r="EM41" s="162" t="e">
        <f t="shared" si="32"/>
        <v>#N/A</v>
      </c>
      <c r="EN41" s="162" t="e">
        <f t="shared" si="33"/>
        <v>#N/A</v>
      </c>
      <c r="EO41" s="162" t="e">
        <f t="shared" si="34"/>
        <v>#N/A</v>
      </c>
      <c r="EP41" s="162" t="e">
        <f t="shared" si="35"/>
        <v>#N/A</v>
      </c>
      <c r="EQ41" s="162" t="e">
        <f t="shared" si="36"/>
        <v>#N/A</v>
      </c>
      <c r="ER41" s="162" t="e">
        <f t="shared" si="37"/>
        <v>#N/A</v>
      </c>
      <c r="ES41" s="162" t="e">
        <f t="shared" si="38"/>
        <v>#N/A</v>
      </c>
      <c r="ET41" s="162" t="e">
        <f t="shared" si="39"/>
        <v>#N/A</v>
      </c>
      <c r="EU41" s="162" t="e">
        <f t="shared" si="40"/>
        <v>#N/A</v>
      </c>
      <c r="EV41" s="162" t="e">
        <f t="shared" si="41"/>
        <v>#N/A</v>
      </c>
      <c r="EW41" s="162" t="e">
        <f t="shared" si="42"/>
        <v>#N/A</v>
      </c>
      <c r="EX41" s="162" t="e">
        <f t="shared" si="43"/>
        <v>#N/A</v>
      </c>
      <c r="EY41" s="162" t="e">
        <f t="shared" si="44"/>
        <v>#N/A</v>
      </c>
      <c r="EZ41" s="162" t="e">
        <f t="shared" si="45"/>
        <v>#N/A</v>
      </c>
      <c r="FA41" s="162" t="e">
        <f t="shared" si="46"/>
        <v>#N/A</v>
      </c>
      <c r="FB41" s="162" t="e">
        <f t="shared" si="47"/>
        <v>#N/A</v>
      </c>
      <c r="FC41" s="162" t="e">
        <f t="shared" si="48"/>
        <v>#N/A</v>
      </c>
      <c r="FD41" s="162" t="e">
        <f t="shared" si="49"/>
        <v>#N/A</v>
      </c>
      <c r="FE41" s="162" t="e">
        <f t="shared" si="50"/>
        <v>#N/A</v>
      </c>
      <c r="FF41" s="162" t="e">
        <f t="shared" si="51"/>
        <v>#N/A</v>
      </c>
      <c r="FG41" s="162" t="e">
        <f t="shared" si="52"/>
        <v>#N/A</v>
      </c>
      <c r="FH41" s="162" t="e">
        <f t="shared" si="53"/>
        <v>#N/A</v>
      </c>
      <c r="FI41" s="162" t="e">
        <f t="shared" si="54"/>
        <v>#N/A</v>
      </c>
      <c r="FJ41" s="162" t="e">
        <f t="shared" si="55"/>
        <v>#N/A</v>
      </c>
      <c r="FK41" s="162" t="e">
        <f t="shared" si="56"/>
        <v>#N/A</v>
      </c>
      <c r="FL41" s="162" t="e">
        <f t="shared" si="57"/>
        <v>#N/A</v>
      </c>
      <c r="FM41" s="162" t="e">
        <f t="shared" si="58"/>
        <v>#N/A</v>
      </c>
      <c r="FN41" s="162" t="e">
        <f t="shared" si="59"/>
        <v>#N/A</v>
      </c>
      <c r="FO41" s="162" t="e">
        <f t="shared" si="60"/>
        <v>#N/A</v>
      </c>
      <c r="FP41" s="162" t="e">
        <f t="shared" si="61"/>
        <v>#N/A</v>
      </c>
      <c r="FQ41" s="162" t="e">
        <f t="shared" si="62"/>
        <v>#N/A</v>
      </c>
      <c r="FR41" s="162" t="e">
        <f t="shared" si="63"/>
        <v>#N/A</v>
      </c>
      <c r="FS41" s="162" t="e">
        <f t="shared" si="64"/>
        <v>#N/A</v>
      </c>
      <c r="FT41" s="162" t="e">
        <f t="shared" si="65"/>
        <v>#N/A</v>
      </c>
      <c r="FU41" s="162" t="e">
        <f t="shared" si="66"/>
        <v>#N/A</v>
      </c>
      <c r="FV41" s="162" t="e">
        <f t="shared" si="67"/>
        <v>#N/A</v>
      </c>
      <c r="FW41" s="162" t="e">
        <f t="shared" si="68"/>
        <v>#N/A</v>
      </c>
      <c r="FX41" s="162" t="e">
        <f t="shared" si="69"/>
        <v>#N/A</v>
      </c>
      <c r="FY41" s="162" t="e">
        <f t="shared" si="70"/>
        <v>#N/A</v>
      </c>
      <c r="FZ41" s="162" t="e">
        <f t="shared" si="71"/>
        <v>#N/A</v>
      </c>
      <c r="GA41" s="162" t="e">
        <f t="shared" si="72"/>
        <v>#N/A</v>
      </c>
      <c r="GB41" s="162" t="e">
        <f t="shared" si="73"/>
        <v>#N/A</v>
      </c>
      <c r="GC41" s="162" t="e">
        <f t="shared" si="74"/>
        <v>#N/A</v>
      </c>
      <c r="GD41" s="162" t="e">
        <f t="shared" si="75"/>
        <v>#N/A</v>
      </c>
      <c r="GE41" s="162" t="e">
        <f t="shared" si="76"/>
        <v>#N/A</v>
      </c>
      <c r="GF41" s="162" t="e">
        <f t="shared" si="77"/>
        <v>#N/A</v>
      </c>
      <c r="GG41" s="162" t="e">
        <f t="shared" si="78"/>
        <v>#N/A</v>
      </c>
      <c r="GH41" s="162" t="e">
        <f t="shared" si="79"/>
        <v>#N/A</v>
      </c>
      <c r="GI41" s="162" t="e">
        <f t="shared" si="80"/>
        <v>#N/A</v>
      </c>
      <c r="GJ41" s="162" t="e">
        <f t="shared" si="81"/>
        <v>#N/A</v>
      </c>
      <c r="GK41" s="162" t="e">
        <f t="shared" si="82"/>
        <v>#N/A</v>
      </c>
      <c r="GL41" s="162" t="e">
        <f t="shared" si="83"/>
        <v>#N/A</v>
      </c>
      <c r="GM41" s="162" t="e">
        <f t="shared" si="84"/>
        <v>#N/A</v>
      </c>
      <c r="GN41" s="162" t="e">
        <f t="shared" si="85"/>
        <v>#N/A</v>
      </c>
      <c r="GO41" s="162" t="e">
        <f t="shared" si="86"/>
        <v>#N/A</v>
      </c>
      <c r="GP41" s="162" t="e">
        <f t="shared" si="87"/>
        <v>#N/A</v>
      </c>
      <c r="GQ41" s="162" t="e">
        <f t="shared" si="88"/>
        <v>#N/A</v>
      </c>
      <c r="GR41" s="162" t="e">
        <f t="shared" si="89"/>
        <v>#N/A</v>
      </c>
      <c r="GS41" s="162" t="e">
        <f t="shared" si="90"/>
        <v>#N/A</v>
      </c>
      <c r="GT41" s="162" t="e">
        <f t="shared" si="91"/>
        <v>#N/A</v>
      </c>
      <c r="GU41" s="162" t="e">
        <f t="shared" si="92"/>
        <v>#N/A</v>
      </c>
      <c r="GV41" s="162" t="e">
        <f t="shared" si="93"/>
        <v>#N/A</v>
      </c>
      <c r="GW41" s="162" t="e">
        <f t="shared" si="94"/>
        <v>#N/A</v>
      </c>
      <c r="GX41" s="162" t="e">
        <f t="shared" si="95"/>
        <v>#N/A</v>
      </c>
      <c r="GY41" s="162" t="e">
        <f t="shared" si="96"/>
        <v>#N/A</v>
      </c>
      <c r="GZ41" s="162" t="e">
        <f t="shared" si="97"/>
        <v>#N/A</v>
      </c>
      <c r="HA41" s="162" t="e">
        <f t="shared" si="98"/>
        <v>#N/A</v>
      </c>
      <c r="HB41" s="162" t="e">
        <f t="shared" si="99"/>
        <v>#N/A</v>
      </c>
      <c r="HC41" s="162" t="e">
        <f t="shared" si="100"/>
        <v>#N/A</v>
      </c>
      <c r="HD41" s="162" t="e">
        <f t="shared" si="101"/>
        <v>#N/A</v>
      </c>
      <c r="HE41" s="162" t="e">
        <f t="shared" si="102"/>
        <v>#N/A</v>
      </c>
      <c r="HF41" s="162" t="e">
        <f t="shared" si="103"/>
        <v>#N/A</v>
      </c>
      <c r="HG41" s="162" t="e">
        <f t="shared" si="104"/>
        <v>#N/A</v>
      </c>
      <c r="HH41" s="162" t="e">
        <f t="shared" si="105"/>
        <v>#N/A</v>
      </c>
      <c r="HI41" s="162" t="e">
        <f t="shared" si="106"/>
        <v>#N/A</v>
      </c>
      <c r="HJ41" s="162" t="e">
        <f t="shared" si="107"/>
        <v>#N/A</v>
      </c>
      <c r="HK41" s="162" t="e">
        <f t="shared" si="108"/>
        <v>#N/A</v>
      </c>
      <c r="HL41" s="162" t="e">
        <f t="shared" si="109"/>
        <v>#N/A</v>
      </c>
      <c r="HM41" s="162" t="e">
        <f t="shared" si="110"/>
        <v>#N/A</v>
      </c>
      <c r="HN41" s="162" t="e">
        <f t="shared" si="111"/>
        <v>#N/A</v>
      </c>
      <c r="HO41" s="162" t="e">
        <f t="shared" si="112"/>
        <v>#N/A</v>
      </c>
      <c r="HP41" s="162" t="e">
        <f t="shared" si="113"/>
        <v>#N/A</v>
      </c>
      <c r="HQ41" s="162" t="e">
        <f t="shared" si="114"/>
        <v>#N/A</v>
      </c>
    </row>
    <row r="42" spans="1:225" hidden="1" x14ac:dyDescent="0.25">
      <c r="A42" s="4">
        <v>39</v>
      </c>
      <c r="B42" s="364" t="str">
        <f t="shared" si="4"/>
        <v/>
      </c>
      <c r="C42" s="88"/>
      <c r="D42" s="364" t="str">
        <f t="shared" si="5"/>
        <v/>
      </c>
      <c r="E42" s="34" t="str">
        <f t="shared" si="6"/>
        <v/>
      </c>
      <c r="F42" s="34" t="str">
        <f t="shared" si="7"/>
        <v/>
      </c>
      <c r="G42" s="69" t="str">
        <f>IF(AND(C42&gt;0,NOT(ISBLANK(H42))),IF(VLOOKUP($C$3,VLookups!$A$17:$B$18,2,FALSE),C42*VLOOKUP(H42,VLookups!$A$4:$B$13,2,FALSE),C42),"")</f>
        <v/>
      </c>
      <c r="H42" s="21"/>
      <c r="I42" s="56"/>
      <c r="J42" s="265"/>
      <c r="K42" s="365" t="str">
        <f>IF(C42&gt;0,IF(ISBLANK(J42),IF(ISBLANK(H42),"",VLOOKUP(H42,VLookups!$A$4:$C$13,3,FALSE)),J42),"")</f>
        <v/>
      </c>
      <c r="L42" s="365" t="str">
        <f t="shared" si="8"/>
        <v/>
      </c>
      <c r="M42" s="71" t="str">
        <f t="shared" si="9"/>
        <v/>
      </c>
      <c r="N42" s="88"/>
      <c r="O42" s="258" t="str">
        <f>IF(AND(N42&gt;0,C42&gt;0,NOT(K42="")),ABS(VLOOKUP($N$1,VLookups!$A$48:$B$49,2,FALSE)-_xlfn.LOGNORM.DIST(N42,LN(G42),LN(K42),TRUE)),"")</f>
        <v/>
      </c>
      <c r="P42" s="87" t="str">
        <f>IF(AND($B42&gt;0,$C42&gt;0,$D42&gt;0,NOT(ISBLANK($H42))),_xlfn.LOGNORM.INV(ABS(VLOOKUP($N$1,VLookups!$A$48:$B$49,2,FALSE)-P$3),LN($G42),LN($K42)),"")</f>
        <v/>
      </c>
      <c r="Q42" s="86" t="str">
        <f>IF(AND($B42&gt;0,$C42&gt;0,$D42&gt;0,NOT(ISBLANK($H42))),_xlfn.LOGNORM.INV(ABS(VLOOKUP($N$1,VLookups!$A$48:$B$49,2,FALSE)-Q$3),LN($G42),LN($K42)),"")</f>
        <v/>
      </c>
      <c r="R42" s="87" t="str">
        <f>IF(AND($B42&gt;0,$C42&gt;0,$D42&gt;0,NOT(ISBLANK($H42))),_xlfn.LOGNORM.INV(ABS(VLOOKUP($N$1,VLookups!$A$48:$B$49,2,FALSE)-R$3),LN($G42),LN($K42)),"")</f>
        <v/>
      </c>
      <c r="S42" s="86" t="str">
        <f>IF(AND($B42&gt;0,$C42&gt;0,$D42&gt;0,NOT(ISBLANK($H42))),_xlfn.LOGNORM.INV(ABS(VLOOKUP($N$1,VLookups!$A$48:$B$49,2,FALSE)-S$3),LN($G42),LN($K42)),"")</f>
        <v/>
      </c>
      <c r="T42" s="87" t="str">
        <f>IF(AND($B42&gt;0,$C42&gt;0,$D42&gt;0,NOT(ISBLANK($H42))),_xlfn.LOGNORM.INV(ABS(VLOOKUP($N$1,VLookups!$A$48:$B$49,2,FALSE)-T$3),LN($G42),LN($K42)),"")</f>
        <v/>
      </c>
      <c r="U42" s="86" t="str">
        <f>IF(AND($B42&gt;0,$C42&gt;0,$D42&gt;0,NOT(ISBLANK($H42))),_xlfn.LOGNORM.INV(ABS(VLOOKUP($N$1,VLookups!$A$48:$B$49,2,FALSE)-U$3),LN($G42),LN($K42)),"")</f>
        <v/>
      </c>
      <c r="V42" s="5"/>
      <c r="W42" s="161" t="str">
        <f t="shared" si="10"/>
        <v/>
      </c>
      <c r="X42" s="161"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2" t="e">
        <f t="shared" si="14"/>
        <v>#N/A</v>
      </c>
      <c r="DV42" s="162" t="e">
        <f t="shared" si="15"/>
        <v>#N/A</v>
      </c>
      <c r="DW42" s="162" t="e">
        <f t="shared" si="16"/>
        <v>#N/A</v>
      </c>
      <c r="DX42" s="162" t="e">
        <f t="shared" si="17"/>
        <v>#N/A</v>
      </c>
      <c r="DY42" s="162" t="e">
        <f t="shared" si="18"/>
        <v>#N/A</v>
      </c>
      <c r="DZ42" s="162" t="e">
        <f t="shared" si="19"/>
        <v>#N/A</v>
      </c>
      <c r="EA42" s="162" t="e">
        <f t="shared" si="20"/>
        <v>#N/A</v>
      </c>
      <c r="EB42" s="162" t="e">
        <f t="shared" si="21"/>
        <v>#N/A</v>
      </c>
      <c r="EC42" s="162" t="e">
        <f t="shared" si="22"/>
        <v>#N/A</v>
      </c>
      <c r="ED42" s="162" t="e">
        <f t="shared" si="23"/>
        <v>#N/A</v>
      </c>
      <c r="EE42" s="162" t="e">
        <f t="shared" si="24"/>
        <v>#N/A</v>
      </c>
      <c r="EF42" s="162" t="e">
        <f t="shared" si="25"/>
        <v>#N/A</v>
      </c>
      <c r="EG42" s="162" t="e">
        <f t="shared" si="26"/>
        <v>#N/A</v>
      </c>
      <c r="EH42" s="162" t="e">
        <f t="shared" si="27"/>
        <v>#N/A</v>
      </c>
      <c r="EI42" s="162" t="e">
        <f t="shared" si="28"/>
        <v>#N/A</v>
      </c>
      <c r="EJ42" s="162" t="e">
        <f t="shared" si="29"/>
        <v>#N/A</v>
      </c>
      <c r="EK42" s="162" t="e">
        <f t="shared" si="30"/>
        <v>#N/A</v>
      </c>
      <c r="EL42" s="162" t="e">
        <f t="shared" si="31"/>
        <v>#N/A</v>
      </c>
      <c r="EM42" s="162" t="e">
        <f t="shared" si="32"/>
        <v>#N/A</v>
      </c>
      <c r="EN42" s="162" t="e">
        <f t="shared" si="33"/>
        <v>#N/A</v>
      </c>
      <c r="EO42" s="162" t="e">
        <f t="shared" si="34"/>
        <v>#N/A</v>
      </c>
      <c r="EP42" s="162" t="e">
        <f t="shared" si="35"/>
        <v>#N/A</v>
      </c>
      <c r="EQ42" s="162" t="e">
        <f t="shared" si="36"/>
        <v>#N/A</v>
      </c>
      <c r="ER42" s="162" t="e">
        <f t="shared" si="37"/>
        <v>#N/A</v>
      </c>
      <c r="ES42" s="162" t="e">
        <f t="shared" si="38"/>
        <v>#N/A</v>
      </c>
      <c r="ET42" s="162" t="e">
        <f t="shared" si="39"/>
        <v>#N/A</v>
      </c>
      <c r="EU42" s="162" t="e">
        <f t="shared" si="40"/>
        <v>#N/A</v>
      </c>
      <c r="EV42" s="162" t="e">
        <f t="shared" si="41"/>
        <v>#N/A</v>
      </c>
      <c r="EW42" s="162" t="e">
        <f t="shared" si="42"/>
        <v>#N/A</v>
      </c>
      <c r="EX42" s="162" t="e">
        <f t="shared" si="43"/>
        <v>#N/A</v>
      </c>
      <c r="EY42" s="162" t="e">
        <f t="shared" si="44"/>
        <v>#N/A</v>
      </c>
      <c r="EZ42" s="162" t="e">
        <f t="shared" si="45"/>
        <v>#N/A</v>
      </c>
      <c r="FA42" s="162" t="e">
        <f t="shared" si="46"/>
        <v>#N/A</v>
      </c>
      <c r="FB42" s="162" t="e">
        <f t="shared" si="47"/>
        <v>#N/A</v>
      </c>
      <c r="FC42" s="162" t="e">
        <f t="shared" si="48"/>
        <v>#N/A</v>
      </c>
      <c r="FD42" s="162" t="e">
        <f t="shared" si="49"/>
        <v>#N/A</v>
      </c>
      <c r="FE42" s="162" t="e">
        <f t="shared" si="50"/>
        <v>#N/A</v>
      </c>
      <c r="FF42" s="162" t="e">
        <f t="shared" si="51"/>
        <v>#N/A</v>
      </c>
      <c r="FG42" s="162" t="e">
        <f t="shared" si="52"/>
        <v>#N/A</v>
      </c>
      <c r="FH42" s="162" t="e">
        <f t="shared" si="53"/>
        <v>#N/A</v>
      </c>
      <c r="FI42" s="162" t="e">
        <f t="shared" si="54"/>
        <v>#N/A</v>
      </c>
      <c r="FJ42" s="162" t="e">
        <f t="shared" si="55"/>
        <v>#N/A</v>
      </c>
      <c r="FK42" s="162" t="e">
        <f t="shared" si="56"/>
        <v>#N/A</v>
      </c>
      <c r="FL42" s="162" t="e">
        <f t="shared" si="57"/>
        <v>#N/A</v>
      </c>
      <c r="FM42" s="162" t="e">
        <f t="shared" si="58"/>
        <v>#N/A</v>
      </c>
      <c r="FN42" s="162" t="e">
        <f t="shared" si="59"/>
        <v>#N/A</v>
      </c>
      <c r="FO42" s="162" t="e">
        <f t="shared" si="60"/>
        <v>#N/A</v>
      </c>
      <c r="FP42" s="162" t="e">
        <f t="shared" si="61"/>
        <v>#N/A</v>
      </c>
      <c r="FQ42" s="162" t="e">
        <f t="shared" si="62"/>
        <v>#N/A</v>
      </c>
      <c r="FR42" s="162" t="e">
        <f t="shared" si="63"/>
        <v>#N/A</v>
      </c>
      <c r="FS42" s="162" t="e">
        <f t="shared" si="64"/>
        <v>#N/A</v>
      </c>
      <c r="FT42" s="162" t="e">
        <f t="shared" si="65"/>
        <v>#N/A</v>
      </c>
      <c r="FU42" s="162" t="e">
        <f t="shared" si="66"/>
        <v>#N/A</v>
      </c>
      <c r="FV42" s="162" t="e">
        <f t="shared" si="67"/>
        <v>#N/A</v>
      </c>
      <c r="FW42" s="162" t="e">
        <f t="shared" si="68"/>
        <v>#N/A</v>
      </c>
      <c r="FX42" s="162" t="e">
        <f t="shared" si="69"/>
        <v>#N/A</v>
      </c>
      <c r="FY42" s="162" t="e">
        <f t="shared" si="70"/>
        <v>#N/A</v>
      </c>
      <c r="FZ42" s="162" t="e">
        <f t="shared" si="71"/>
        <v>#N/A</v>
      </c>
      <c r="GA42" s="162" t="e">
        <f t="shared" si="72"/>
        <v>#N/A</v>
      </c>
      <c r="GB42" s="162" t="e">
        <f t="shared" si="73"/>
        <v>#N/A</v>
      </c>
      <c r="GC42" s="162" t="e">
        <f t="shared" si="74"/>
        <v>#N/A</v>
      </c>
      <c r="GD42" s="162" t="e">
        <f t="shared" si="75"/>
        <v>#N/A</v>
      </c>
      <c r="GE42" s="162" t="e">
        <f t="shared" si="76"/>
        <v>#N/A</v>
      </c>
      <c r="GF42" s="162" t="e">
        <f t="shared" si="77"/>
        <v>#N/A</v>
      </c>
      <c r="GG42" s="162" t="e">
        <f t="shared" si="78"/>
        <v>#N/A</v>
      </c>
      <c r="GH42" s="162" t="e">
        <f t="shared" si="79"/>
        <v>#N/A</v>
      </c>
      <c r="GI42" s="162" t="e">
        <f t="shared" si="80"/>
        <v>#N/A</v>
      </c>
      <c r="GJ42" s="162" t="e">
        <f t="shared" si="81"/>
        <v>#N/A</v>
      </c>
      <c r="GK42" s="162" t="e">
        <f t="shared" si="82"/>
        <v>#N/A</v>
      </c>
      <c r="GL42" s="162" t="e">
        <f t="shared" si="83"/>
        <v>#N/A</v>
      </c>
      <c r="GM42" s="162" t="e">
        <f t="shared" si="84"/>
        <v>#N/A</v>
      </c>
      <c r="GN42" s="162" t="e">
        <f t="shared" si="85"/>
        <v>#N/A</v>
      </c>
      <c r="GO42" s="162" t="e">
        <f t="shared" si="86"/>
        <v>#N/A</v>
      </c>
      <c r="GP42" s="162" t="e">
        <f t="shared" si="87"/>
        <v>#N/A</v>
      </c>
      <c r="GQ42" s="162" t="e">
        <f t="shared" si="88"/>
        <v>#N/A</v>
      </c>
      <c r="GR42" s="162" t="e">
        <f t="shared" si="89"/>
        <v>#N/A</v>
      </c>
      <c r="GS42" s="162" t="e">
        <f t="shared" si="90"/>
        <v>#N/A</v>
      </c>
      <c r="GT42" s="162" t="e">
        <f t="shared" si="91"/>
        <v>#N/A</v>
      </c>
      <c r="GU42" s="162" t="e">
        <f t="shared" si="92"/>
        <v>#N/A</v>
      </c>
      <c r="GV42" s="162" t="e">
        <f t="shared" si="93"/>
        <v>#N/A</v>
      </c>
      <c r="GW42" s="162" t="e">
        <f t="shared" si="94"/>
        <v>#N/A</v>
      </c>
      <c r="GX42" s="162" t="e">
        <f t="shared" si="95"/>
        <v>#N/A</v>
      </c>
      <c r="GY42" s="162" t="e">
        <f t="shared" si="96"/>
        <v>#N/A</v>
      </c>
      <c r="GZ42" s="162" t="e">
        <f t="shared" si="97"/>
        <v>#N/A</v>
      </c>
      <c r="HA42" s="162" t="e">
        <f t="shared" si="98"/>
        <v>#N/A</v>
      </c>
      <c r="HB42" s="162" t="e">
        <f t="shared" si="99"/>
        <v>#N/A</v>
      </c>
      <c r="HC42" s="162" t="e">
        <f t="shared" si="100"/>
        <v>#N/A</v>
      </c>
      <c r="HD42" s="162" t="e">
        <f t="shared" si="101"/>
        <v>#N/A</v>
      </c>
      <c r="HE42" s="162" t="e">
        <f t="shared" si="102"/>
        <v>#N/A</v>
      </c>
      <c r="HF42" s="162" t="e">
        <f t="shared" si="103"/>
        <v>#N/A</v>
      </c>
      <c r="HG42" s="162" t="e">
        <f t="shared" si="104"/>
        <v>#N/A</v>
      </c>
      <c r="HH42" s="162" t="e">
        <f t="shared" si="105"/>
        <v>#N/A</v>
      </c>
      <c r="HI42" s="162" t="e">
        <f t="shared" si="106"/>
        <v>#N/A</v>
      </c>
      <c r="HJ42" s="162" t="e">
        <f t="shared" si="107"/>
        <v>#N/A</v>
      </c>
      <c r="HK42" s="162" t="e">
        <f t="shared" si="108"/>
        <v>#N/A</v>
      </c>
      <c r="HL42" s="162" t="e">
        <f t="shared" si="109"/>
        <v>#N/A</v>
      </c>
      <c r="HM42" s="162" t="e">
        <f t="shared" si="110"/>
        <v>#N/A</v>
      </c>
      <c r="HN42" s="162" t="e">
        <f t="shared" si="111"/>
        <v>#N/A</v>
      </c>
      <c r="HO42" s="162" t="e">
        <f t="shared" si="112"/>
        <v>#N/A</v>
      </c>
      <c r="HP42" s="162" t="e">
        <f t="shared" si="113"/>
        <v>#N/A</v>
      </c>
      <c r="HQ42" s="162" t="e">
        <f t="shared" si="114"/>
        <v>#N/A</v>
      </c>
    </row>
    <row r="43" spans="1:225" hidden="1" x14ac:dyDescent="0.25">
      <c r="A43" s="4">
        <v>40</v>
      </c>
      <c r="B43" s="364" t="str">
        <f t="shared" si="4"/>
        <v/>
      </c>
      <c r="C43" s="88"/>
      <c r="D43" s="364" t="str">
        <f t="shared" si="5"/>
        <v/>
      </c>
      <c r="E43" s="34" t="str">
        <f t="shared" si="6"/>
        <v/>
      </c>
      <c r="F43" s="34" t="str">
        <f t="shared" si="7"/>
        <v/>
      </c>
      <c r="G43" s="69" t="str">
        <f>IF(AND(C43&gt;0,NOT(ISBLANK(H43))),IF(VLOOKUP($C$3,VLookups!$A$17:$B$18,2,FALSE),C43*VLOOKUP(H43,VLookups!$A$4:$B$13,2,FALSE),C43),"")</f>
        <v/>
      </c>
      <c r="H43" s="21"/>
      <c r="I43" s="56"/>
      <c r="J43" s="265"/>
      <c r="K43" s="365" t="str">
        <f>IF(C43&gt;0,IF(ISBLANK(J43),IF(ISBLANK(H43),"",VLOOKUP(H43,VLookups!$A$4:$C$13,3,FALSE)),J43),"")</f>
        <v/>
      </c>
      <c r="L43" s="365" t="str">
        <f t="shared" si="8"/>
        <v/>
      </c>
      <c r="M43" s="71" t="str">
        <f t="shared" si="9"/>
        <v/>
      </c>
      <c r="N43" s="88"/>
      <c r="O43" s="258" t="str">
        <f>IF(AND(N43&gt;0,C43&gt;0,NOT(K43="")),ABS(VLOOKUP($N$1,VLookups!$A$48:$B$49,2,FALSE)-_xlfn.LOGNORM.DIST(N43,LN(G43),LN(K43),TRUE)),"")</f>
        <v/>
      </c>
      <c r="P43" s="87" t="str">
        <f>IF(AND($B43&gt;0,$C43&gt;0,$D43&gt;0,NOT(ISBLANK($H43))),_xlfn.LOGNORM.INV(ABS(VLOOKUP($N$1,VLookups!$A$48:$B$49,2,FALSE)-P$3),LN($G43),LN($K43)),"")</f>
        <v/>
      </c>
      <c r="Q43" s="86" t="str">
        <f>IF(AND($B43&gt;0,$C43&gt;0,$D43&gt;0,NOT(ISBLANK($H43))),_xlfn.LOGNORM.INV(ABS(VLOOKUP($N$1,VLookups!$A$48:$B$49,2,FALSE)-Q$3),LN($G43),LN($K43)),"")</f>
        <v/>
      </c>
      <c r="R43" s="87" t="str">
        <f>IF(AND($B43&gt;0,$C43&gt;0,$D43&gt;0,NOT(ISBLANK($H43))),_xlfn.LOGNORM.INV(ABS(VLOOKUP($N$1,VLookups!$A$48:$B$49,2,FALSE)-R$3),LN($G43),LN($K43)),"")</f>
        <v/>
      </c>
      <c r="S43" s="86" t="str">
        <f>IF(AND($B43&gt;0,$C43&gt;0,$D43&gt;0,NOT(ISBLANK($H43))),_xlfn.LOGNORM.INV(ABS(VLOOKUP($N$1,VLookups!$A$48:$B$49,2,FALSE)-S$3),LN($G43),LN($K43)),"")</f>
        <v/>
      </c>
      <c r="T43" s="87" t="str">
        <f>IF(AND($B43&gt;0,$C43&gt;0,$D43&gt;0,NOT(ISBLANK($H43))),_xlfn.LOGNORM.INV(ABS(VLOOKUP($N$1,VLookups!$A$48:$B$49,2,FALSE)-T$3),LN($G43),LN($K43)),"")</f>
        <v/>
      </c>
      <c r="U43" s="86" t="str">
        <f>IF(AND($B43&gt;0,$C43&gt;0,$D43&gt;0,NOT(ISBLANK($H43))),_xlfn.LOGNORM.INV(ABS(VLOOKUP($N$1,VLookups!$A$48:$B$49,2,FALSE)-U$3),LN($G43),LN($K43)),"")</f>
        <v/>
      </c>
      <c r="V43" s="5"/>
      <c r="W43" s="161" t="str">
        <f t="shared" si="10"/>
        <v/>
      </c>
      <c r="X43" s="161"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2" t="e">
        <f t="shared" si="14"/>
        <v>#N/A</v>
      </c>
      <c r="DV43" s="162" t="e">
        <f t="shared" si="15"/>
        <v>#N/A</v>
      </c>
      <c r="DW43" s="162" t="e">
        <f t="shared" si="16"/>
        <v>#N/A</v>
      </c>
      <c r="DX43" s="162" t="e">
        <f t="shared" si="17"/>
        <v>#N/A</v>
      </c>
      <c r="DY43" s="162" t="e">
        <f t="shared" si="18"/>
        <v>#N/A</v>
      </c>
      <c r="DZ43" s="162" t="e">
        <f t="shared" si="19"/>
        <v>#N/A</v>
      </c>
      <c r="EA43" s="162" t="e">
        <f t="shared" si="20"/>
        <v>#N/A</v>
      </c>
      <c r="EB43" s="162" t="e">
        <f t="shared" si="21"/>
        <v>#N/A</v>
      </c>
      <c r="EC43" s="162" t="e">
        <f t="shared" si="22"/>
        <v>#N/A</v>
      </c>
      <c r="ED43" s="162" t="e">
        <f t="shared" si="23"/>
        <v>#N/A</v>
      </c>
      <c r="EE43" s="162" t="e">
        <f t="shared" si="24"/>
        <v>#N/A</v>
      </c>
      <c r="EF43" s="162" t="e">
        <f t="shared" si="25"/>
        <v>#N/A</v>
      </c>
      <c r="EG43" s="162" t="e">
        <f t="shared" si="26"/>
        <v>#N/A</v>
      </c>
      <c r="EH43" s="162" t="e">
        <f t="shared" si="27"/>
        <v>#N/A</v>
      </c>
      <c r="EI43" s="162" t="e">
        <f t="shared" si="28"/>
        <v>#N/A</v>
      </c>
      <c r="EJ43" s="162" t="e">
        <f t="shared" si="29"/>
        <v>#N/A</v>
      </c>
      <c r="EK43" s="162" t="e">
        <f t="shared" si="30"/>
        <v>#N/A</v>
      </c>
      <c r="EL43" s="162" t="e">
        <f t="shared" si="31"/>
        <v>#N/A</v>
      </c>
      <c r="EM43" s="162" t="e">
        <f t="shared" si="32"/>
        <v>#N/A</v>
      </c>
      <c r="EN43" s="162" t="e">
        <f t="shared" si="33"/>
        <v>#N/A</v>
      </c>
      <c r="EO43" s="162" t="e">
        <f t="shared" si="34"/>
        <v>#N/A</v>
      </c>
      <c r="EP43" s="162" t="e">
        <f t="shared" si="35"/>
        <v>#N/A</v>
      </c>
      <c r="EQ43" s="162" t="e">
        <f t="shared" si="36"/>
        <v>#N/A</v>
      </c>
      <c r="ER43" s="162" t="e">
        <f t="shared" si="37"/>
        <v>#N/A</v>
      </c>
      <c r="ES43" s="162" t="e">
        <f t="shared" si="38"/>
        <v>#N/A</v>
      </c>
      <c r="ET43" s="162" t="e">
        <f t="shared" si="39"/>
        <v>#N/A</v>
      </c>
      <c r="EU43" s="162" t="e">
        <f t="shared" si="40"/>
        <v>#N/A</v>
      </c>
      <c r="EV43" s="162" t="e">
        <f t="shared" si="41"/>
        <v>#N/A</v>
      </c>
      <c r="EW43" s="162" t="e">
        <f t="shared" si="42"/>
        <v>#N/A</v>
      </c>
      <c r="EX43" s="162" t="e">
        <f t="shared" si="43"/>
        <v>#N/A</v>
      </c>
      <c r="EY43" s="162" t="e">
        <f t="shared" si="44"/>
        <v>#N/A</v>
      </c>
      <c r="EZ43" s="162" t="e">
        <f t="shared" si="45"/>
        <v>#N/A</v>
      </c>
      <c r="FA43" s="162" t="e">
        <f t="shared" si="46"/>
        <v>#N/A</v>
      </c>
      <c r="FB43" s="162" t="e">
        <f t="shared" si="47"/>
        <v>#N/A</v>
      </c>
      <c r="FC43" s="162" t="e">
        <f t="shared" si="48"/>
        <v>#N/A</v>
      </c>
      <c r="FD43" s="162" t="e">
        <f t="shared" si="49"/>
        <v>#N/A</v>
      </c>
      <c r="FE43" s="162" t="e">
        <f t="shared" si="50"/>
        <v>#N/A</v>
      </c>
      <c r="FF43" s="162" t="e">
        <f t="shared" si="51"/>
        <v>#N/A</v>
      </c>
      <c r="FG43" s="162" t="e">
        <f t="shared" si="52"/>
        <v>#N/A</v>
      </c>
      <c r="FH43" s="162" t="e">
        <f t="shared" si="53"/>
        <v>#N/A</v>
      </c>
      <c r="FI43" s="162" t="e">
        <f t="shared" si="54"/>
        <v>#N/A</v>
      </c>
      <c r="FJ43" s="162" t="e">
        <f t="shared" si="55"/>
        <v>#N/A</v>
      </c>
      <c r="FK43" s="162" t="e">
        <f t="shared" si="56"/>
        <v>#N/A</v>
      </c>
      <c r="FL43" s="162" t="e">
        <f t="shared" si="57"/>
        <v>#N/A</v>
      </c>
      <c r="FM43" s="162" t="e">
        <f t="shared" si="58"/>
        <v>#N/A</v>
      </c>
      <c r="FN43" s="162" t="e">
        <f t="shared" si="59"/>
        <v>#N/A</v>
      </c>
      <c r="FO43" s="162" t="e">
        <f t="shared" si="60"/>
        <v>#N/A</v>
      </c>
      <c r="FP43" s="162" t="e">
        <f t="shared" si="61"/>
        <v>#N/A</v>
      </c>
      <c r="FQ43" s="162" t="e">
        <f t="shared" si="62"/>
        <v>#N/A</v>
      </c>
      <c r="FR43" s="162" t="e">
        <f t="shared" si="63"/>
        <v>#N/A</v>
      </c>
      <c r="FS43" s="162" t="e">
        <f t="shared" si="64"/>
        <v>#N/A</v>
      </c>
      <c r="FT43" s="162" t="e">
        <f t="shared" si="65"/>
        <v>#N/A</v>
      </c>
      <c r="FU43" s="162" t="e">
        <f t="shared" si="66"/>
        <v>#N/A</v>
      </c>
      <c r="FV43" s="162" t="e">
        <f t="shared" si="67"/>
        <v>#N/A</v>
      </c>
      <c r="FW43" s="162" t="e">
        <f t="shared" si="68"/>
        <v>#N/A</v>
      </c>
      <c r="FX43" s="162" t="e">
        <f t="shared" si="69"/>
        <v>#N/A</v>
      </c>
      <c r="FY43" s="162" t="e">
        <f t="shared" si="70"/>
        <v>#N/A</v>
      </c>
      <c r="FZ43" s="162" t="e">
        <f t="shared" si="71"/>
        <v>#N/A</v>
      </c>
      <c r="GA43" s="162" t="e">
        <f t="shared" si="72"/>
        <v>#N/A</v>
      </c>
      <c r="GB43" s="162" t="e">
        <f t="shared" si="73"/>
        <v>#N/A</v>
      </c>
      <c r="GC43" s="162" t="e">
        <f t="shared" si="74"/>
        <v>#N/A</v>
      </c>
      <c r="GD43" s="162" t="e">
        <f t="shared" si="75"/>
        <v>#N/A</v>
      </c>
      <c r="GE43" s="162" t="e">
        <f t="shared" si="76"/>
        <v>#N/A</v>
      </c>
      <c r="GF43" s="162" t="e">
        <f t="shared" si="77"/>
        <v>#N/A</v>
      </c>
      <c r="GG43" s="162" t="e">
        <f t="shared" si="78"/>
        <v>#N/A</v>
      </c>
      <c r="GH43" s="162" t="e">
        <f t="shared" si="79"/>
        <v>#N/A</v>
      </c>
      <c r="GI43" s="162" t="e">
        <f t="shared" si="80"/>
        <v>#N/A</v>
      </c>
      <c r="GJ43" s="162" t="e">
        <f t="shared" si="81"/>
        <v>#N/A</v>
      </c>
      <c r="GK43" s="162" t="e">
        <f t="shared" si="82"/>
        <v>#N/A</v>
      </c>
      <c r="GL43" s="162" t="e">
        <f t="shared" si="83"/>
        <v>#N/A</v>
      </c>
      <c r="GM43" s="162" t="e">
        <f t="shared" si="84"/>
        <v>#N/A</v>
      </c>
      <c r="GN43" s="162" t="e">
        <f t="shared" si="85"/>
        <v>#N/A</v>
      </c>
      <c r="GO43" s="162" t="e">
        <f t="shared" si="86"/>
        <v>#N/A</v>
      </c>
      <c r="GP43" s="162" t="e">
        <f t="shared" si="87"/>
        <v>#N/A</v>
      </c>
      <c r="GQ43" s="162" t="e">
        <f t="shared" si="88"/>
        <v>#N/A</v>
      </c>
      <c r="GR43" s="162" t="e">
        <f t="shared" si="89"/>
        <v>#N/A</v>
      </c>
      <c r="GS43" s="162" t="e">
        <f t="shared" si="90"/>
        <v>#N/A</v>
      </c>
      <c r="GT43" s="162" t="e">
        <f t="shared" si="91"/>
        <v>#N/A</v>
      </c>
      <c r="GU43" s="162" t="e">
        <f t="shared" si="92"/>
        <v>#N/A</v>
      </c>
      <c r="GV43" s="162" t="e">
        <f t="shared" si="93"/>
        <v>#N/A</v>
      </c>
      <c r="GW43" s="162" t="e">
        <f t="shared" si="94"/>
        <v>#N/A</v>
      </c>
      <c r="GX43" s="162" t="e">
        <f t="shared" si="95"/>
        <v>#N/A</v>
      </c>
      <c r="GY43" s="162" t="e">
        <f t="shared" si="96"/>
        <v>#N/A</v>
      </c>
      <c r="GZ43" s="162" t="e">
        <f t="shared" si="97"/>
        <v>#N/A</v>
      </c>
      <c r="HA43" s="162" t="e">
        <f t="shared" si="98"/>
        <v>#N/A</v>
      </c>
      <c r="HB43" s="162" t="e">
        <f t="shared" si="99"/>
        <v>#N/A</v>
      </c>
      <c r="HC43" s="162" t="e">
        <f t="shared" si="100"/>
        <v>#N/A</v>
      </c>
      <c r="HD43" s="162" t="e">
        <f t="shared" si="101"/>
        <v>#N/A</v>
      </c>
      <c r="HE43" s="162" t="e">
        <f t="shared" si="102"/>
        <v>#N/A</v>
      </c>
      <c r="HF43" s="162" t="e">
        <f t="shared" si="103"/>
        <v>#N/A</v>
      </c>
      <c r="HG43" s="162" t="e">
        <f t="shared" si="104"/>
        <v>#N/A</v>
      </c>
      <c r="HH43" s="162" t="e">
        <f t="shared" si="105"/>
        <v>#N/A</v>
      </c>
      <c r="HI43" s="162" t="e">
        <f t="shared" si="106"/>
        <v>#N/A</v>
      </c>
      <c r="HJ43" s="162" t="e">
        <f t="shared" si="107"/>
        <v>#N/A</v>
      </c>
      <c r="HK43" s="162" t="e">
        <f t="shared" si="108"/>
        <v>#N/A</v>
      </c>
      <c r="HL43" s="162" t="e">
        <f t="shared" si="109"/>
        <v>#N/A</v>
      </c>
      <c r="HM43" s="162" t="e">
        <f t="shared" si="110"/>
        <v>#N/A</v>
      </c>
      <c r="HN43" s="162" t="e">
        <f t="shared" si="111"/>
        <v>#N/A</v>
      </c>
      <c r="HO43" s="162" t="e">
        <f t="shared" si="112"/>
        <v>#N/A</v>
      </c>
      <c r="HP43" s="162" t="e">
        <f t="shared" si="113"/>
        <v>#N/A</v>
      </c>
      <c r="HQ43" s="162" t="e">
        <f t="shared" si="114"/>
        <v>#N/A</v>
      </c>
    </row>
    <row r="44" spans="1:225" hidden="1" x14ac:dyDescent="0.25">
      <c r="A44" s="4">
        <v>41</v>
      </c>
      <c r="B44" s="364" t="str">
        <f t="shared" si="4"/>
        <v/>
      </c>
      <c r="C44" s="88"/>
      <c r="D44" s="364" t="str">
        <f t="shared" si="5"/>
        <v/>
      </c>
      <c r="E44" s="34" t="str">
        <f t="shared" si="6"/>
        <v/>
      </c>
      <c r="F44" s="34" t="str">
        <f t="shared" si="7"/>
        <v/>
      </c>
      <c r="G44" s="69" t="str">
        <f>IF(AND(C44&gt;0,NOT(ISBLANK(H44))),IF(VLOOKUP($C$3,VLookups!$A$17:$B$18,2,FALSE),C44*VLOOKUP(H44,VLookups!$A$4:$B$13,2,FALSE),C44),"")</f>
        <v/>
      </c>
      <c r="H44" s="21"/>
      <c r="I44" s="56"/>
      <c r="J44" s="265"/>
      <c r="K44" s="365" t="str">
        <f>IF(C44&gt;0,IF(ISBLANK(J44),IF(ISBLANK(H44),"",VLOOKUP(H44,VLookups!$A$4:$C$13,3,FALSE)),J44),"")</f>
        <v/>
      </c>
      <c r="L44" s="365" t="str">
        <f t="shared" si="8"/>
        <v/>
      </c>
      <c r="M44" s="71" t="str">
        <f t="shared" si="9"/>
        <v/>
      </c>
      <c r="N44" s="88"/>
      <c r="O44" s="258" t="str">
        <f>IF(AND(N44&gt;0,C44&gt;0,NOT(K44="")),ABS(VLOOKUP($N$1,VLookups!$A$48:$B$49,2,FALSE)-_xlfn.LOGNORM.DIST(N44,LN(G44),LN(K44),TRUE)),"")</f>
        <v/>
      </c>
      <c r="P44" s="87" t="str">
        <f>IF(AND($B44&gt;0,$C44&gt;0,$D44&gt;0,NOT(ISBLANK($H44))),_xlfn.LOGNORM.INV(ABS(VLOOKUP($N$1,VLookups!$A$48:$B$49,2,FALSE)-P$3),LN($G44),LN($K44)),"")</f>
        <v/>
      </c>
      <c r="Q44" s="86" t="str">
        <f>IF(AND($B44&gt;0,$C44&gt;0,$D44&gt;0,NOT(ISBLANK($H44))),_xlfn.LOGNORM.INV(ABS(VLOOKUP($N$1,VLookups!$A$48:$B$49,2,FALSE)-Q$3),LN($G44),LN($K44)),"")</f>
        <v/>
      </c>
      <c r="R44" s="87" t="str">
        <f>IF(AND($B44&gt;0,$C44&gt;0,$D44&gt;0,NOT(ISBLANK($H44))),_xlfn.LOGNORM.INV(ABS(VLOOKUP($N$1,VLookups!$A$48:$B$49,2,FALSE)-R$3),LN($G44),LN($K44)),"")</f>
        <v/>
      </c>
      <c r="S44" s="86" t="str">
        <f>IF(AND($B44&gt;0,$C44&gt;0,$D44&gt;0,NOT(ISBLANK($H44))),_xlfn.LOGNORM.INV(ABS(VLOOKUP($N$1,VLookups!$A$48:$B$49,2,FALSE)-S$3),LN($G44),LN($K44)),"")</f>
        <v/>
      </c>
      <c r="T44" s="87" t="str">
        <f>IF(AND($B44&gt;0,$C44&gt;0,$D44&gt;0,NOT(ISBLANK($H44))),_xlfn.LOGNORM.INV(ABS(VLOOKUP($N$1,VLookups!$A$48:$B$49,2,FALSE)-T$3),LN($G44),LN($K44)),"")</f>
        <v/>
      </c>
      <c r="U44" s="86" t="str">
        <f>IF(AND($B44&gt;0,$C44&gt;0,$D44&gt;0,NOT(ISBLANK($H44))),_xlfn.LOGNORM.INV(ABS(VLOOKUP($N$1,VLookups!$A$48:$B$49,2,FALSE)-U$3),LN($G44),LN($K44)),"")</f>
        <v/>
      </c>
      <c r="V44" s="5"/>
      <c r="W44" s="161" t="str">
        <f t="shared" si="10"/>
        <v/>
      </c>
      <c r="X44" s="161"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2" t="e">
        <f t="shared" si="14"/>
        <v>#N/A</v>
      </c>
      <c r="DV44" s="162" t="e">
        <f t="shared" si="15"/>
        <v>#N/A</v>
      </c>
      <c r="DW44" s="162" t="e">
        <f t="shared" si="16"/>
        <v>#N/A</v>
      </c>
      <c r="DX44" s="162" t="e">
        <f t="shared" si="17"/>
        <v>#N/A</v>
      </c>
      <c r="DY44" s="162" t="e">
        <f t="shared" si="18"/>
        <v>#N/A</v>
      </c>
      <c r="DZ44" s="162" t="e">
        <f t="shared" si="19"/>
        <v>#N/A</v>
      </c>
      <c r="EA44" s="162" t="e">
        <f t="shared" si="20"/>
        <v>#N/A</v>
      </c>
      <c r="EB44" s="162" t="e">
        <f t="shared" si="21"/>
        <v>#N/A</v>
      </c>
      <c r="EC44" s="162" t="e">
        <f t="shared" si="22"/>
        <v>#N/A</v>
      </c>
      <c r="ED44" s="162" t="e">
        <f t="shared" si="23"/>
        <v>#N/A</v>
      </c>
      <c r="EE44" s="162" t="e">
        <f t="shared" si="24"/>
        <v>#N/A</v>
      </c>
      <c r="EF44" s="162" t="e">
        <f t="shared" si="25"/>
        <v>#N/A</v>
      </c>
      <c r="EG44" s="162" t="e">
        <f t="shared" si="26"/>
        <v>#N/A</v>
      </c>
      <c r="EH44" s="162" t="e">
        <f t="shared" si="27"/>
        <v>#N/A</v>
      </c>
      <c r="EI44" s="162" t="e">
        <f t="shared" si="28"/>
        <v>#N/A</v>
      </c>
      <c r="EJ44" s="162" t="e">
        <f t="shared" si="29"/>
        <v>#N/A</v>
      </c>
      <c r="EK44" s="162" t="e">
        <f t="shared" si="30"/>
        <v>#N/A</v>
      </c>
      <c r="EL44" s="162" t="e">
        <f t="shared" si="31"/>
        <v>#N/A</v>
      </c>
      <c r="EM44" s="162" t="e">
        <f t="shared" si="32"/>
        <v>#N/A</v>
      </c>
      <c r="EN44" s="162" t="e">
        <f t="shared" si="33"/>
        <v>#N/A</v>
      </c>
      <c r="EO44" s="162" t="e">
        <f t="shared" si="34"/>
        <v>#N/A</v>
      </c>
      <c r="EP44" s="162" t="e">
        <f t="shared" si="35"/>
        <v>#N/A</v>
      </c>
      <c r="EQ44" s="162" t="e">
        <f t="shared" si="36"/>
        <v>#N/A</v>
      </c>
      <c r="ER44" s="162" t="e">
        <f t="shared" si="37"/>
        <v>#N/A</v>
      </c>
      <c r="ES44" s="162" t="e">
        <f t="shared" si="38"/>
        <v>#N/A</v>
      </c>
      <c r="ET44" s="162" t="e">
        <f t="shared" si="39"/>
        <v>#N/A</v>
      </c>
      <c r="EU44" s="162" t="e">
        <f t="shared" si="40"/>
        <v>#N/A</v>
      </c>
      <c r="EV44" s="162" t="e">
        <f t="shared" si="41"/>
        <v>#N/A</v>
      </c>
      <c r="EW44" s="162" t="e">
        <f t="shared" si="42"/>
        <v>#N/A</v>
      </c>
      <c r="EX44" s="162" t="e">
        <f t="shared" si="43"/>
        <v>#N/A</v>
      </c>
      <c r="EY44" s="162" t="e">
        <f t="shared" si="44"/>
        <v>#N/A</v>
      </c>
      <c r="EZ44" s="162" t="e">
        <f t="shared" si="45"/>
        <v>#N/A</v>
      </c>
      <c r="FA44" s="162" t="e">
        <f t="shared" si="46"/>
        <v>#N/A</v>
      </c>
      <c r="FB44" s="162" t="e">
        <f t="shared" si="47"/>
        <v>#N/A</v>
      </c>
      <c r="FC44" s="162" t="e">
        <f t="shared" si="48"/>
        <v>#N/A</v>
      </c>
      <c r="FD44" s="162" t="e">
        <f t="shared" si="49"/>
        <v>#N/A</v>
      </c>
      <c r="FE44" s="162" t="e">
        <f t="shared" si="50"/>
        <v>#N/A</v>
      </c>
      <c r="FF44" s="162" t="e">
        <f t="shared" si="51"/>
        <v>#N/A</v>
      </c>
      <c r="FG44" s="162" t="e">
        <f t="shared" si="52"/>
        <v>#N/A</v>
      </c>
      <c r="FH44" s="162" t="e">
        <f t="shared" si="53"/>
        <v>#N/A</v>
      </c>
      <c r="FI44" s="162" t="e">
        <f t="shared" si="54"/>
        <v>#N/A</v>
      </c>
      <c r="FJ44" s="162" t="e">
        <f t="shared" si="55"/>
        <v>#N/A</v>
      </c>
      <c r="FK44" s="162" t="e">
        <f t="shared" si="56"/>
        <v>#N/A</v>
      </c>
      <c r="FL44" s="162" t="e">
        <f t="shared" si="57"/>
        <v>#N/A</v>
      </c>
      <c r="FM44" s="162" t="e">
        <f t="shared" si="58"/>
        <v>#N/A</v>
      </c>
      <c r="FN44" s="162" t="e">
        <f t="shared" si="59"/>
        <v>#N/A</v>
      </c>
      <c r="FO44" s="162" t="e">
        <f t="shared" si="60"/>
        <v>#N/A</v>
      </c>
      <c r="FP44" s="162" t="e">
        <f t="shared" si="61"/>
        <v>#N/A</v>
      </c>
      <c r="FQ44" s="162" t="e">
        <f t="shared" si="62"/>
        <v>#N/A</v>
      </c>
      <c r="FR44" s="162" t="e">
        <f t="shared" si="63"/>
        <v>#N/A</v>
      </c>
      <c r="FS44" s="162" t="e">
        <f t="shared" si="64"/>
        <v>#N/A</v>
      </c>
      <c r="FT44" s="162" t="e">
        <f t="shared" si="65"/>
        <v>#N/A</v>
      </c>
      <c r="FU44" s="162" t="e">
        <f t="shared" si="66"/>
        <v>#N/A</v>
      </c>
      <c r="FV44" s="162" t="e">
        <f t="shared" si="67"/>
        <v>#N/A</v>
      </c>
      <c r="FW44" s="162" t="e">
        <f t="shared" si="68"/>
        <v>#N/A</v>
      </c>
      <c r="FX44" s="162" t="e">
        <f t="shared" si="69"/>
        <v>#N/A</v>
      </c>
      <c r="FY44" s="162" t="e">
        <f t="shared" si="70"/>
        <v>#N/A</v>
      </c>
      <c r="FZ44" s="162" t="e">
        <f t="shared" si="71"/>
        <v>#N/A</v>
      </c>
      <c r="GA44" s="162" t="e">
        <f t="shared" si="72"/>
        <v>#N/A</v>
      </c>
      <c r="GB44" s="162" t="e">
        <f t="shared" si="73"/>
        <v>#N/A</v>
      </c>
      <c r="GC44" s="162" t="e">
        <f t="shared" si="74"/>
        <v>#N/A</v>
      </c>
      <c r="GD44" s="162" t="e">
        <f t="shared" si="75"/>
        <v>#N/A</v>
      </c>
      <c r="GE44" s="162" t="e">
        <f t="shared" si="76"/>
        <v>#N/A</v>
      </c>
      <c r="GF44" s="162" t="e">
        <f t="shared" si="77"/>
        <v>#N/A</v>
      </c>
      <c r="GG44" s="162" t="e">
        <f t="shared" si="78"/>
        <v>#N/A</v>
      </c>
      <c r="GH44" s="162" t="e">
        <f t="shared" si="79"/>
        <v>#N/A</v>
      </c>
      <c r="GI44" s="162" t="e">
        <f t="shared" si="80"/>
        <v>#N/A</v>
      </c>
      <c r="GJ44" s="162" t="e">
        <f t="shared" si="81"/>
        <v>#N/A</v>
      </c>
      <c r="GK44" s="162" t="e">
        <f t="shared" si="82"/>
        <v>#N/A</v>
      </c>
      <c r="GL44" s="162" t="e">
        <f t="shared" si="83"/>
        <v>#N/A</v>
      </c>
      <c r="GM44" s="162" t="e">
        <f t="shared" si="84"/>
        <v>#N/A</v>
      </c>
      <c r="GN44" s="162" t="e">
        <f t="shared" si="85"/>
        <v>#N/A</v>
      </c>
      <c r="GO44" s="162" t="e">
        <f t="shared" si="86"/>
        <v>#N/A</v>
      </c>
      <c r="GP44" s="162" t="e">
        <f t="shared" si="87"/>
        <v>#N/A</v>
      </c>
      <c r="GQ44" s="162" t="e">
        <f t="shared" si="88"/>
        <v>#N/A</v>
      </c>
      <c r="GR44" s="162" t="e">
        <f t="shared" si="89"/>
        <v>#N/A</v>
      </c>
      <c r="GS44" s="162" t="e">
        <f t="shared" si="90"/>
        <v>#N/A</v>
      </c>
      <c r="GT44" s="162" t="e">
        <f t="shared" si="91"/>
        <v>#N/A</v>
      </c>
      <c r="GU44" s="162" t="e">
        <f t="shared" si="92"/>
        <v>#N/A</v>
      </c>
      <c r="GV44" s="162" t="e">
        <f t="shared" si="93"/>
        <v>#N/A</v>
      </c>
      <c r="GW44" s="162" t="e">
        <f t="shared" si="94"/>
        <v>#N/A</v>
      </c>
      <c r="GX44" s="162" t="e">
        <f t="shared" si="95"/>
        <v>#N/A</v>
      </c>
      <c r="GY44" s="162" t="e">
        <f t="shared" si="96"/>
        <v>#N/A</v>
      </c>
      <c r="GZ44" s="162" t="e">
        <f t="shared" si="97"/>
        <v>#N/A</v>
      </c>
      <c r="HA44" s="162" t="e">
        <f t="shared" si="98"/>
        <v>#N/A</v>
      </c>
      <c r="HB44" s="162" t="e">
        <f t="shared" si="99"/>
        <v>#N/A</v>
      </c>
      <c r="HC44" s="162" t="e">
        <f t="shared" si="100"/>
        <v>#N/A</v>
      </c>
      <c r="HD44" s="162" t="e">
        <f t="shared" si="101"/>
        <v>#N/A</v>
      </c>
      <c r="HE44" s="162" t="e">
        <f t="shared" si="102"/>
        <v>#N/A</v>
      </c>
      <c r="HF44" s="162" t="e">
        <f t="shared" si="103"/>
        <v>#N/A</v>
      </c>
      <c r="HG44" s="162" t="e">
        <f t="shared" si="104"/>
        <v>#N/A</v>
      </c>
      <c r="HH44" s="162" t="e">
        <f t="shared" si="105"/>
        <v>#N/A</v>
      </c>
      <c r="HI44" s="162" t="e">
        <f t="shared" si="106"/>
        <v>#N/A</v>
      </c>
      <c r="HJ44" s="162" t="e">
        <f t="shared" si="107"/>
        <v>#N/A</v>
      </c>
      <c r="HK44" s="162" t="e">
        <f t="shared" si="108"/>
        <v>#N/A</v>
      </c>
      <c r="HL44" s="162" t="e">
        <f t="shared" si="109"/>
        <v>#N/A</v>
      </c>
      <c r="HM44" s="162" t="e">
        <f t="shared" si="110"/>
        <v>#N/A</v>
      </c>
      <c r="HN44" s="162" t="e">
        <f t="shared" si="111"/>
        <v>#N/A</v>
      </c>
      <c r="HO44" s="162" t="e">
        <f t="shared" si="112"/>
        <v>#N/A</v>
      </c>
      <c r="HP44" s="162" t="e">
        <f t="shared" si="113"/>
        <v>#N/A</v>
      </c>
      <c r="HQ44" s="162" t="e">
        <f t="shared" si="114"/>
        <v>#N/A</v>
      </c>
    </row>
    <row r="45" spans="1:225" hidden="1" x14ac:dyDescent="0.25">
      <c r="A45" s="4">
        <v>42</v>
      </c>
      <c r="B45" s="364" t="str">
        <f t="shared" si="4"/>
        <v/>
      </c>
      <c r="C45" s="88"/>
      <c r="D45" s="364" t="str">
        <f t="shared" si="5"/>
        <v/>
      </c>
      <c r="E45" s="34" t="str">
        <f t="shared" si="6"/>
        <v/>
      </c>
      <c r="F45" s="34" t="str">
        <f t="shared" si="7"/>
        <v/>
      </c>
      <c r="G45" s="69" t="str">
        <f>IF(AND(C45&gt;0,NOT(ISBLANK(H45))),IF(VLOOKUP($C$3,VLookups!$A$17:$B$18,2,FALSE),C45*VLOOKUP(H45,VLookups!$A$4:$B$13,2,FALSE),C45),"")</f>
        <v/>
      </c>
      <c r="H45" s="21"/>
      <c r="I45" s="56"/>
      <c r="J45" s="265"/>
      <c r="K45" s="365" t="str">
        <f>IF(C45&gt;0,IF(ISBLANK(J45),IF(ISBLANK(H45),"",VLOOKUP(H45,VLookups!$A$4:$C$13,3,FALSE)),J45),"")</f>
        <v/>
      </c>
      <c r="L45" s="365" t="str">
        <f t="shared" si="8"/>
        <v/>
      </c>
      <c r="M45" s="71" t="str">
        <f t="shared" si="9"/>
        <v/>
      </c>
      <c r="N45" s="88"/>
      <c r="O45" s="258" t="str">
        <f>IF(AND(N45&gt;0,C45&gt;0,NOT(K45="")),ABS(VLOOKUP($N$1,VLookups!$A$48:$B$49,2,FALSE)-_xlfn.LOGNORM.DIST(N45,LN(G45),LN(K45),TRUE)),"")</f>
        <v/>
      </c>
      <c r="P45" s="87" t="str">
        <f>IF(AND($B45&gt;0,$C45&gt;0,$D45&gt;0,NOT(ISBLANK($H45))),_xlfn.LOGNORM.INV(ABS(VLOOKUP($N$1,VLookups!$A$48:$B$49,2,FALSE)-P$3),LN($G45),LN($K45)),"")</f>
        <v/>
      </c>
      <c r="Q45" s="86" t="str">
        <f>IF(AND($B45&gt;0,$C45&gt;0,$D45&gt;0,NOT(ISBLANK($H45))),_xlfn.LOGNORM.INV(ABS(VLOOKUP($N$1,VLookups!$A$48:$B$49,2,FALSE)-Q$3),LN($G45),LN($K45)),"")</f>
        <v/>
      </c>
      <c r="R45" s="87" t="str">
        <f>IF(AND($B45&gt;0,$C45&gt;0,$D45&gt;0,NOT(ISBLANK($H45))),_xlfn.LOGNORM.INV(ABS(VLOOKUP($N$1,VLookups!$A$48:$B$49,2,FALSE)-R$3),LN($G45),LN($K45)),"")</f>
        <v/>
      </c>
      <c r="S45" s="86" t="str">
        <f>IF(AND($B45&gt;0,$C45&gt;0,$D45&gt;0,NOT(ISBLANK($H45))),_xlfn.LOGNORM.INV(ABS(VLOOKUP($N$1,VLookups!$A$48:$B$49,2,FALSE)-S$3),LN($G45),LN($K45)),"")</f>
        <v/>
      </c>
      <c r="T45" s="87" t="str">
        <f>IF(AND($B45&gt;0,$C45&gt;0,$D45&gt;0,NOT(ISBLANK($H45))),_xlfn.LOGNORM.INV(ABS(VLOOKUP($N$1,VLookups!$A$48:$B$49,2,FALSE)-T$3),LN($G45),LN($K45)),"")</f>
        <v/>
      </c>
      <c r="U45" s="86" t="str">
        <f>IF(AND($B45&gt;0,$C45&gt;0,$D45&gt;0,NOT(ISBLANK($H45))),_xlfn.LOGNORM.INV(ABS(VLOOKUP($N$1,VLookups!$A$48:$B$49,2,FALSE)-U$3),LN($G45),LN($K45)),"")</f>
        <v/>
      </c>
      <c r="V45" s="5"/>
      <c r="W45" s="161" t="str">
        <f t="shared" si="10"/>
        <v/>
      </c>
      <c r="X45" s="161"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2" t="e">
        <f t="shared" si="14"/>
        <v>#N/A</v>
      </c>
      <c r="DV45" s="162" t="e">
        <f t="shared" si="15"/>
        <v>#N/A</v>
      </c>
      <c r="DW45" s="162" t="e">
        <f t="shared" si="16"/>
        <v>#N/A</v>
      </c>
      <c r="DX45" s="162" t="e">
        <f t="shared" si="17"/>
        <v>#N/A</v>
      </c>
      <c r="DY45" s="162" t="e">
        <f t="shared" si="18"/>
        <v>#N/A</v>
      </c>
      <c r="DZ45" s="162" t="e">
        <f t="shared" si="19"/>
        <v>#N/A</v>
      </c>
      <c r="EA45" s="162" t="e">
        <f t="shared" si="20"/>
        <v>#N/A</v>
      </c>
      <c r="EB45" s="162" t="e">
        <f t="shared" si="21"/>
        <v>#N/A</v>
      </c>
      <c r="EC45" s="162" t="e">
        <f t="shared" si="22"/>
        <v>#N/A</v>
      </c>
      <c r="ED45" s="162" t="e">
        <f t="shared" si="23"/>
        <v>#N/A</v>
      </c>
      <c r="EE45" s="162" t="e">
        <f t="shared" si="24"/>
        <v>#N/A</v>
      </c>
      <c r="EF45" s="162" t="e">
        <f t="shared" si="25"/>
        <v>#N/A</v>
      </c>
      <c r="EG45" s="162" t="e">
        <f t="shared" si="26"/>
        <v>#N/A</v>
      </c>
      <c r="EH45" s="162" t="e">
        <f t="shared" si="27"/>
        <v>#N/A</v>
      </c>
      <c r="EI45" s="162" t="e">
        <f t="shared" si="28"/>
        <v>#N/A</v>
      </c>
      <c r="EJ45" s="162" t="e">
        <f t="shared" si="29"/>
        <v>#N/A</v>
      </c>
      <c r="EK45" s="162" t="e">
        <f t="shared" si="30"/>
        <v>#N/A</v>
      </c>
      <c r="EL45" s="162" t="e">
        <f t="shared" si="31"/>
        <v>#N/A</v>
      </c>
      <c r="EM45" s="162" t="e">
        <f t="shared" si="32"/>
        <v>#N/A</v>
      </c>
      <c r="EN45" s="162" t="e">
        <f t="shared" si="33"/>
        <v>#N/A</v>
      </c>
      <c r="EO45" s="162" t="e">
        <f t="shared" si="34"/>
        <v>#N/A</v>
      </c>
      <c r="EP45" s="162" t="e">
        <f t="shared" si="35"/>
        <v>#N/A</v>
      </c>
      <c r="EQ45" s="162" t="e">
        <f t="shared" si="36"/>
        <v>#N/A</v>
      </c>
      <c r="ER45" s="162" t="e">
        <f t="shared" si="37"/>
        <v>#N/A</v>
      </c>
      <c r="ES45" s="162" t="e">
        <f t="shared" si="38"/>
        <v>#N/A</v>
      </c>
      <c r="ET45" s="162" t="e">
        <f t="shared" si="39"/>
        <v>#N/A</v>
      </c>
      <c r="EU45" s="162" t="e">
        <f t="shared" si="40"/>
        <v>#N/A</v>
      </c>
      <c r="EV45" s="162" t="e">
        <f t="shared" si="41"/>
        <v>#N/A</v>
      </c>
      <c r="EW45" s="162" t="e">
        <f t="shared" si="42"/>
        <v>#N/A</v>
      </c>
      <c r="EX45" s="162" t="e">
        <f t="shared" si="43"/>
        <v>#N/A</v>
      </c>
      <c r="EY45" s="162" t="e">
        <f t="shared" si="44"/>
        <v>#N/A</v>
      </c>
      <c r="EZ45" s="162" t="e">
        <f t="shared" si="45"/>
        <v>#N/A</v>
      </c>
      <c r="FA45" s="162" t="e">
        <f t="shared" si="46"/>
        <v>#N/A</v>
      </c>
      <c r="FB45" s="162" t="e">
        <f t="shared" si="47"/>
        <v>#N/A</v>
      </c>
      <c r="FC45" s="162" t="e">
        <f t="shared" si="48"/>
        <v>#N/A</v>
      </c>
      <c r="FD45" s="162" t="e">
        <f t="shared" si="49"/>
        <v>#N/A</v>
      </c>
      <c r="FE45" s="162" t="e">
        <f t="shared" si="50"/>
        <v>#N/A</v>
      </c>
      <c r="FF45" s="162" t="e">
        <f t="shared" si="51"/>
        <v>#N/A</v>
      </c>
      <c r="FG45" s="162" t="e">
        <f t="shared" si="52"/>
        <v>#N/A</v>
      </c>
      <c r="FH45" s="162" t="e">
        <f t="shared" si="53"/>
        <v>#N/A</v>
      </c>
      <c r="FI45" s="162" t="e">
        <f t="shared" si="54"/>
        <v>#N/A</v>
      </c>
      <c r="FJ45" s="162" t="e">
        <f t="shared" si="55"/>
        <v>#N/A</v>
      </c>
      <c r="FK45" s="162" t="e">
        <f t="shared" si="56"/>
        <v>#N/A</v>
      </c>
      <c r="FL45" s="162" t="e">
        <f t="shared" si="57"/>
        <v>#N/A</v>
      </c>
      <c r="FM45" s="162" t="e">
        <f t="shared" si="58"/>
        <v>#N/A</v>
      </c>
      <c r="FN45" s="162" t="e">
        <f t="shared" si="59"/>
        <v>#N/A</v>
      </c>
      <c r="FO45" s="162" t="e">
        <f t="shared" si="60"/>
        <v>#N/A</v>
      </c>
      <c r="FP45" s="162" t="e">
        <f t="shared" si="61"/>
        <v>#N/A</v>
      </c>
      <c r="FQ45" s="162" t="e">
        <f t="shared" si="62"/>
        <v>#N/A</v>
      </c>
      <c r="FR45" s="162" t="e">
        <f t="shared" si="63"/>
        <v>#N/A</v>
      </c>
      <c r="FS45" s="162" t="e">
        <f t="shared" si="64"/>
        <v>#N/A</v>
      </c>
      <c r="FT45" s="162" t="e">
        <f t="shared" si="65"/>
        <v>#N/A</v>
      </c>
      <c r="FU45" s="162" t="e">
        <f t="shared" si="66"/>
        <v>#N/A</v>
      </c>
      <c r="FV45" s="162" t="e">
        <f t="shared" si="67"/>
        <v>#N/A</v>
      </c>
      <c r="FW45" s="162" t="e">
        <f t="shared" si="68"/>
        <v>#N/A</v>
      </c>
      <c r="FX45" s="162" t="e">
        <f t="shared" si="69"/>
        <v>#N/A</v>
      </c>
      <c r="FY45" s="162" t="e">
        <f t="shared" si="70"/>
        <v>#N/A</v>
      </c>
      <c r="FZ45" s="162" t="e">
        <f t="shared" si="71"/>
        <v>#N/A</v>
      </c>
      <c r="GA45" s="162" t="e">
        <f t="shared" si="72"/>
        <v>#N/A</v>
      </c>
      <c r="GB45" s="162" t="e">
        <f t="shared" si="73"/>
        <v>#N/A</v>
      </c>
      <c r="GC45" s="162" t="e">
        <f t="shared" si="74"/>
        <v>#N/A</v>
      </c>
      <c r="GD45" s="162" t="e">
        <f t="shared" si="75"/>
        <v>#N/A</v>
      </c>
      <c r="GE45" s="162" t="e">
        <f t="shared" si="76"/>
        <v>#N/A</v>
      </c>
      <c r="GF45" s="162" t="e">
        <f t="shared" si="77"/>
        <v>#N/A</v>
      </c>
      <c r="GG45" s="162" t="e">
        <f t="shared" si="78"/>
        <v>#N/A</v>
      </c>
      <c r="GH45" s="162" t="e">
        <f t="shared" si="79"/>
        <v>#N/A</v>
      </c>
      <c r="GI45" s="162" t="e">
        <f t="shared" si="80"/>
        <v>#N/A</v>
      </c>
      <c r="GJ45" s="162" t="e">
        <f t="shared" si="81"/>
        <v>#N/A</v>
      </c>
      <c r="GK45" s="162" t="e">
        <f t="shared" si="82"/>
        <v>#N/A</v>
      </c>
      <c r="GL45" s="162" t="e">
        <f t="shared" si="83"/>
        <v>#N/A</v>
      </c>
      <c r="GM45" s="162" t="e">
        <f t="shared" si="84"/>
        <v>#N/A</v>
      </c>
      <c r="GN45" s="162" t="e">
        <f t="shared" si="85"/>
        <v>#N/A</v>
      </c>
      <c r="GO45" s="162" t="e">
        <f t="shared" si="86"/>
        <v>#N/A</v>
      </c>
      <c r="GP45" s="162" t="e">
        <f t="shared" si="87"/>
        <v>#N/A</v>
      </c>
      <c r="GQ45" s="162" t="e">
        <f t="shared" si="88"/>
        <v>#N/A</v>
      </c>
      <c r="GR45" s="162" t="e">
        <f t="shared" si="89"/>
        <v>#N/A</v>
      </c>
      <c r="GS45" s="162" t="e">
        <f t="shared" si="90"/>
        <v>#N/A</v>
      </c>
      <c r="GT45" s="162" t="e">
        <f t="shared" si="91"/>
        <v>#N/A</v>
      </c>
      <c r="GU45" s="162" t="e">
        <f t="shared" si="92"/>
        <v>#N/A</v>
      </c>
      <c r="GV45" s="162" t="e">
        <f t="shared" si="93"/>
        <v>#N/A</v>
      </c>
      <c r="GW45" s="162" t="e">
        <f t="shared" si="94"/>
        <v>#N/A</v>
      </c>
      <c r="GX45" s="162" t="e">
        <f t="shared" si="95"/>
        <v>#N/A</v>
      </c>
      <c r="GY45" s="162" t="e">
        <f t="shared" si="96"/>
        <v>#N/A</v>
      </c>
      <c r="GZ45" s="162" t="e">
        <f t="shared" si="97"/>
        <v>#N/A</v>
      </c>
      <c r="HA45" s="162" t="e">
        <f t="shared" si="98"/>
        <v>#N/A</v>
      </c>
      <c r="HB45" s="162" t="e">
        <f t="shared" si="99"/>
        <v>#N/A</v>
      </c>
      <c r="HC45" s="162" t="e">
        <f t="shared" si="100"/>
        <v>#N/A</v>
      </c>
      <c r="HD45" s="162" t="e">
        <f t="shared" si="101"/>
        <v>#N/A</v>
      </c>
      <c r="HE45" s="162" t="e">
        <f t="shared" si="102"/>
        <v>#N/A</v>
      </c>
      <c r="HF45" s="162" t="e">
        <f t="shared" si="103"/>
        <v>#N/A</v>
      </c>
      <c r="HG45" s="162" t="e">
        <f t="shared" si="104"/>
        <v>#N/A</v>
      </c>
      <c r="HH45" s="162" t="e">
        <f t="shared" si="105"/>
        <v>#N/A</v>
      </c>
      <c r="HI45" s="162" t="e">
        <f t="shared" si="106"/>
        <v>#N/A</v>
      </c>
      <c r="HJ45" s="162" t="e">
        <f t="shared" si="107"/>
        <v>#N/A</v>
      </c>
      <c r="HK45" s="162" t="e">
        <f t="shared" si="108"/>
        <v>#N/A</v>
      </c>
      <c r="HL45" s="162" t="e">
        <f t="shared" si="109"/>
        <v>#N/A</v>
      </c>
      <c r="HM45" s="162" t="e">
        <f t="shared" si="110"/>
        <v>#N/A</v>
      </c>
      <c r="HN45" s="162" t="e">
        <f t="shared" si="111"/>
        <v>#N/A</v>
      </c>
      <c r="HO45" s="162" t="e">
        <f t="shared" si="112"/>
        <v>#N/A</v>
      </c>
      <c r="HP45" s="162" t="e">
        <f t="shared" si="113"/>
        <v>#N/A</v>
      </c>
      <c r="HQ45" s="162" t="e">
        <f t="shared" si="114"/>
        <v>#N/A</v>
      </c>
    </row>
    <row r="46" spans="1:225" hidden="1" x14ac:dyDescent="0.25">
      <c r="A46" s="4">
        <v>43</v>
      </c>
      <c r="B46" s="364" t="str">
        <f t="shared" si="4"/>
        <v/>
      </c>
      <c r="C46" s="88"/>
      <c r="D46" s="364" t="str">
        <f t="shared" si="5"/>
        <v/>
      </c>
      <c r="E46" s="34" t="str">
        <f t="shared" si="6"/>
        <v/>
      </c>
      <c r="F46" s="34" t="str">
        <f t="shared" si="7"/>
        <v/>
      </c>
      <c r="G46" s="69" t="str">
        <f>IF(AND(C46&gt;0,NOT(ISBLANK(H46))),IF(VLOOKUP($C$3,VLookups!$A$17:$B$18,2,FALSE),C46*VLOOKUP(H46,VLookups!$A$4:$B$13,2,FALSE),C46),"")</f>
        <v/>
      </c>
      <c r="H46" s="21"/>
      <c r="I46" s="56"/>
      <c r="J46" s="265"/>
      <c r="K46" s="365" t="str">
        <f>IF(C46&gt;0,IF(ISBLANK(J46),IF(ISBLANK(H46),"",VLOOKUP(H46,VLookups!$A$4:$C$13,3,FALSE)),J46),"")</f>
        <v/>
      </c>
      <c r="L46" s="365" t="str">
        <f t="shared" si="8"/>
        <v/>
      </c>
      <c r="M46" s="71" t="str">
        <f t="shared" si="9"/>
        <v/>
      </c>
      <c r="N46" s="88"/>
      <c r="O46" s="258" t="str">
        <f>IF(AND(N46&gt;0,C46&gt;0,NOT(K46="")),ABS(VLOOKUP($N$1,VLookups!$A$48:$B$49,2,FALSE)-_xlfn.LOGNORM.DIST(N46,LN(G46),LN(K46),TRUE)),"")</f>
        <v/>
      </c>
      <c r="P46" s="87" t="str">
        <f>IF(AND($B46&gt;0,$C46&gt;0,$D46&gt;0,NOT(ISBLANK($H46))),_xlfn.LOGNORM.INV(ABS(VLOOKUP($N$1,VLookups!$A$48:$B$49,2,FALSE)-P$3),LN($G46),LN($K46)),"")</f>
        <v/>
      </c>
      <c r="Q46" s="86" t="str">
        <f>IF(AND($B46&gt;0,$C46&gt;0,$D46&gt;0,NOT(ISBLANK($H46))),_xlfn.LOGNORM.INV(ABS(VLOOKUP($N$1,VLookups!$A$48:$B$49,2,FALSE)-Q$3),LN($G46),LN($K46)),"")</f>
        <v/>
      </c>
      <c r="R46" s="87" t="str">
        <f>IF(AND($B46&gt;0,$C46&gt;0,$D46&gt;0,NOT(ISBLANK($H46))),_xlfn.LOGNORM.INV(ABS(VLOOKUP($N$1,VLookups!$A$48:$B$49,2,FALSE)-R$3),LN($G46),LN($K46)),"")</f>
        <v/>
      </c>
      <c r="S46" s="86" t="str">
        <f>IF(AND($B46&gt;0,$C46&gt;0,$D46&gt;0,NOT(ISBLANK($H46))),_xlfn.LOGNORM.INV(ABS(VLOOKUP($N$1,VLookups!$A$48:$B$49,2,FALSE)-S$3),LN($G46),LN($K46)),"")</f>
        <v/>
      </c>
      <c r="T46" s="87" t="str">
        <f>IF(AND($B46&gt;0,$C46&gt;0,$D46&gt;0,NOT(ISBLANK($H46))),_xlfn.LOGNORM.INV(ABS(VLOOKUP($N$1,VLookups!$A$48:$B$49,2,FALSE)-T$3),LN($G46),LN($K46)),"")</f>
        <v/>
      </c>
      <c r="U46" s="86" t="str">
        <f>IF(AND($B46&gt;0,$C46&gt;0,$D46&gt;0,NOT(ISBLANK($H46))),_xlfn.LOGNORM.INV(ABS(VLOOKUP($N$1,VLookups!$A$48:$B$49,2,FALSE)-U$3),LN($G46),LN($K46)),"")</f>
        <v/>
      </c>
      <c r="V46" s="5"/>
      <c r="W46" s="161" t="str">
        <f t="shared" si="10"/>
        <v/>
      </c>
      <c r="X46" s="161"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2" t="e">
        <f t="shared" si="14"/>
        <v>#N/A</v>
      </c>
      <c r="DV46" s="162" t="e">
        <f t="shared" si="15"/>
        <v>#N/A</v>
      </c>
      <c r="DW46" s="162" t="e">
        <f t="shared" si="16"/>
        <v>#N/A</v>
      </c>
      <c r="DX46" s="162" t="e">
        <f t="shared" si="17"/>
        <v>#N/A</v>
      </c>
      <c r="DY46" s="162" t="e">
        <f t="shared" si="18"/>
        <v>#N/A</v>
      </c>
      <c r="DZ46" s="162" t="e">
        <f t="shared" si="19"/>
        <v>#N/A</v>
      </c>
      <c r="EA46" s="162" t="e">
        <f t="shared" si="20"/>
        <v>#N/A</v>
      </c>
      <c r="EB46" s="162" t="e">
        <f t="shared" si="21"/>
        <v>#N/A</v>
      </c>
      <c r="EC46" s="162" t="e">
        <f t="shared" si="22"/>
        <v>#N/A</v>
      </c>
      <c r="ED46" s="162" t="e">
        <f t="shared" si="23"/>
        <v>#N/A</v>
      </c>
      <c r="EE46" s="162" t="e">
        <f t="shared" si="24"/>
        <v>#N/A</v>
      </c>
      <c r="EF46" s="162" t="e">
        <f t="shared" si="25"/>
        <v>#N/A</v>
      </c>
      <c r="EG46" s="162" t="e">
        <f t="shared" si="26"/>
        <v>#N/A</v>
      </c>
      <c r="EH46" s="162" t="e">
        <f t="shared" si="27"/>
        <v>#N/A</v>
      </c>
      <c r="EI46" s="162" t="e">
        <f t="shared" si="28"/>
        <v>#N/A</v>
      </c>
      <c r="EJ46" s="162" t="e">
        <f t="shared" si="29"/>
        <v>#N/A</v>
      </c>
      <c r="EK46" s="162" t="e">
        <f t="shared" si="30"/>
        <v>#N/A</v>
      </c>
      <c r="EL46" s="162" t="e">
        <f t="shared" si="31"/>
        <v>#N/A</v>
      </c>
      <c r="EM46" s="162" t="e">
        <f t="shared" si="32"/>
        <v>#N/A</v>
      </c>
      <c r="EN46" s="162" t="e">
        <f t="shared" si="33"/>
        <v>#N/A</v>
      </c>
      <c r="EO46" s="162" t="e">
        <f t="shared" si="34"/>
        <v>#N/A</v>
      </c>
      <c r="EP46" s="162" t="e">
        <f t="shared" si="35"/>
        <v>#N/A</v>
      </c>
      <c r="EQ46" s="162" t="e">
        <f t="shared" si="36"/>
        <v>#N/A</v>
      </c>
      <c r="ER46" s="162" t="e">
        <f t="shared" si="37"/>
        <v>#N/A</v>
      </c>
      <c r="ES46" s="162" t="e">
        <f t="shared" si="38"/>
        <v>#N/A</v>
      </c>
      <c r="ET46" s="162" t="e">
        <f t="shared" si="39"/>
        <v>#N/A</v>
      </c>
      <c r="EU46" s="162" t="e">
        <f t="shared" si="40"/>
        <v>#N/A</v>
      </c>
      <c r="EV46" s="162" t="e">
        <f t="shared" si="41"/>
        <v>#N/A</v>
      </c>
      <c r="EW46" s="162" t="e">
        <f t="shared" si="42"/>
        <v>#N/A</v>
      </c>
      <c r="EX46" s="162" t="e">
        <f t="shared" si="43"/>
        <v>#N/A</v>
      </c>
      <c r="EY46" s="162" t="e">
        <f t="shared" si="44"/>
        <v>#N/A</v>
      </c>
      <c r="EZ46" s="162" t="e">
        <f t="shared" si="45"/>
        <v>#N/A</v>
      </c>
      <c r="FA46" s="162" t="e">
        <f t="shared" si="46"/>
        <v>#N/A</v>
      </c>
      <c r="FB46" s="162" t="e">
        <f t="shared" si="47"/>
        <v>#N/A</v>
      </c>
      <c r="FC46" s="162" t="e">
        <f t="shared" si="48"/>
        <v>#N/A</v>
      </c>
      <c r="FD46" s="162" t="e">
        <f t="shared" si="49"/>
        <v>#N/A</v>
      </c>
      <c r="FE46" s="162" t="e">
        <f t="shared" si="50"/>
        <v>#N/A</v>
      </c>
      <c r="FF46" s="162" t="e">
        <f t="shared" si="51"/>
        <v>#N/A</v>
      </c>
      <c r="FG46" s="162" t="e">
        <f t="shared" si="52"/>
        <v>#N/A</v>
      </c>
      <c r="FH46" s="162" t="e">
        <f t="shared" si="53"/>
        <v>#N/A</v>
      </c>
      <c r="FI46" s="162" t="e">
        <f t="shared" si="54"/>
        <v>#N/A</v>
      </c>
      <c r="FJ46" s="162" t="e">
        <f t="shared" si="55"/>
        <v>#N/A</v>
      </c>
      <c r="FK46" s="162" t="e">
        <f t="shared" si="56"/>
        <v>#N/A</v>
      </c>
      <c r="FL46" s="162" t="e">
        <f t="shared" si="57"/>
        <v>#N/A</v>
      </c>
      <c r="FM46" s="162" t="e">
        <f t="shared" si="58"/>
        <v>#N/A</v>
      </c>
      <c r="FN46" s="162" t="e">
        <f t="shared" si="59"/>
        <v>#N/A</v>
      </c>
      <c r="FO46" s="162" t="e">
        <f t="shared" si="60"/>
        <v>#N/A</v>
      </c>
      <c r="FP46" s="162" t="e">
        <f t="shared" si="61"/>
        <v>#N/A</v>
      </c>
      <c r="FQ46" s="162" t="e">
        <f t="shared" si="62"/>
        <v>#N/A</v>
      </c>
      <c r="FR46" s="162" t="e">
        <f t="shared" si="63"/>
        <v>#N/A</v>
      </c>
      <c r="FS46" s="162" t="e">
        <f t="shared" si="64"/>
        <v>#N/A</v>
      </c>
      <c r="FT46" s="162" t="e">
        <f t="shared" si="65"/>
        <v>#N/A</v>
      </c>
      <c r="FU46" s="162" t="e">
        <f t="shared" si="66"/>
        <v>#N/A</v>
      </c>
      <c r="FV46" s="162" t="e">
        <f t="shared" si="67"/>
        <v>#N/A</v>
      </c>
      <c r="FW46" s="162" t="e">
        <f t="shared" si="68"/>
        <v>#N/A</v>
      </c>
      <c r="FX46" s="162" t="e">
        <f t="shared" si="69"/>
        <v>#N/A</v>
      </c>
      <c r="FY46" s="162" t="e">
        <f t="shared" si="70"/>
        <v>#N/A</v>
      </c>
      <c r="FZ46" s="162" t="e">
        <f t="shared" si="71"/>
        <v>#N/A</v>
      </c>
      <c r="GA46" s="162" t="e">
        <f t="shared" si="72"/>
        <v>#N/A</v>
      </c>
      <c r="GB46" s="162" t="e">
        <f t="shared" si="73"/>
        <v>#N/A</v>
      </c>
      <c r="GC46" s="162" t="e">
        <f t="shared" si="74"/>
        <v>#N/A</v>
      </c>
      <c r="GD46" s="162" t="e">
        <f t="shared" si="75"/>
        <v>#N/A</v>
      </c>
      <c r="GE46" s="162" t="e">
        <f t="shared" si="76"/>
        <v>#N/A</v>
      </c>
      <c r="GF46" s="162" t="e">
        <f t="shared" si="77"/>
        <v>#N/A</v>
      </c>
      <c r="GG46" s="162" t="e">
        <f t="shared" si="78"/>
        <v>#N/A</v>
      </c>
      <c r="GH46" s="162" t="e">
        <f t="shared" si="79"/>
        <v>#N/A</v>
      </c>
      <c r="GI46" s="162" t="e">
        <f t="shared" si="80"/>
        <v>#N/A</v>
      </c>
      <c r="GJ46" s="162" t="e">
        <f t="shared" si="81"/>
        <v>#N/A</v>
      </c>
      <c r="GK46" s="162" t="e">
        <f t="shared" si="82"/>
        <v>#N/A</v>
      </c>
      <c r="GL46" s="162" t="e">
        <f t="shared" si="83"/>
        <v>#N/A</v>
      </c>
      <c r="GM46" s="162" t="e">
        <f t="shared" si="84"/>
        <v>#N/A</v>
      </c>
      <c r="GN46" s="162" t="e">
        <f t="shared" si="85"/>
        <v>#N/A</v>
      </c>
      <c r="GO46" s="162" t="e">
        <f t="shared" si="86"/>
        <v>#N/A</v>
      </c>
      <c r="GP46" s="162" t="e">
        <f t="shared" si="87"/>
        <v>#N/A</v>
      </c>
      <c r="GQ46" s="162" t="e">
        <f t="shared" si="88"/>
        <v>#N/A</v>
      </c>
      <c r="GR46" s="162" t="e">
        <f t="shared" si="89"/>
        <v>#N/A</v>
      </c>
      <c r="GS46" s="162" t="e">
        <f t="shared" si="90"/>
        <v>#N/A</v>
      </c>
      <c r="GT46" s="162" t="e">
        <f t="shared" si="91"/>
        <v>#N/A</v>
      </c>
      <c r="GU46" s="162" t="e">
        <f t="shared" si="92"/>
        <v>#N/A</v>
      </c>
      <c r="GV46" s="162" t="e">
        <f t="shared" si="93"/>
        <v>#N/A</v>
      </c>
      <c r="GW46" s="162" t="e">
        <f t="shared" si="94"/>
        <v>#N/A</v>
      </c>
      <c r="GX46" s="162" t="e">
        <f t="shared" si="95"/>
        <v>#N/A</v>
      </c>
      <c r="GY46" s="162" t="e">
        <f t="shared" si="96"/>
        <v>#N/A</v>
      </c>
      <c r="GZ46" s="162" t="e">
        <f t="shared" si="97"/>
        <v>#N/A</v>
      </c>
      <c r="HA46" s="162" t="e">
        <f t="shared" si="98"/>
        <v>#N/A</v>
      </c>
      <c r="HB46" s="162" t="e">
        <f t="shared" si="99"/>
        <v>#N/A</v>
      </c>
      <c r="HC46" s="162" t="e">
        <f t="shared" si="100"/>
        <v>#N/A</v>
      </c>
      <c r="HD46" s="162" t="e">
        <f t="shared" si="101"/>
        <v>#N/A</v>
      </c>
      <c r="HE46" s="162" t="e">
        <f t="shared" si="102"/>
        <v>#N/A</v>
      </c>
      <c r="HF46" s="162" t="e">
        <f t="shared" si="103"/>
        <v>#N/A</v>
      </c>
      <c r="HG46" s="162" t="e">
        <f t="shared" si="104"/>
        <v>#N/A</v>
      </c>
      <c r="HH46" s="162" t="e">
        <f t="shared" si="105"/>
        <v>#N/A</v>
      </c>
      <c r="HI46" s="162" t="e">
        <f t="shared" si="106"/>
        <v>#N/A</v>
      </c>
      <c r="HJ46" s="162" t="e">
        <f t="shared" si="107"/>
        <v>#N/A</v>
      </c>
      <c r="HK46" s="162" t="e">
        <f t="shared" si="108"/>
        <v>#N/A</v>
      </c>
      <c r="HL46" s="162" t="e">
        <f t="shared" si="109"/>
        <v>#N/A</v>
      </c>
      <c r="HM46" s="162" t="e">
        <f t="shared" si="110"/>
        <v>#N/A</v>
      </c>
      <c r="HN46" s="162" t="e">
        <f t="shared" si="111"/>
        <v>#N/A</v>
      </c>
      <c r="HO46" s="162" t="e">
        <f t="shared" si="112"/>
        <v>#N/A</v>
      </c>
      <c r="HP46" s="162" t="e">
        <f t="shared" si="113"/>
        <v>#N/A</v>
      </c>
      <c r="HQ46" s="162" t="e">
        <f t="shared" si="114"/>
        <v>#N/A</v>
      </c>
    </row>
    <row r="47" spans="1:225" hidden="1" x14ac:dyDescent="0.25">
      <c r="A47" s="4">
        <v>44</v>
      </c>
      <c r="B47" s="364" t="str">
        <f t="shared" si="4"/>
        <v/>
      </c>
      <c r="C47" s="88"/>
      <c r="D47" s="364" t="str">
        <f t="shared" si="5"/>
        <v/>
      </c>
      <c r="E47" s="34" t="str">
        <f t="shared" si="6"/>
        <v/>
      </c>
      <c r="F47" s="34" t="str">
        <f t="shared" si="7"/>
        <v/>
      </c>
      <c r="G47" s="69" t="str">
        <f>IF(AND(C47&gt;0,NOT(ISBLANK(H47))),IF(VLOOKUP($C$3,VLookups!$A$17:$B$18,2,FALSE),C47*VLOOKUP(H47,VLookups!$A$4:$B$13,2,FALSE),C47),"")</f>
        <v/>
      </c>
      <c r="H47" s="21"/>
      <c r="I47" s="56"/>
      <c r="J47" s="265"/>
      <c r="K47" s="365" t="str">
        <f>IF(C47&gt;0,IF(ISBLANK(J47),IF(ISBLANK(H47),"",VLOOKUP(H47,VLookups!$A$4:$C$13,3,FALSE)),J47),"")</f>
        <v/>
      </c>
      <c r="L47" s="365" t="str">
        <f t="shared" si="8"/>
        <v/>
      </c>
      <c r="M47" s="71" t="str">
        <f t="shared" si="9"/>
        <v/>
      </c>
      <c r="N47" s="88"/>
      <c r="O47" s="258" t="str">
        <f>IF(AND(N47&gt;0,C47&gt;0,NOT(K47="")),ABS(VLOOKUP($N$1,VLookups!$A$48:$B$49,2,FALSE)-_xlfn.LOGNORM.DIST(N47,LN(G47),LN(K47),TRUE)),"")</f>
        <v/>
      </c>
      <c r="P47" s="87" t="str">
        <f>IF(AND($B47&gt;0,$C47&gt;0,$D47&gt;0,NOT(ISBLANK($H47))),_xlfn.LOGNORM.INV(ABS(VLOOKUP($N$1,VLookups!$A$48:$B$49,2,FALSE)-P$3),LN($G47),LN($K47)),"")</f>
        <v/>
      </c>
      <c r="Q47" s="86" t="str">
        <f>IF(AND($B47&gt;0,$C47&gt;0,$D47&gt;0,NOT(ISBLANK($H47))),_xlfn.LOGNORM.INV(ABS(VLOOKUP($N$1,VLookups!$A$48:$B$49,2,FALSE)-Q$3),LN($G47),LN($K47)),"")</f>
        <v/>
      </c>
      <c r="R47" s="87" t="str">
        <f>IF(AND($B47&gt;0,$C47&gt;0,$D47&gt;0,NOT(ISBLANK($H47))),_xlfn.LOGNORM.INV(ABS(VLOOKUP($N$1,VLookups!$A$48:$B$49,2,FALSE)-R$3),LN($G47),LN($K47)),"")</f>
        <v/>
      </c>
      <c r="S47" s="86" t="str">
        <f>IF(AND($B47&gt;0,$C47&gt;0,$D47&gt;0,NOT(ISBLANK($H47))),_xlfn.LOGNORM.INV(ABS(VLOOKUP($N$1,VLookups!$A$48:$B$49,2,FALSE)-S$3),LN($G47),LN($K47)),"")</f>
        <v/>
      </c>
      <c r="T47" s="87" t="str">
        <f>IF(AND($B47&gt;0,$C47&gt;0,$D47&gt;0,NOT(ISBLANK($H47))),_xlfn.LOGNORM.INV(ABS(VLOOKUP($N$1,VLookups!$A$48:$B$49,2,FALSE)-T$3),LN($G47),LN($K47)),"")</f>
        <v/>
      </c>
      <c r="U47" s="86" t="str">
        <f>IF(AND($B47&gt;0,$C47&gt;0,$D47&gt;0,NOT(ISBLANK($H47))),_xlfn.LOGNORM.INV(ABS(VLOOKUP($N$1,VLookups!$A$48:$B$49,2,FALSE)-U$3),LN($G47),LN($K47)),"")</f>
        <v/>
      </c>
      <c r="V47" s="5"/>
      <c r="W47" s="161" t="str">
        <f t="shared" si="10"/>
        <v/>
      </c>
      <c r="X47" s="161"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2" t="e">
        <f t="shared" si="14"/>
        <v>#N/A</v>
      </c>
      <c r="DV47" s="162" t="e">
        <f t="shared" si="15"/>
        <v>#N/A</v>
      </c>
      <c r="DW47" s="162" t="e">
        <f t="shared" si="16"/>
        <v>#N/A</v>
      </c>
      <c r="DX47" s="162" t="e">
        <f t="shared" si="17"/>
        <v>#N/A</v>
      </c>
      <c r="DY47" s="162" t="e">
        <f t="shared" si="18"/>
        <v>#N/A</v>
      </c>
      <c r="DZ47" s="162" t="e">
        <f t="shared" si="19"/>
        <v>#N/A</v>
      </c>
      <c r="EA47" s="162" t="e">
        <f t="shared" si="20"/>
        <v>#N/A</v>
      </c>
      <c r="EB47" s="162" t="e">
        <f t="shared" si="21"/>
        <v>#N/A</v>
      </c>
      <c r="EC47" s="162" t="e">
        <f t="shared" si="22"/>
        <v>#N/A</v>
      </c>
      <c r="ED47" s="162" t="e">
        <f t="shared" si="23"/>
        <v>#N/A</v>
      </c>
      <c r="EE47" s="162" t="e">
        <f t="shared" si="24"/>
        <v>#N/A</v>
      </c>
      <c r="EF47" s="162" t="e">
        <f t="shared" si="25"/>
        <v>#N/A</v>
      </c>
      <c r="EG47" s="162" t="e">
        <f t="shared" si="26"/>
        <v>#N/A</v>
      </c>
      <c r="EH47" s="162" t="e">
        <f t="shared" si="27"/>
        <v>#N/A</v>
      </c>
      <c r="EI47" s="162" t="e">
        <f t="shared" si="28"/>
        <v>#N/A</v>
      </c>
      <c r="EJ47" s="162" t="e">
        <f t="shared" si="29"/>
        <v>#N/A</v>
      </c>
      <c r="EK47" s="162" t="e">
        <f t="shared" si="30"/>
        <v>#N/A</v>
      </c>
      <c r="EL47" s="162" t="e">
        <f t="shared" si="31"/>
        <v>#N/A</v>
      </c>
      <c r="EM47" s="162" t="e">
        <f t="shared" si="32"/>
        <v>#N/A</v>
      </c>
      <c r="EN47" s="162" t="e">
        <f t="shared" si="33"/>
        <v>#N/A</v>
      </c>
      <c r="EO47" s="162" t="e">
        <f t="shared" si="34"/>
        <v>#N/A</v>
      </c>
      <c r="EP47" s="162" t="e">
        <f t="shared" si="35"/>
        <v>#N/A</v>
      </c>
      <c r="EQ47" s="162" t="e">
        <f t="shared" si="36"/>
        <v>#N/A</v>
      </c>
      <c r="ER47" s="162" t="e">
        <f t="shared" si="37"/>
        <v>#N/A</v>
      </c>
      <c r="ES47" s="162" t="e">
        <f t="shared" si="38"/>
        <v>#N/A</v>
      </c>
      <c r="ET47" s="162" t="e">
        <f t="shared" si="39"/>
        <v>#N/A</v>
      </c>
      <c r="EU47" s="162" t="e">
        <f t="shared" si="40"/>
        <v>#N/A</v>
      </c>
      <c r="EV47" s="162" t="e">
        <f t="shared" si="41"/>
        <v>#N/A</v>
      </c>
      <c r="EW47" s="162" t="e">
        <f t="shared" si="42"/>
        <v>#N/A</v>
      </c>
      <c r="EX47" s="162" t="e">
        <f t="shared" si="43"/>
        <v>#N/A</v>
      </c>
      <c r="EY47" s="162" t="e">
        <f t="shared" si="44"/>
        <v>#N/A</v>
      </c>
      <c r="EZ47" s="162" t="e">
        <f t="shared" si="45"/>
        <v>#N/A</v>
      </c>
      <c r="FA47" s="162" t="e">
        <f t="shared" si="46"/>
        <v>#N/A</v>
      </c>
      <c r="FB47" s="162" t="e">
        <f t="shared" si="47"/>
        <v>#N/A</v>
      </c>
      <c r="FC47" s="162" t="e">
        <f t="shared" si="48"/>
        <v>#N/A</v>
      </c>
      <c r="FD47" s="162" t="e">
        <f t="shared" si="49"/>
        <v>#N/A</v>
      </c>
      <c r="FE47" s="162" t="e">
        <f t="shared" si="50"/>
        <v>#N/A</v>
      </c>
      <c r="FF47" s="162" t="e">
        <f t="shared" si="51"/>
        <v>#N/A</v>
      </c>
      <c r="FG47" s="162" t="e">
        <f t="shared" si="52"/>
        <v>#N/A</v>
      </c>
      <c r="FH47" s="162" t="e">
        <f t="shared" si="53"/>
        <v>#N/A</v>
      </c>
      <c r="FI47" s="162" t="e">
        <f t="shared" si="54"/>
        <v>#N/A</v>
      </c>
      <c r="FJ47" s="162" t="e">
        <f t="shared" si="55"/>
        <v>#N/A</v>
      </c>
      <c r="FK47" s="162" t="e">
        <f t="shared" si="56"/>
        <v>#N/A</v>
      </c>
      <c r="FL47" s="162" t="e">
        <f t="shared" si="57"/>
        <v>#N/A</v>
      </c>
      <c r="FM47" s="162" t="e">
        <f t="shared" si="58"/>
        <v>#N/A</v>
      </c>
      <c r="FN47" s="162" t="e">
        <f t="shared" si="59"/>
        <v>#N/A</v>
      </c>
      <c r="FO47" s="162" t="e">
        <f t="shared" si="60"/>
        <v>#N/A</v>
      </c>
      <c r="FP47" s="162" t="e">
        <f t="shared" si="61"/>
        <v>#N/A</v>
      </c>
      <c r="FQ47" s="162" t="e">
        <f t="shared" si="62"/>
        <v>#N/A</v>
      </c>
      <c r="FR47" s="162" t="e">
        <f t="shared" si="63"/>
        <v>#N/A</v>
      </c>
      <c r="FS47" s="162" t="e">
        <f t="shared" si="64"/>
        <v>#N/A</v>
      </c>
      <c r="FT47" s="162" t="e">
        <f t="shared" si="65"/>
        <v>#N/A</v>
      </c>
      <c r="FU47" s="162" t="e">
        <f t="shared" si="66"/>
        <v>#N/A</v>
      </c>
      <c r="FV47" s="162" t="e">
        <f t="shared" si="67"/>
        <v>#N/A</v>
      </c>
      <c r="FW47" s="162" t="e">
        <f t="shared" si="68"/>
        <v>#N/A</v>
      </c>
      <c r="FX47" s="162" t="e">
        <f t="shared" si="69"/>
        <v>#N/A</v>
      </c>
      <c r="FY47" s="162" t="e">
        <f t="shared" si="70"/>
        <v>#N/A</v>
      </c>
      <c r="FZ47" s="162" t="e">
        <f t="shared" si="71"/>
        <v>#N/A</v>
      </c>
      <c r="GA47" s="162" t="e">
        <f t="shared" si="72"/>
        <v>#N/A</v>
      </c>
      <c r="GB47" s="162" t="e">
        <f t="shared" si="73"/>
        <v>#N/A</v>
      </c>
      <c r="GC47" s="162" t="e">
        <f t="shared" si="74"/>
        <v>#N/A</v>
      </c>
      <c r="GD47" s="162" t="e">
        <f t="shared" si="75"/>
        <v>#N/A</v>
      </c>
      <c r="GE47" s="162" t="e">
        <f t="shared" si="76"/>
        <v>#N/A</v>
      </c>
      <c r="GF47" s="162" t="e">
        <f t="shared" si="77"/>
        <v>#N/A</v>
      </c>
      <c r="GG47" s="162" t="e">
        <f t="shared" si="78"/>
        <v>#N/A</v>
      </c>
      <c r="GH47" s="162" t="e">
        <f t="shared" si="79"/>
        <v>#N/A</v>
      </c>
      <c r="GI47" s="162" t="e">
        <f t="shared" si="80"/>
        <v>#N/A</v>
      </c>
      <c r="GJ47" s="162" t="e">
        <f t="shared" si="81"/>
        <v>#N/A</v>
      </c>
      <c r="GK47" s="162" t="e">
        <f t="shared" si="82"/>
        <v>#N/A</v>
      </c>
      <c r="GL47" s="162" t="e">
        <f t="shared" si="83"/>
        <v>#N/A</v>
      </c>
      <c r="GM47" s="162" t="e">
        <f t="shared" si="84"/>
        <v>#N/A</v>
      </c>
      <c r="GN47" s="162" t="e">
        <f t="shared" si="85"/>
        <v>#N/A</v>
      </c>
      <c r="GO47" s="162" t="e">
        <f t="shared" si="86"/>
        <v>#N/A</v>
      </c>
      <c r="GP47" s="162" t="e">
        <f t="shared" si="87"/>
        <v>#N/A</v>
      </c>
      <c r="GQ47" s="162" t="e">
        <f t="shared" si="88"/>
        <v>#N/A</v>
      </c>
      <c r="GR47" s="162" t="e">
        <f t="shared" si="89"/>
        <v>#N/A</v>
      </c>
      <c r="GS47" s="162" t="e">
        <f t="shared" si="90"/>
        <v>#N/A</v>
      </c>
      <c r="GT47" s="162" t="e">
        <f t="shared" si="91"/>
        <v>#N/A</v>
      </c>
      <c r="GU47" s="162" t="e">
        <f t="shared" si="92"/>
        <v>#N/A</v>
      </c>
      <c r="GV47" s="162" t="e">
        <f t="shared" si="93"/>
        <v>#N/A</v>
      </c>
      <c r="GW47" s="162" t="e">
        <f t="shared" si="94"/>
        <v>#N/A</v>
      </c>
      <c r="GX47" s="162" t="e">
        <f t="shared" si="95"/>
        <v>#N/A</v>
      </c>
      <c r="GY47" s="162" t="e">
        <f t="shared" si="96"/>
        <v>#N/A</v>
      </c>
      <c r="GZ47" s="162" t="e">
        <f t="shared" si="97"/>
        <v>#N/A</v>
      </c>
      <c r="HA47" s="162" t="e">
        <f t="shared" si="98"/>
        <v>#N/A</v>
      </c>
      <c r="HB47" s="162" t="e">
        <f t="shared" si="99"/>
        <v>#N/A</v>
      </c>
      <c r="HC47" s="162" t="e">
        <f t="shared" si="100"/>
        <v>#N/A</v>
      </c>
      <c r="HD47" s="162" t="e">
        <f t="shared" si="101"/>
        <v>#N/A</v>
      </c>
      <c r="HE47" s="162" t="e">
        <f t="shared" si="102"/>
        <v>#N/A</v>
      </c>
      <c r="HF47" s="162" t="e">
        <f t="shared" si="103"/>
        <v>#N/A</v>
      </c>
      <c r="HG47" s="162" t="e">
        <f t="shared" si="104"/>
        <v>#N/A</v>
      </c>
      <c r="HH47" s="162" t="e">
        <f t="shared" si="105"/>
        <v>#N/A</v>
      </c>
      <c r="HI47" s="162" t="e">
        <f t="shared" si="106"/>
        <v>#N/A</v>
      </c>
      <c r="HJ47" s="162" t="e">
        <f t="shared" si="107"/>
        <v>#N/A</v>
      </c>
      <c r="HK47" s="162" t="e">
        <f t="shared" si="108"/>
        <v>#N/A</v>
      </c>
      <c r="HL47" s="162" t="e">
        <f t="shared" si="109"/>
        <v>#N/A</v>
      </c>
      <c r="HM47" s="162" t="e">
        <f t="shared" si="110"/>
        <v>#N/A</v>
      </c>
      <c r="HN47" s="162" t="e">
        <f t="shared" si="111"/>
        <v>#N/A</v>
      </c>
      <c r="HO47" s="162" t="e">
        <f t="shared" si="112"/>
        <v>#N/A</v>
      </c>
      <c r="HP47" s="162" t="e">
        <f t="shared" si="113"/>
        <v>#N/A</v>
      </c>
      <c r="HQ47" s="162" t="e">
        <f t="shared" si="114"/>
        <v>#N/A</v>
      </c>
    </row>
    <row r="48" spans="1:225" hidden="1" x14ac:dyDescent="0.25">
      <c r="A48" s="4">
        <v>45</v>
      </c>
      <c r="B48" s="364" t="str">
        <f t="shared" si="4"/>
        <v/>
      </c>
      <c r="C48" s="88"/>
      <c r="D48" s="364" t="str">
        <f t="shared" si="5"/>
        <v/>
      </c>
      <c r="E48" s="34" t="str">
        <f t="shared" si="6"/>
        <v/>
      </c>
      <c r="F48" s="34" t="str">
        <f t="shared" si="7"/>
        <v/>
      </c>
      <c r="G48" s="69" t="str">
        <f>IF(AND(C48&gt;0,NOT(ISBLANK(H48))),IF(VLOOKUP($C$3,VLookups!$A$17:$B$18,2,FALSE),C48*VLOOKUP(H48,VLookups!$A$4:$B$13,2,FALSE),C48),"")</f>
        <v/>
      </c>
      <c r="H48" s="21"/>
      <c r="I48" s="56"/>
      <c r="J48" s="265"/>
      <c r="K48" s="365" t="str">
        <f>IF(C48&gt;0,IF(ISBLANK(J48),IF(ISBLANK(H48),"",VLOOKUP(H48,VLookups!$A$4:$C$13,3,FALSE)),J48),"")</f>
        <v/>
      </c>
      <c r="L48" s="365" t="str">
        <f t="shared" si="8"/>
        <v/>
      </c>
      <c r="M48" s="71" t="str">
        <f t="shared" si="9"/>
        <v/>
      </c>
      <c r="N48" s="88"/>
      <c r="O48" s="258" t="str">
        <f>IF(AND(N48&gt;0,C48&gt;0,NOT(K48="")),ABS(VLOOKUP($N$1,VLookups!$A$48:$B$49,2,FALSE)-_xlfn.LOGNORM.DIST(N48,LN(G48),LN(K48),TRUE)),"")</f>
        <v/>
      </c>
      <c r="P48" s="87" t="str">
        <f>IF(AND($B48&gt;0,$C48&gt;0,$D48&gt;0,NOT(ISBLANK($H48))),_xlfn.LOGNORM.INV(ABS(VLOOKUP($N$1,VLookups!$A$48:$B$49,2,FALSE)-P$3),LN($G48),LN($K48)),"")</f>
        <v/>
      </c>
      <c r="Q48" s="86" t="str">
        <f>IF(AND($B48&gt;0,$C48&gt;0,$D48&gt;0,NOT(ISBLANK($H48))),_xlfn.LOGNORM.INV(ABS(VLOOKUP($N$1,VLookups!$A$48:$B$49,2,FALSE)-Q$3),LN($G48),LN($K48)),"")</f>
        <v/>
      </c>
      <c r="R48" s="87" t="str">
        <f>IF(AND($B48&gt;0,$C48&gt;0,$D48&gt;0,NOT(ISBLANK($H48))),_xlfn.LOGNORM.INV(ABS(VLOOKUP($N$1,VLookups!$A$48:$B$49,2,FALSE)-R$3),LN($G48),LN($K48)),"")</f>
        <v/>
      </c>
      <c r="S48" s="86" t="str">
        <f>IF(AND($B48&gt;0,$C48&gt;0,$D48&gt;0,NOT(ISBLANK($H48))),_xlfn.LOGNORM.INV(ABS(VLOOKUP($N$1,VLookups!$A$48:$B$49,2,FALSE)-S$3),LN($G48),LN($K48)),"")</f>
        <v/>
      </c>
      <c r="T48" s="87" t="str">
        <f>IF(AND($B48&gt;0,$C48&gt;0,$D48&gt;0,NOT(ISBLANK($H48))),_xlfn.LOGNORM.INV(ABS(VLOOKUP($N$1,VLookups!$A$48:$B$49,2,FALSE)-T$3),LN($G48),LN($K48)),"")</f>
        <v/>
      </c>
      <c r="U48" s="86" t="str">
        <f>IF(AND($B48&gt;0,$C48&gt;0,$D48&gt;0,NOT(ISBLANK($H48))),_xlfn.LOGNORM.INV(ABS(VLOOKUP($N$1,VLookups!$A$48:$B$49,2,FALSE)-U$3),LN($G48),LN($K48)),"")</f>
        <v/>
      </c>
      <c r="V48" s="5"/>
      <c r="W48" s="161" t="str">
        <f t="shared" si="10"/>
        <v/>
      </c>
      <c r="X48" s="161"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2" t="e">
        <f t="shared" si="14"/>
        <v>#N/A</v>
      </c>
      <c r="DV48" s="162" t="e">
        <f t="shared" si="15"/>
        <v>#N/A</v>
      </c>
      <c r="DW48" s="162" t="e">
        <f t="shared" si="16"/>
        <v>#N/A</v>
      </c>
      <c r="DX48" s="162" t="e">
        <f t="shared" si="17"/>
        <v>#N/A</v>
      </c>
      <c r="DY48" s="162" t="e">
        <f t="shared" si="18"/>
        <v>#N/A</v>
      </c>
      <c r="DZ48" s="162" t="e">
        <f t="shared" si="19"/>
        <v>#N/A</v>
      </c>
      <c r="EA48" s="162" t="e">
        <f t="shared" si="20"/>
        <v>#N/A</v>
      </c>
      <c r="EB48" s="162" t="e">
        <f t="shared" si="21"/>
        <v>#N/A</v>
      </c>
      <c r="EC48" s="162" t="e">
        <f t="shared" si="22"/>
        <v>#N/A</v>
      </c>
      <c r="ED48" s="162" t="e">
        <f t="shared" si="23"/>
        <v>#N/A</v>
      </c>
      <c r="EE48" s="162" t="e">
        <f t="shared" si="24"/>
        <v>#N/A</v>
      </c>
      <c r="EF48" s="162" t="e">
        <f t="shared" si="25"/>
        <v>#N/A</v>
      </c>
      <c r="EG48" s="162" t="e">
        <f t="shared" si="26"/>
        <v>#N/A</v>
      </c>
      <c r="EH48" s="162" t="e">
        <f t="shared" si="27"/>
        <v>#N/A</v>
      </c>
      <c r="EI48" s="162" t="e">
        <f t="shared" si="28"/>
        <v>#N/A</v>
      </c>
      <c r="EJ48" s="162" t="e">
        <f t="shared" si="29"/>
        <v>#N/A</v>
      </c>
      <c r="EK48" s="162" t="e">
        <f t="shared" si="30"/>
        <v>#N/A</v>
      </c>
      <c r="EL48" s="162" t="e">
        <f t="shared" si="31"/>
        <v>#N/A</v>
      </c>
      <c r="EM48" s="162" t="e">
        <f t="shared" si="32"/>
        <v>#N/A</v>
      </c>
      <c r="EN48" s="162" t="e">
        <f t="shared" si="33"/>
        <v>#N/A</v>
      </c>
      <c r="EO48" s="162" t="e">
        <f t="shared" si="34"/>
        <v>#N/A</v>
      </c>
      <c r="EP48" s="162" t="e">
        <f t="shared" si="35"/>
        <v>#N/A</v>
      </c>
      <c r="EQ48" s="162" t="e">
        <f t="shared" si="36"/>
        <v>#N/A</v>
      </c>
      <c r="ER48" s="162" t="e">
        <f t="shared" si="37"/>
        <v>#N/A</v>
      </c>
      <c r="ES48" s="162" t="e">
        <f t="shared" si="38"/>
        <v>#N/A</v>
      </c>
      <c r="ET48" s="162" t="e">
        <f t="shared" si="39"/>
        <v>#N/A</v>
      </c>
      <c r="EU48" s="162" t="e">
        <f t="shared" si="40"/>
        <v>#N/A</v>
      </c>
      <c r="EV48" s="162" t="e">
        <f t="shared" si="41"/>
        <v>#N/A</v>
      </c>
      <c r="EW48" s="162" t="e">
        <f t="shared" si="42"/>
        <v>#N/A</v>
      </c>
      <c r="EX48" s="162" t="e">
        <f t="shared" si="43"/>
        <v>#N/A</v>
      </c>
      <c r="EY48" s="162" t="e">
        <f t="shared" si="44"/>
        <v>#N/A</v>
      </c>
      <c r="EZ48" s="162" t="e">
        <f t="shared" si="45"/>
        <v>#N/A</v>
      </c>
      <c r="FA48" s="162" t="e">
        <f t="shared" si="46"/>
        <v>#N/A</v>
      </c>
      <c r="FB48" s="162" t="e">
        <f t="shared" si="47"/>
        <v>#N/A</v>
      </c>
      <c r="FC48" s="162" t="e">
        <f t="shared" si="48"/>
        <v>#N/A</v>
      </c>
      <c r="FD48" s="162" t="e">
        <f t="shared" si="49"/>
        <v>#N/A</v>
      </c>
      <c r="FE48" s="162" t="e">
        <f t="shared" si="50"/>
        <v>#N/A</v>
      </c>
      <c r="FF48" s="162" t="e">
        <f t="shared" si="51"/>
        <v>#N/A</v>
      </c>
      <c r="FG48" s="162" t="e">
        <f t="shared" si="52"/>
        <v>#N/A</v>
      </c>
      <c r="FH48" s="162" t="e">
        <f t="shared" si="53"/>
        <v>#N/A</v>
      </c>
      <c r="FI48" s="162" t="e">
        <f t="shared" si="54"/>
        <v>#N/A</v>
      </c>
      <c r="FJ48" s="162" t="e">
        <f t="shared" si="55"/>
        <v>#N/A</v>
      </c>
      <c r="FK48" s="162" t="e">
        <f t="shared" si="56"/>
        <v>#N/A</v>
      </c>
      <c r="FL48" s="162" t="e">
        <f t="shared" si="57"/>
        <v>#N/A</v>
      </c>
      <c r="FM48" s="162" t="e">
        <f t="shared" si="58"/>
        <v>#N/A</v>
      </c>
      <c r="FN48" s="162" t="e">
        <f t="shared" si="59"/>
        <v>#N/A</v>
      </c>
      <c r="FO48" s="162" t="e">
        <f t="shared" si="60"/>
        <v>#N/A</v>
      </c>
      <c r="FP48" s="162" t="e">
        <f t="shared" si="61"/>
        <v>#N/A</v>
      </c>
      <c r="FQ48" s="162" t="e">
        <f t="shared" si="62"/>
        <v>#N/A</v>
      </c>
      <c r="FR48" s="162" t="e">
        <f t="shared" si="63"/>
        <v>#N/A</v>
      </c>
      <c r="FS48" s="162" t="e">
        <f t="shared" si="64"/>
        <v>#N/A</v>
      </c>
      <c r="FT48" s="162" t="e">
        <f t="shared" si="65"/>
        <v>#N/A</v>
      </c>
      <c r="FU48" s="162" t="e">
        <f t="shared" si="66"/>
        <v>#N/A</v>
      </c>
      <c r="FV48" s="162" t="e">
        <f t="shared" si="67"/>
        <v>#N/A</v>
      </c>
      <c r="FW48" s="162" t="e">
        <f t="shared" si="68"/>
        <v>#N/A</v>
      </c>
      <c r="FX48" s="162" t="e">
        <f t="shared" si="69"/>
        <v>#N/A</v>
      </c>
      <c r="FY48" s="162" t="e">
        <f t="shared" si="70"/>
        <v>#N/A</v>
      </c>
      <c r="FZ48" s="162" t="e">
        <f t="shared" si="71"/>
        <v>#N/A</v>
      </c>
      <c r="GA48" s="162" t="e">
        <f t="shared" si="72"/>
        <v>#N/A</v>
      </c>
      <c r="GB48" s="162" t="e">
        <f t="shared" si="73"/>
        <v>#N/A</v>
      </c>
      <c r="GC48" s="162" t="e">
        <f t="shared" si="74"/>
        <v>#N/A</v>
      </c>
      <c r="GD48" s="162" t="e">
        <f t="shared" si="75"/>
        <v>#N/A</v>
      </c>
      <c r="GE48" s="162" t="e">
        <f t="shared" si="76"/>
        <v>#N/A</v>
      </c>
      <c r="GF48" s="162" t="e">
        <f t="shared" si="77"/>
        <v>#N/A</v>
      </c>
      <c r="GG48" s="162" t="e">
        <f t="shared" si="78"/>
        <v>#N/A</v>
      </c>
      <c r="GH48" s="162" t="e">
        <f t="shared" si="79"/>
        <v>#N/A</v>
      </c>
      <c r="GI48" s="162" t="e">
        <f t="shared" si="80"/>
        <v>#N/A</v>
      </c>
      <c r="GJ48" s="162" t="e">
        <f t="shared" si="81"/>
        <v>#N/A</v>
      </c>
      <c r="GK48" s="162" t="e">
        <f t="shared" si="82"/>
        <v>#N/A</v>
      </c>
      <c r="GL48" s="162" t="e">
        <f t="shared" si="83"/>
        <v>#N/A</v>
      </c>
      <c r="GM48" s="162" t="e">
        <f t="shared" si="84"/>
        <v>#N/A</v>
      </c>
      <c r="GN48" s="162" t="e">
        <f t="shared" si="85"/>
        <v>#N/A</v>
      </c>
      <c r="GO48" s="162" t="e">
        <f t="shared" si="86"/>
        <v>#N/A</v>
      </c>
      <c r="GP48" s="162" t="e">
        <f t="shared" si="87"/>
        <v>#N/A</v>
      </c>
      <c r="GQ48" s="162" t="e">
        <f t="shared" si="88"/>
        <v>#N/A</v>
      </c>
      <c r="GR48" s="162" t="e">
        <f t="shared" si="89"/>
        <v>#N/A</v>
      </c>
      <c r="GS48" s="162" t="e">
        <f t="shared" si="90"/>
        <v>#N/A</v>
      </c>
      <c r="GT48" s="162" t="e">
        <f t="shared" si="91"/>
        <v>#N/A</v>
      </c>
      <c r="GU48" s="162" t="e">
        <f t="shared" si="92"/>
        <v>#N/A</v>
      </c>
      <c r="GV48" s="162" t="e">
        <f t="shared" si="93"/>
        <v>#N/A</v>
      </c>
      <c r="GW48" s="162" t="e">
        <f t="shared" si="94"/>
        <v>#N/A</v>
      </c>
      <c r="GX48" s="162" t="e">
        <f t="shared" si="95"/>
        <v>#N/A</v>
      </c>
      <c r="GY48" s="162" t="e">
        <f t="shared" si="96"/>
        <v>#N/A</v>
      </c>
      <c r="GZ48" s="162" t="e">
        <f t="shared" si="97"/>
        <v>#N/A</v>
      </c>
      <c r="HA48" s="162" t="e">
        <f t="shared" si="98"/>
        <v>#N/A</v>
      </c>
      <c r="HB48" s="162" t="e">
        <f t="shared" si="99"/>
        <v>#N/A</v>
      </c>
      <c r="HC48" s="162" t="e">
        <f t="shared" si="100"/>
        <v>#N/A</v>
      </c>
      <c r="HD48" s="162" t="e">
        <f t="shared" si="101"/>
        <v>#N/A</v>
      </c>
      <c r="HE48" s="162" t="e">
        <f t="shared" si="102"/>
        <v>#N/A</v>
      </c>
      <c r="HF48" s="162" t="e">
        <f t="shared" si="103"/>
        <v>#N/A</v>
      </c>
      <c r="HG48" s="162" t="e">
        <f t="shared" si="104"/>
        <v>#N/A</v>
      </c>
      <c r="HH48" s="162" t="e">
        <f t="shared" si="105"/>
        <v>#N/A</v>
      </c>
      <c r="HI48" s="162" t="e">
        <f t="shared" si="106"/>
        <v>#N/A</v>
      </c>
      <c r="HJ48" s="162" t="e">
        <f t="shared" si="107"/>
        <v>#N/A</v>
      </c>
      <c r="HK48" s="162" t="e">
        <f t="shared" si="108"/>
        <v>#N/A</v>
      </c>
      <c r="HL48" s="162" t="e">
        <f t="shared" si="109"/>
        <v>#N/A</v>
      </c>
      <c r="HM48" s="162" t="e">
        <f t="shared" si="110"/>
        <v>#N/A</v>
      </c>
      <c r="HN48" s="162" t="e">
        <f t="shared" si="111"/>
        <v>#N/A</v>
      </c>
      <c r="HO48" s="162" t="e">
        <f t="shared" si="112"/>
        <v>#N/A</v>
      </c>
      <c r="HP48" s="162" t="e">
        <f t="shared" si="113"/>
        <v>#N/A</v>
      </c>
      <c r="HQ48" s="162" t="e">
        <f t="shared" si="114"/>
        <v>#N/A</v>
      </c>
    </row>
    <row r="49" spans="1:225" hidden="1" x14ac:dyDescent="0.25">
      <c r="A49" s="4">
        <v>46</v>
      </c>
      <c r="B49" s="364" t="str">
        <f t="shared" si="4"/>
        <v/>
      </c>
      <c r="C49" s="88"/>
      <c r="D49" s="364" t="str">
        <f t="shared" si="5"/>
        <v/>
      </c>
      <c r="E49" s="34" t="str">
        <f t="shared" si="6"/>
        <v/>
      </c>
      <c r="F49" s="34" t="str">
        <f t="shared" si="7"/>
        <v/>
      </c>
      <c r="G49" s="69" t="str">
        <f>IF(AND(C49&gt;0,NOT(ISBLANK(H49))),IF(VLOOKUP($C$3,VLookups!$A$17:$B$18,2,FALSE),C49*VLOOKUP(H49,VLookups!$A$4:$B$13,2,FALSE),C49),"")</f>
        <v/>
      </c>
      <c r="H49" s="21"/>
      <c r="I49" s="56"/>
      <c r="J49" s="265"/>
      <c r="K49" s="365" t="str">
        <f>IF(C49&gt;0,IF(ISBLANK(J49),IF(ISBLANK(H49),"",VLOOKUP(H49,VLookups!$A$4:$C$13,3,FALSE)),J49),"")</f>
        <v/>
      </c>
      <c r="L49" s="365" t="str">
        <f t="shared" si="8"/>
        <v/>
      </c>
      <c r="M49" s="71" t="str">
        <f t="shared" si="9"/>
        <v/>
      </c>
      <c r="N49" s="88"/>
      <c r="O49" s="258" t="str">
        <f>IF(AND(N49&gt;0,C49&gt;0,NOT(K49="")),ABS(VLOOKUP($N$1,VLookups!$A$48:$B$49,2,FALSE)-_xlfn.LOGNORM.DIST(N49,LN(G49),LN(K49),TRUE)),"")</f>
        <v/>
      </c>
      <c r="P49" s="87" t="str">
        <f>IF(AND($B49&gt;0,$C49&gt;0,$D49&gt;0,NOT(ISBLANK($H49))),_xlfn.LOGNORM.INV(ABS(VLOOKUP($N$1,VLookups!$A$48:$B$49,2,FALSE)-P$3),LN($G49),LN($K49)),"")</f>
        <v/>
      </c>
      <c r="Q49" s="86" t="str">
        <f>IF(AND($B49&gt;0,$C49&gt;0,$D49&gt;0,NOT(ISBLANK($H49))),_xlfn.LOGNORM.INV(ABS(VLOOKUP($N$1,VLookups!$A$48:$B$49,2,FALSE)-Q$3),LN($G49),LN($K49)),"")</f>
        <v/>
      </c>
      <c r="R49" s="87" t="str">
        <f>IF(AND($B49&gt;0,$C49&gt;0,$D49&gt;0,NOT(ISBLANK($H49))),_xlfn.LOGNORM.INV(ABS(VLOOKUP($N$1,VLookups!$A$48:$B$49,2,FALSE)-R$3),LN($G49),LN($K49)),"")</f>
        <v/>
      </c>
      <c r="S49" s="86" t="str">
        <f>IF(AND($B49&gt;0,$C49&gt;0,$D49&gt;0,NOT(ISBLANK($H49))),_xlfn.LOGNORM.INV(ABS(VLOOKUP($N$1,VLookups!$A$48:$B$49,2,FALSE)-S$3),LN($G49),LN($K49)),"")</f>
        <v/>
      </c>
      <c r="T49" s="87" t="str">
        <f>IF(AND($B49&gt;0,$C49&gt;0,$D49&gt;0,NOT(ISBLANK($H49))),_xlfn.LOGNORM.INV(ABS(VLOOKUP($N$1,VLookups!$A$48:$B$49,2,FALSE)-T$3),LN($G49),LN($K49)),"")</f>
        <v/>
      </c>
      <c r="U49" s="86" t="str">
        <f>IF(AND($B49&gt;0,$C49&gt;0,$D49&gt;0,NOT(ISBLANK($H49))),_xlfn.LOGNORM.INV(ABS(VLOOKUP($N$1,VLookups!$A$48:$B$49,2,FALSE)-U$3),LN($G49),LN($K49)),"")</f>
        <v/>
      </c>
      <c r="V49" s="5"/>
      <c r="W49" s="161" t="str">
        <f t="shared" si="10"/>
        <v/>
      </c>
      <c r="X49" s="161"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2" t="e">
        <f t="shared" si="14"/>
        <v>#N/A</v>
      </c>
      <c r="DV49" s="162" t="e">
        <f t="shared" si="15"/>
        <v>#N/A</v>
      </c>
      <c r="DW49" s="162" t="e">
        <f t="shared" si="16"/>
        <v>#N/A</v>
      </c>
      <c r="DX49" s="162" t="e">
        <f t="shared" si="17"/>
        <v>#N/A</v>
      </c>
      <c r="DY49" s="162" t="e">
        <f t="shared" si="18"/>
        <v>#N/A</v>
      </c>
      <c r="DZ49" s="162" t="e">
        <f t="shared" si="19"/>
        <v>#N/A</v>
      </c>
      <c r="EA49" s="162" t="e">
        <f t="shared" si="20"/>
        <v>#N/A</v>
      </c>
      <c r="EB49" s="162" t="e">
        <f t="shared" si="21"/>
        <v>#N/A</v>
      </c>
      <c r="EC49" s="162" t="e">
        <f t="shared" si="22"/>
        <v>#N/A</v>
      </c>
      <c r="ED49" s="162" t="e">
        <f t="shared" si="23"/>
        <v>#N/A</v>
      </c>
      <c r="EE49" s="162" t="e">
        <f t="shared" si="24"/>
        <v>#N/A</v>
      </c>
      <c r="EF49" s="162" t="e">
        <f t="shared" si="25"/>
        <v>#N/A</v>
      </c>
      <c r="EG49" s="162" t="e">
        <f t="shared" si="26"/>
        <v>#N/A</v>
      </c>
      <c r="EH49" s="162" t="e">
        <f t="shared" si="27"/>
        <v>#N/A</v>
      </c>
      <c r="EI49" s="162" t="e">
        <f t="shared" si="28"/>
        <v>#N/A</v>
      </c>
      <c r="EJ49" s="162" t="e">
        <f t="shared" si="29"/>
        <v>#N/A</v>
      </c>
      <c r="EK49" s="162" t="e">
        <f t="shared" si="30"/>
        <v>#N/A</v>
      </c>
      <c r="EL49" s="162" t="e">
        <f t="shared" si="31"/>
        <v>#N/A</v>
      </c>
      <c r="EM49" s="162" t="e">
        <f t="shared" si="32"/>
        <v>#N/A</v>
      </c>
      <c r="EN49" s="162" t="e">
        <f t="shared" si="33"/>
        <v>#N/A</v>
      </c>
      <c r="EO49" s="162" t="e">
        <f t="shared" si="34"/>
        <v>#N/A</v>
      </c>
      <c r="EP49" s="162" t="e">
        <f t="shared" si="35"/>
        <v>#N/A</v>
      </c>
      <c r="EQ49" s="162" t="e">
        <f t="shared" si="36"/>
        <v>#N/A</v>
      </c>
      <c r="ER49" s="162" t="e">
        <f t="shared" si="37"/>
        <v>#N/A</v>
      </c>
      <c r="ES49" s="162" t="e">
        <f t="shared" si="38"/>
        <v>#N/A</v>
      </c>
      <c r="ET49" s="162" t="e">
        <f t="shared" si="39"/>
        <v>#N/A</v>
      </c>
      <c r="EU49" s="162" t="e">
        <f t="shared" si="40"/>
        <v>#N/A</v>
      </c>
      <c r="EV49" s="162" t="e">
        <f t="shared" si="41"/>
        <v>#N/A</v>
      </c>
      <c r="EW49" s="162" t="e">
        <f t="shared" si="42"/>
        <v>#N/A</v>
      </c>
      <c r="EX49" s="162" t="e">
        <f t="shared" si="43"/>
        <v>#N/A</v>
      </c>
      <c r="EY49" s="162" t="e">
        <f t="shared" si="44"/>
        <v>#N/A</v>
      </c>
      <c r="EZ49" s="162" t="e">
        <f t="shared" si="45"/>
        <v>#N/A</v>
      </c>
      <c r="FA49" s="162" t="e">
        <f t="shared" si="46"/>
        <v>#N/A</v>
      </c>
      <c r="FB49" s="162" t="e">
        <f t="shared" si="47"/>
        <v>#N/A</v>
      </c>
      <c r="FC49" s="162" t="e">
        <f t="shared" si="48"/>
        <v>#N/A</v>
      </c>
      <c r="FD49" s="162" t="e">
        <f t="shared" si="49"/>
        <v>#N/A</v>
      </c>
      <c r="FE49" s="162" t="e">
        <f t="shared" si="50"/>
        <v>#N/A</v>
      </c>
      <c r="FF49" s="162" t="e">
        <f t="shared" si="51"/>
        <v>#N/A</v>
      </c>
      <c r="FG49" s="162" t="e">
        <f t="shared" si="52"/>
        <v>#N/A</v>
      </c>
      <c r="FH49" s="162" t="e">
        <f t="shared" si="53"/>
        <v>#N/A</v>
      </c>
      <c r="FI49" s="162" t="e">
        <f t="shared" si="54"/>
        <v>#N/A</v>
      </c>
      <c r="FJ49" s="162" t="e">
        <f t="shared" si="55"/>
        <v>#N/A</v>
      </c>
      <c r="FK49" s="162" t="e">
        <f t="shared" si="56"/>
        <v>#N/A</v>
      </c>
      <c r="FL49" s="162" t="e">
        <f t="shared" si="57"/>
        <v>#N/A</v>
      </c>
      <c r="FM49" s="162" t="e">
        <f t="shared" si="58"/>
        <v>#N/A</v>
      </c>
      <c r="FN49" s="162" t="e">
        <f t="shared" si="59"/>
        <v>#N/A</v>
      </c>
      <c r="FO49" s="162" t="e">
        <f t="shared" si="60"/>
        <v>#N/A</v>
      </c>
      <c r="FP49" s="162" t="e">
        <f t="shared" si="61"/>
        <v>#N/A</v>
      </c>
      <c r="FQ49" s="162" t="e">
        <f t="shared" si="62"/>
        <v>#N/A</v>
      </c>
      <c r="FR49" s="162" t="e">
        <f t="shared" si="63"/>
        <v>#N/A</v>
      </c>
      <c r="FS49" s="162" t="e">
        <f t="shared" si="64"/>
        <v>#N/A</v>
      </c>
      <c r="FT49" s="162" t="e">
        <f t="shared" si="65"/>
        <v>#N/A</v>
      </c>
      <c r="FU49" s="162" t="e">
        <f t="shared" si="66"/>
        <v>#N/A</v>
      </c>
      <c r="FV49" s="162" t="e">
        <f t="shared" si="67"/>
        <v>#N/A</v>
      </c>
      <c r="FW49" s="162" t="e">
        <f t="shared" si="68"/>
        <v>#N/A</v>
      </c>
      <c r="FX49" s="162" t="e">
        <f t="shared" si="69"/>
        <v>#N/A</v>
      </c>
      <c r="FY49" s="162" t="e">
        <f t="shared" si="70"/>
        <v>#N/A</v>
      </c>
      <c r="FZ49" s="162" t="e">
        <f t="shared" si="71"/>
        <v>#N/A</v>
      </c>
      <c r="GA49" s="162" t="e">
        <f t="shared" si="72"/>
        <v>#N/A</v>
      </c>
      <c r="GB49" s="162" t="e">
        <f t="shared" si="73"/>
        <v>#N/A</v>
      </c>
      <c r="GC49" s="162" t="e">
        <f t="shared" si="74"/>
        <v>#N/A</v>
      </c>
      <c r="GD49" s="162" t="e">
        <f t="shared" si="75"/>
        <v>#N/A</v>
      </c>
      <c r="GE49" s="162" t="e">
        <f t="shared" si="76"/>
        <v>#N/A</v>
      </c>
      <c r="GF49" s="162" t="e">
        <f t="shared" si="77"/>
        <v>#N/A</v>
      </c>
      <c r="GG49" s="162" t="e">
        <f t="shared" si="78"/>
        <v>#N/A</v>
      </c>
      <c r="GH49" s="162" t="e">
        <f t="shared" si="79"/>
        <v>#N/A</v>
      </c>
      <c r="GI49" s="162" t="e">
        <f t="shared" si="80"/>
        <v>#N/A</v>
      </c>
      <c r="GJ49" s="162" t="e">
        <f t="shared" si="81"/>
        <v>#N/A</v>
      </c>
      <c r="GK49" s="162" t="e">
        <f t="shared" si="82"/>
        <v>#N/A</v>
      </c>
      <c r="GL49" s="162" t="e">
        <f t="shared" si="83"/>
        <v>#N/A</v>
      </c>
      <c r="GM49" s="162" t="e">
        <f t="shared" si="84"/>
        <v>#N/A</v>
      </c>
      <c r="GN49" s="162" t="e">
        <f t="shared" si="85"/>
        <v>#N/A</v>
      </c>
      <c r="GO49" s="162" t="e">
        <f t="shared" si="86"/>
        <v>#N/A</v>
      </c>
      <c r="GP49" s="162" t="e">
        <f t="shared" si="87"/>
        <v>#N/A</v>
      </c>
      <c r="GQ49" s="162" t="e">
        <f t="shared" si="88"/>
        <v>#N/A</v>
      </c>
      <c r="GR49" s="162" t="e">
        <f t="shared" si="89"/>
        <v>#N/A</v>
      </c>
      <c r="GS49" s="162" t="e">
        <f t="shared" si="90"/>
        <v>#N/A</v>
      </c>
      <c r="GT49" s="162" t="e">
        <f t="shared" si="91"/>
        <v>#N/A</v>
      </c>
      <c r="GU49" s="162" t="e">
        <f t="shared" si="92"/>
        <v>#N/A</v>
      </c>
      <c r="GV49" s="162" t="e">
        <f t="shared" si="93"/>
        <v>#N/A</v>
      </c>
      <c r="GW49" s="162" t="e">
        <f t="shared" si="94"/>
        <v>#N/A</v>
      </c>
      <c r="GX49" s="162" t="e">
        <f t="shared" si="95"/>
        <v>#N/A</v>
      </c>
      <c r="GY49" s="162" t="e">
        <f t="shared" si="96"/>
        <v>#N/A</v>
      </c>
      <c r="GZ49" s="162" t="e">
        <f t="shared" si="97"/>
        <v>#N/A</v>
      </c>
      <c r="HA49" s="162" t="e">
        <f t="shared" si="98"/>
        <v>#N/A</v>
      </c>
      <c r="HB49" s="162" t="e">
        <f t="shared" si="99"/>
        <v>#N/A</v>
      </c>
      <c r="HC49" s="162" t="e">
        <f t="shared" si="100"/>
        <v>#N/A</v>
      </c>
      <c r="HD49" s="162" t="e">
        <f t="shared" si="101"/>
        <v>#N/A</v>
      </c>
      <c r="HE49" s="162" t="e">
        <f t="shared" si="102"/>
        <v>#N/A</v>
      </c>
      <c r="HF49" s="162" t="e">
        <f t="shared" si="103"/>
        <v>#N/A</v>
      </c>
      <c r="HG49" s="162" t="e">
        <f t="shared" si="104"/>
        <v>#N/A</v>
      </c>
      <c r="HH49" s="162" t="e">
        <f t="shared" si="105"/>
        <v>#N/A</v>
      </c>
      <c r="HI49" s="162" t="e">
        <f t="shared" si="106"/>
        <v>#N/A</v>
      </c>
      <c r="HJ49" s="162" t="e">
        <f t="shared" si="107"/>
        <v>#N/A</v>
      </c>
      <c r="HK49" s="162" t="e">
        <f t="shared" si="108"/>
        <v>#N/A</v>
      </c>
      <c r="HL49" s="162" t="e">
        <f t="shared" si="109"/>
        <v>#N/A</v>
      </c>
      <c r="HM49" s="162" t="e">
        <f t="shared" si="110"/>
        <v>#N/A</v>
      </c>
      <c r="HN49" s="162" t="e">
        <f t="shared" si="111"/>
        <v>#N/A</v>
      </c>
      <c r="HO49" s="162" t="e">
        <f t="shared" si="112"/>
        <v>#N/A</v>
      </c>
      <c r="HP49" s="162" t="e">
        <f t="shared" si="113"/>
        <v>#N/A</v>
      </c>
      <c r="HQ49" s="162" t="e">
        <f t="shared" si="114"/>
        <v>#N/A</v>
      </c>
    </row>
    <row r="50" spans="1:225" hidden="1" x14ac:dyDescent="0.25">
      <c r="A50" s="4">
        <v>47</v>
      </c>
      <c r="B50" s="364" t="str">
        <f t="shared" si="4"/>
        <v/>
      </c>
      <c r="C50" s="88"/>
      <c r="D50" s="364" t="str">
        <f t="shared" si="5"/>
        <v/>
      </c>
      <c r="E50" s="34" t="str">
        <f t="shared" si="6"/>
        <v/>
      </c>
      <c r="F50" s="34" t="str">
        <f t="shared" si="7"/>
        <v/>
      </c>
      <c r="G50" s="69" t="str">
        <f>IF(AND(C50&gt;0,NOT(ISBLANK(H50))),IF(VLOOKUP($C$3,VLookups!$A$17:$B$18,2,FALSE),C50*VLOOKUP(H50,VLookups!$A$4:$B$13,2,FALSE),C50),"")</f>
        <v/>
      </c>
      <c r="H50" s="21"/>
      <c r="I50" s="56"/>
      <c r="J50" s="265"/>
      <c r="K50" s="365" t="str">
        <f>IF(C50&gt;0,IF(ISBLANK(J50),IF(ISBLANK(H50),"",VLOOKUP(H50,VLookups!$A$4:$C$13,3,FALSE)),J50),"")</f>
        <v/>
      </c>
      <c r="L50" s="365" t="str">
        <f t="shared" si="8"/>
        <v/>
      </c>
      <c r="M50" s="71" t="str">
        <f t="shared" si="9"/>
        <v/>
      </c>
      <c r="N50" s="88"/>
      <c r="O50" s="258" t="str">
        <f>IF(AND(N50&gt;0,C50&gt;0,NOT(K50="")),ABS(VLOOKUP($N$1,VLookups!$A$48:$B$49,2,FALSE)-_xlfn.LOGNORM.DIST(N50,LN(G50),LN(K50),TRUE)),"")</f>
        <v/>
      </c>
      <c r="P50" s="87" t="str">
        <f>IF(AND($B50&gt;0,$C50&gt;0,$D50&gt;0,NOT(ISBLANK($H50))),_xlfn.LOGNORM.INV(ABS(VLOOKUP($N$1,VLookups!$A$48:$B$49,2,FALSE)-P$3),LN($G50),LN($K50)),"")</f>
        <v/>
      </c>
      <c r="Q50" s="86" t="str">
        <f>IF(AND($B50&gt;0,$C50&gt;0,$D50&gt;0,NOT(ISBLANK($H50))),_xlfn.LOGNORM.INV(ABS(VLOOKUP($N$1,VLookups!$A$48:$B$49,2,FALSE)-Q$3),LN($G50),LN($K50)),"")</f>
        <v/>
      </c>
      <c r="R50" s="87" t="str">
        <f>IF(AND($B50&gt;0,$C50&gt;0,$D50&gt;0,NOT(ISBLANK($H50))),_xlfn.LOGNORM.INV(ABS(VLOOKUP($N$1,VLookups!$A$48:$B$49,2,FALSE)-R$3),LN($G50),LN($K50)),"")</f>
        <v/>
      </c>
      <c r="S50" s="86" t="str">
        <f>IF(AND($B50&gt;0,$C50&gt;0,$D50&gt;0,NOT(ISBLANK($H50))),_xlfn.LOGNORM.INV(ABS(VLOOKUP($N$1,VLookups!$A$48:$B$49,2,FALSE)-S$3),LN($G50),LN($K50)),"")</f>
        <v/>
      </c>
      <c r="T50" s="87" t="str">
        <f>IF(AND($B50&gt;0,$C50&gt;0,$D50&gt;0,NOT(ISBLANK($H50))),_xlfn.LOGNORM.INV(ABS(VLOOKUP($N$1,VLookups!$A$48:$B$49,2,FALSE)-T$3),LN($G50),LN($K50)),"")</f>
        <v/>
      </c>
      <c r="U50" s="86" t="str">
        <f>IF(AND($B50&gt;0,$C50&gt;0,$D50&gt;0,NOT(ISBLANK($H50))),_xlfn.LOGNORM.INV(ABS(VLOOKUP($N$1,VLookups!$A$48:$B$49,2,FALSE)-U$3),LN($G50),LN($K50)),"")</f>
        <v/>
      </c>
      <c r="V50" s="5"/>
      <c r="W50" s="161" t="str">
        <f t="shared" si="10"/>
        <v/>
      </c>
      <c r="X50" s="161"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2" t="e">
        <f t="shared" si="14"/>
        <v>#N/A</v>
      </c>
      <c r="DV50" s="162" t="e">
        <f t="shared" si="15"/>
        <v>#N/A</v>
      </c>
      <c r="DW50" s="162" t="e">
        <f t="shared" si="16"/>
        <v>#N/A</v>
      </c>
      <c r="DX50" s="162" t="e">
        <f t="shared" si="17"/>
        <v>#N/A</v>
      </c>
      <c r="DY50" s="162" t="e">
        <f t="shared" si="18"/>
        <v>#N/A</v>
      </c>
      <c r="DZ50" s="162" t="e">
        <f t="shared" si="19"/>
        <v>#N/A</v>
      </c>
      <c r="EA50" s="162" t="e">
        <f t="shared" si="20"/>
        <v>#N/A</v>
      </c>
      <c r="EB50" s="162" t="e">
        <f t="shared" si="21"/>
        <v>#N/A</v>
      </c>
      <c r="EC50" s="162" t="e">
        <f t="shared" si="22"/>
        <v>#N/A</v>
      </c>
      <c r="ED50" s="162" t="e">
        <f t="shared" si="23"/>
        <v>#N/A</v>
      </c>
      <c r="EE50" s="162" t="e">
        <f t="shared" si="24"/>
        <v>#N/A</v>
      </c>
      <c r="EF50" s="162" t="e">
        <f t="shared" si="25"/>
        <v>#N/A</v>
      </c>
      <c r="EG50" s="162" t="e">
        <f t="shared" si="26"/>
        <v>#N/A</v>
      </c>
      <c r="EH50" s="162" t="e">
        <f t="shared" si="27"/>
        <v>#N/A</v>
      </c>
      <c r="EI50" s="162" t="e">
        <f t="shared" si="28"/>
        <v>#N/A</v>
      </c>
      <c r="EJ50" s="162" t="e">
        <f t="shared" si="29"/>
        <v>#N/A</v>
      </c>
      <c r="EK50" s="162" t="e">
        <f t="shared" si="30"/>
        <v>#N/A</v>
      </c>
      <c r="EL50" s="162" t="e">
        <f t="shared" si="31"/>
        <v>#N/A</v>
      </c>
      <c r="EM50" s="162" t="e">
        <f t="shared" si="32"/>
        <v>#N/A</v>
      </c>
      <c r="EN50" s="162" t="e">
        <f t="shared" si="33"/>
        <v>#N/A</v>
      </c>
      <c r="EO50" s="162" t="e">
        <f t="shared" si="34"/>
        <v>#N/A</v>
      </c>
      <c r="EP50" s="162" t="e">
        <f t="shared" si="35"/>
        <v>#N/A</v>
      </c>
      <c r="EQ50" s="162" t="e">
        <f t="shared" si="36"/>
        <v>#N/A</v>
      </c>
      <c r="ER50" s="162" t="e">
        <f t="shared" si="37"/>
        <v>#N/A</v>
      </c>
      <c r="ES50" s="162" t="e">
        <f t="shared" si="38"/>
        <v>#N/A</v>
      </c>
      <c r="ET50" s="162" t="e">
        <f t="shared" si="39"/>
        <v>#N/A</v>
      </c>
      <c r="EU50" s="162" t="e">
        <f t="shared" si="40"/>
        <v>#N/A</v>
      </c>
      <c r="EV50" s="162" t="e">
        <f t="shared" si="41"/>
        <v>#N/A</v>
      </c>
      <c r="EW50" s="162" t="e">
        <f t="shared" si="42"/>
        <v>#N/A</v>
      </c>
      <c r="EX50" s="162" t="e">
        <f t="shared" si="43"/>
        <v>#N/A</v>
      </c>
      <c r="EY50" s="162" t="e">
        <f t="shared" si="44"/>
        <v>#N/A</v>
      </c>
      <c r="EZ50" s="162" t="e">
        <f t="shared" si="45"/>
        <v>#N/A</v>
      </c>
      <c r="FA50" s="162" t="e">
        <f t="shared" si="46"/>
        <v>#N/A</v>
      </c>
      <c r="FB50" s="162" t="e">
        <f t="shared" si="47"/>
        <v>#N/A</v>
      </c>
      <c r="FC50" s="162" t="e">
        <f t="shared" si="48"/>
        <v>#N/A</v>
      </c>
      <c r="FD50" s="162" t="e">
        <f t="shared" si="49"/>
        <v>#N/A</v>
      </c>
      <c r="FE50" s="162" t="e">
        <f t="shared" si="50"/>
        <v>#N/A</v>
      </c>
      <c r="FF50" s="162" t="e">
        <f t="shared" si="51"/>
        <v>#N/A</v>
      </c>
      <c r="FG50" s="162" t="e">
        <f t="shared" si="52"/>
        <v>#N/A</v>
      </c>
      <c r="FH50" s="162" t="e">
        <f t="shared" si="53"/>
        <v>#N/A</v>
      </c>
      <c r="FI50" s="162" t="e">
        <f t="shared" si="54"/>
        <v>#N/A</v>
      </c>
      <c r="FJ50" s="162" t="e">
        <f t="shared" si="55"/>
        <v>#N/A</v>
      </c>
      <c r="FK50" s="162" t="e">
        <f t="shared" si="56"/>
        <v>#N/A</v>
      </c>
      <c r="FL50" s="162" t="e">
        <f t="shared" si="57"/>
        <v>#N/A</v>
      </c>
      <c r="FM50" s="162" t="e">
        <f t="shared" si="58"/>
        <v>#N/A</v>
      </c>
      <c r="FN50" s="162" t="e">
        <f t="shared" si="59"/>
        <v>#N/A</v>
      </c>
      <c r="FO50" s="162" t="e">
        <f t="shared" si="60"/>
        <v>#N/A</v>
      </c>
      <c r="FP50" s="162" t="e">
        <f t="shared" si="61"/>
        <v>#N/A</v>
      </c>
      <c r="FQ50" s="162" t="e">
        <f t="shared" si="62"/>
        <v>#N/A</v>
      </c>
      <c r="FR50" s="162" t="e">
        <f t="shared" si="63"/>
        <v>#N/A</v>
      </c>
      <c r="FS50" s="162" t="e">
        <f t="shared" si="64"/>
        <v>#N/A</v>
      </c>
      <c r="FT50" s="162" t="e">
        <f t="shared" si="65"/>
        <v>#N/A</v>
      </c>
      <c r="FU50" s="162" t="e">
        <f t="shared" si="66"/>
        <v>#N/A</v>
      </c>
      <c r="FV50" s="162" t="e">
        <f t="shared" si="67"/>
        <v>#N/A</v>
      </c>
      <c r="FW50" s="162" t="e">
        <f t="shared" si="68"/>
        <v>#N/A</v>
      </c>
      <c r="FX50" s="162" t="e">
        <f t="shared" si="69"/>
        <v>#N/A</v>
      </c>
      <c r="FY50" s="162" t="e">
        <f t="shared" si="70"/>
        <v>#N/A</v>
      </c>
      <c r="FZ50" s="162" t="e">
        <f t="shared" si="71"/>
        <v>#N/A</v>
      </c>
      <c r="GA50" s="162" t="e">
        <f t="shared" si="72"/>
        <v>#N/A</v>
      </c>
      <c r="GB50" s="162" t="e">
        <f t="shared" si="73"/>
        <v>#N/A</v>
      </c>
      <c r="GC50" s="162" t="e">
        <f t="shared" si="74"/>
        <v>#N/A</v>
      </c>
      <c r="GD50" s="162" t="e">
        <f t="shared" si="75"/>
        <v>#N/A</v>
      </c>
      <c r="GE50" s="162" t="e">
        <f t="shared" si="76"/>
        <v>#N/A</v>
      </c>
      <c r="GF50" s="162" t="e">
        <f t="shared" si="77"/>
        <v>#N/A</v>
      </c>
      <c r="GG50" s="162" t="e">
        <f t="shared" si="78"/>
        <v>#N/A</v>
      </c>
      <c r="GH50" s="162" t="e">
        <f t="shared" si="79"/>
        <v>#N/A</v>
      </c>
      <c r="GI50" s="162" t="e">
        <f t="shared" si="80"/>
        <v>#N/A</v>
      </c>
      <c r="GJ50" s="162" t="e">
        <f t="shared" si="81"/>
        <v>#N/A</v>
      </c>
      <c r="GK50" s="162" t="e">
        <f t="shared" si="82"/>
        <v>#N/A</v>
      </c>
      <c r="GL50" s="162" t="e">
        <f t="shared" si="83"/>
        <v>#N/A</v>
      </c>
      <c r="GM50" s="162" t="e">
        <f t="shared" si="84"/>
        <v>#N/A</v>
      </c>
      <c r="GN50" s="162" t="e">
        <f t="shared" si="85"/>
        <v>#N/A</v>
      </c>
      <c r="GO50" s="162" t="e">
        <f t="shared" si="86"/>
        <v>#N/A</v>
      </c>
      <c r="GP50" s="162" t="e">
        <f t="shared" si="87"/>
        <v>#N/A</v>
      </c>
      <c r="GQ50" s="162" t="e">
        <f t="shared" si="88"/>
        <v>#N/A</v>
      </c>
      <c r="GR50" s="162" t="e">
        <f t="shared" si="89"/>
        <v>#N/A</v>
      </c>
      <c r="GS50" s="162" t="e">
        <f t="shared" si="90"/>
        <v>#N/A</v>
      </c>
      <c r="GT50" s="162" t="e">
        <f t="shared" si="91"/>
        <v>#N/A</v>
      </c>
      <c r="GU50" s="162" t="e">
        <f t="shared" si="92"/>
        <v>#N/A</v>
      </c>
      <c r="GV50" s="162" t="e">
        <f t="shared" si="93"/>
        <v>#N/A</v>
      </c>
      <c r="GW50" s="162" t="e">
        <f t="shared" si="94"/>
        <v>#N/A</v>
      </c>
      <c r="GX50" s="162" t="e">
        <f t="shared" si="95"/>
        <v>#N/A</v>
      </c>
      <c r="GY50" s="162" t="e">
        <f t="shared" si="96"/>
        <v>#N/A</v>
      </c>
      <c r="GZ50" s="162" t="e">
        <f t="shared" si="97"/>
        <v>#N/A</v>
      </c>
      <c r="HA50" s="162" t="e">
        <f t="shared" si="98"/>
        <v>#N/A</v>
      </c>
      <c r="HB50" s="162" t="e">
        <f t="shared" si="99"/>
        <v>#N/A</v>
      </c>
      <c r="HC50" s="162" t="e">
        <f t="shared" si="100"/>
        <v>#N/A</v>
      </c>
      <c r="HD50" s="162" t="e">
        <f t="shared" si="101"/>
        <v>#N/A</v>
      </c>
      <c r="HE50" s="162" t="e">
        <f t="shared" si="102"/>
        <v>#N/A</v>
      </c>
      <c r="HF50" s="162" t="e">
        <f t="shared" si="103"/>
        <v>#N/A</v>
      </c>
      <c r="HG50" s="162" t="e">
        <f t="shared" si="104"/>
        <v>#N/A</v>
      </c>
      <c r="HH50" s="162" t="e">
        <f t="shared" si="105"/>
        <v>#N/A</v>
      </c>
      <c r="HI50" s="162" t="e">
        <f t="shared" si="106"/>
        <v>#N/A</v>
      </c>
      <c r="HJ50" s="162" t="e">
        <f t="shared" si="107"/>
        <v>#N/A</v>
      </c>
      <c r="HK50" s="162" t="e">
        <f t="shared" si="108"/>
        <v>#N/A</v>
      </c>
      <c r="HL50" s="162" t="e">
        <f t="shared" si="109"/>
        <v>#N/A</v>
      </c>
      <c r="HM50" s="162" t="e">
        <f t="shared" si="110"/>
        <v>#N/A</v>
      </c>
      <c r="HN50" s="162" t="e">
        <f t="shared" si="111"/>
        <v>#N/A</v>
      </c>
      <c r="HO50" s="162" t="e">
        <f t="shared" si="112"/>
        <v>#N/A</v>
      </c>
      <c r="HP50" s="162" t="e">
        <f t="shared" si="113"/>
        <v>#N/A</v>
      </c>
      <c r="HQ50" s="162" t="e">
        <f t="shared" si="114"/>
        <v>#N/A</v>
      </c>
    </row>
    <row r="51" spans="1:225" hidden="1" x14ac:dyDescent="0.25">
      <c r="A51" s="4">
        <v>48</v>
      </c>
      <c r="B51" s="364" t="str">
        <f t="shared" si="4"/>
        <v/>
      </c>
      <c r="C51" s="88"/>
      <c r="D51" s="364" t="str">
        <f t="shared" si="5"/>
        <v/>
      </c>
      <c r="E51" s="34" t="str">
        <f t="shared" si="6"/>
        <v/>
      </c>
      <c r="F51" s="34" t="str">
        <f t="shared" si="7"/>
        <v/>
      </c>
      <c r="G51" s="69" t="str">
        <f>IF(AND(C51&gt;0,NOT(ISBLANK(H51))),IF(VLOOKUP($C$3,VLookups!$A$17:$B$18,2,FALSE),C51*VLOOKUP(H51,VLookups!$A$4:$B$13,2,FALSE),C51),"")</f>
        <v/>
      </c>
      <c r="H51" s="21"/>
      <c r="I51" s="56"/>
      <c r="J51" s="265"/>
      <c r="K51" s="365" t="str">
        <f>IF(C51&gt;0,IF(ISBLANK(J51),IF(ISBLANK(H51),"",VLOOKUP(H51,VLookups!$A$4:$C$13,3,FALSE)),J51),"")</f>
        <v/>
      </c>
      <c r="L51" s="365" t="str">
        <f t="shared" si="8"/>
        <v/>
      </c>
      <c r="M51" s="71" t="str">
        <f t="shared" si="9"/>
        <v/>
      </c>
      <c r="N51" s="88"/>
      <c r="O51" s="258" t="str">
        <f>IF(AND(N51&gt;0,C51&gt;0,NOT(K51="")),ABS(VLOOKUP($N$1,VLookups!$A$48:$B$49,2,FALSE)-_xlfn.LOGNORM.DIST(N51,LN(G51),LN(K51),TRUE)),"")</f>
        <v/>
      </c>
      <c r="P51" s="87" t="str">
        <f>IF(AND($B51&gt;0,$C51&gt;0,$D51&gt;0,NOT(ISBLANK($H51))),_xlfn.LOGNORM.INV(ABS(VLOOKUP($N$1,VLookups!$A$48:$B$49,2,FALSE)-P$3),LN($G51),LN($K51)),"")</f>
        <v/>
      </c>
      <c r="Q51" s="86" t="str">
        <f>IF(AND($B51&gt;0,$C51&gt;0,$D51&gt;0,NOT(ISBLANK($H51))),_xlfn.LOGNORM.INV(ABS(VLOOKUP($N$1,VLookups!$A$48:$B$49,2,FALSE)-Q$3),LN($G51),LN($K51)),"")</f>
        <v/>
      </c>
      <c r="R51" s="87" t="str">
        <f>IF(AND($B51&gt;0,$C51&gt;0,$D51&gt;0,NOT(ISBLANK($H51))),_xlfn.LOGNORM.INV(ABS(VLOOKUP($N$1,VLookups!$A$48:$B$49,2,FALSE)-R$3),LN($G51),LN($K51)),"")</f>
        <v/>
      </c>
      <c r="S51" s="86" t="str">
        <f>IF(AND($B51&gt;0,$C51&gt;0,$D51&gt;0,NOT(ISBLANK($H51))),_xlfn.LOGNORM.INV(ABS(VLOOKUP($N$1,VLookups!$A$48:$B$49,2,FALSE)-S$3),LN($G51),LN($K51)),"")</f>
        <v/>
      </c>
      <c r="T51" s="87" t="str">
        <f>IF(AND($B51&gt;0,$C51&gt;0,$D51&gt;0,NOT(ISBLANK($H51))),_xlfn.LOGNORM.INV(ABS(VLOOKUP($N$1,VLookups!$A$48:$B$49,2,FALSE)-T$3),LN($G51),LN($K51)),"")</f>
        <v/>
      </c>
      <c r="U51" s="86" t="str">
        <f>IF(AND($B51&gt;0,$C51&gt;0,$D51&gt;0,NOT(ISBLANK($H51))),_xlfn.LOGNORM.INV(ABS(VLOOKUP($N$1,VLookups!$A$48:$B$49,2,FALSE)-U$3),LN($G51),LN($K51)),"")</f>
        <v/>
      </c>
      <c r="V51" s="5"/>
      <c r="W51" s="161" t="str">
        <f t="shared" si="10"/>
        <v/>
      </c>
      <c r="X51" s="161"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2" t="e">
        <f t="shared" si="14"/>
        <v>#N/A</v>
      </c>
      <c r="DV51" s="162" t="e">
        <f t="shared" si="15"/>
        <v>#N/A</v>
      </c>
      <c r="DW51" s="162" t="e">
        <f t="shared" si="16"/>
        <v>#N/A</v>
      </c>
      <c r="DX51" s="162" t="e">
        <f t="shared" si="17"/>
        <v>#N/A</v>
      </c>
      <c r="DY51" s="162" t="e">
        <f t="shared" si="18"/>
        <v>#N/A</v>
      </c>
      <c r="DZ51" s="162" t="e">
        <f t="shared" si="19"/>
        <v>#N/A</v>
      </c>
      <c r="EA51" s="162" t="e">
        <f t="shared" si="20"/>
        <v>#N/A</v>
      </c>
      <c r="EB51" s="162" t="e">
        <f t="shared" si="21"/>
        <v>#N/A</v>
      </c>
      <c r="EC51" s="162" t="e">
        <f t="shared" si="22"/>
        <v>#N/A</v>
      </c>
      <c r="ED51" s="162" t="e">
        <f t="shared" si="23"/>
        <v>#N/A</v>
      </c>
      <c r="EE51" s="162" t="e">
        <f t="shared" si="24"/>
        <v>#N/A</v>
      </c>
      <c r="EF51" s="162" t="e">
        <f t="shared" si="25"/>
        <v>#N/A</v>
      </c>
      <c r="EG51" s="162" t="e">
        <f t="shared" si="26"/>
        <v>#N/A</v>
      </c>
      <c r="EH51" s="162" t="e">
        <f t="shared" si="27"/>
        <v>#N/A</v>
      </c>
      <c r="EI51" s="162" t="e">
        <f t="shared" si="28"/>
        <v>#N/A</v>
      </c>
      <c r="EJ51" s="162" t="e">
        <f t="shared" si="29"/>
        <v>#N/A</v>
      </c>
      <c r="EK51" s="162" t="e">
        <f t="shared" si="30"/>
        <v>#N/A</v>
      </c>
      <c r="EL51" s="162" t="e">
        <f t="shared" si="31"/>
        <v>#N/A</v>
      </c>
      <c r="EM51" s="162" t="e">
        <f t="shared" si="32"/>
        <v>#N/A</v>
      </c>
      <c r="EN51" s="162" t="e">
        <f t="shared" si="33"/>
        <v>#N/A</v>
      </c>
      <c r="EO51" s="162" t="e">
        <f t="shared" si="34"/>
        <v>#N/A</v>
      </c>
      <c r="EP51" s="162" t="e">
        <f t="shared" si="35"/>
        <v>#N/A</v>
      </c>
      <c r="EQ51" s="162" t="e">
        <f t="shared" si="36"/>
        <v>#N/A</v>
      </c>
      <c r="ER51" s="162" t="e">
        <f t="shared" si="37"/>
        <v>#N/A</v>
      </c>
      <c r="ES51" s="162" t="e">
        <f t="shared" si="38"/>
        <v>#N/A</v>
      </c>
      <c r="ET51" s="162" t="e">
        <f t="shared" si="39"/>
        <v>#N/A</v>
      </c>
      <c r="EU51" s="162" t="e">
        <f t="shared" si="40"/>
        <v>#N/A</v>
      </c>
      <c r="EV51" s="162" t="e">
        <f t="shared" si="41"/>
        <v>#N/A</v>
      </c>
      <c r="EW51" s="162" t="e">
        <f t="shared" si="42"/>
        <v>#N/A</v>
      </c>
      <c r="EX51" s="162" t="e">
        <f t="shared" si="43"/>
        <v>#N/A</v>
      </c>
      <c r="EY51" s="162" t="e">
        <f t="shared" si="44"/>
        <v>#N/A</v>
      </c>
      <c r="EZ51" s="162" t="e">
        <f t="shared" si="45"/>
        <v>#N/A</v>
      </c>
      <c r="FA51" s="162" t="e">
        <f t="shared" si="46"/>
        <v>#N/A</v>
      </c>
      <c r="FB51" s="162" t="e">
        <f t="shared" si="47"/>
        <v>#N/A</v>
      </c>
      <c r="FC51" s="162" t="e">
        <f t="shared" si="48"/>
        <v>#N/A</v>
      </c>
      <c r="FD51" s="162" t="e">
        <f t="shared" si="49"/>
        <v>#N/A</v>
      </c>
      <c r="FE51" s="162" t="e">
        <f t="shared" si="50"/>
        <v>#N/A</v>
      </c>
      <c r="FF51" s="162" t="e">
        <f t="shared" si="51"/>
        <v>#N/A</v>
      </c>
      <c r="FG51" s="162" t="e">
        <f t="shared" si="52"/>
        <v>#N/A</v>
      </c>
      <c r="FH51" s="162" t="e">
        <f t="shared" si="53"/>
        <v>#N/A</v>
      </c>
      <c r="FI51" s="162" t="e">
        <f t="shared" si="54"/>
        <v>#N/A</v>
      </c>
      <c r="FJ51" s="162" t="e">
        <f t="shared" si="55"/>
        <v>#N/A</v>
      </c>
      <c r="FK51" s="162" t="e">
        <f t="shared" si="56"/>
        <v>#N/A</v>
      </c>
      <c r="FL51" s="162" t="e">
        <f t="shared" si="57"/>
        <v>#N/A</v>
      </c>
      <c r="FM51" s="162" t="e">
        <f t="shared" si="58"/>
        <v>#N/A</v>
      </c>
      <c r="FN51" s="162" t="e">
        <f t="shared" si="59"/>
        <v>#N/A</v>
      </c>
      <c r="FO51" s="162" t="e">
        <f t="shared" si="60"/>
        <v>#N/A</v>
      </c>
      <c r="FP51" s="162" t="e">
        <f t="shared" si="61"/>
        <v>#N/A</v>
      </c>
      <c r="FQ51" s="162" t="e">
        <f t="shared" si="62"/>
        <v>#N/A</v>
      </c>
      <c r="FR51" s="162" t="e">
        <f t="shared" si="63"/>
        <v>#N/A</v>
      </c>
      <c r="FS51" s="162" t="e">
        <f t="shared" si="64"/>
        <v>#N/A</v>
      </c>
      <c r="FT51" s="162" t="e">
        <f t="shared" si="65"/>
        <v>#N/A</v>
      </c>
      <c r="FU51" s="162" t="e">
        <f t="shared" si="66"/>
        <v>#N/A</v>
      </c>
      <c r="FV51" s="162" t="e">
        <f t="shared" si="67"/>
        <v>#N/A</v>
      </c>
      <c r="FW51" s="162" t="e">
        <f t="shared" si="68"/>
        <v>#N/A</v>
      </c>
      <c r="FX51" s="162" t="e">
        <f t="shared" si="69"/>
        <v>#N/A</v>
      </c>
      <c r="FY51" s="162" t="e">
        <f t="shared" si="70"/>
        <v>#N/A</v>
      </c>
      <c r="FZ51" s="162" t="e">
        <f t="shared" si="71"/>
        <v>#N/A</v>
      </c>
      <c r="GA51" s="162" t="e">
        <f t="shared" si="72"/>
        <v>#N/A</v>
      </c>
      <c r="GB51" s="162" t="e">
        <f t="shared" si="73"/>
        <v>#N/A</v>
      </c>
      <c r="GC51" s="162" t="e">
        <f t="shared" si="74"/>
        <v>#N/A</v>
      </c>
      <c r="GD51" s="162" t="e">
        <f t="shared" si="75"/>
        <v>#N/A</v>
      </c>
      <c r="GE51" s="162" t="e">
        <f t="shared" si="76"/>
        <v>#N/A</v>
      </c>
      <c r="GF51" s="162" t="e">
        <f t="shared" si="77"/>
        <v>#N/A</v>
      </c>
      <c r="GG51" s="162" t="e">
        <f t="shared" si="78"/>
        <v>#N/A</v>
      </c>
      <c r="GH51" s="162" t="e">
        <f t="shared" si="79"/>
        <v>#N/A</v>
      </c>
      <c r="GI51" s="162" t="e">
        <f t="shared" si="80"/>
        <v>#N/A</v>
      </c>
      <c r="GJ51" s="162" t="e">
        <f t="shared" si="81"/>
        <v>#N/A</v>
      </c>
      <c r="GK51" s="162" t="e">
        <f t="shared" si="82"/>
        <v>#N/A</v>
      </c>
      <c r="GL51" s="162" t="e">
        <f t="shared" si="83"/>
        <v>#N/A</v>
      </c>
      <c r="GM51" s="162" t="e">
        <f t="shared" si="84"/>
        <v>#N/A</v>
      </c>
      <c r="GN51" s="162" t="e">
        <f t="shared" si="85"/>
        <v>#N/A</v>
      </c>
      <c r="GO51" s="162" t="e">
        <f t="shared" si="86"/>
        <v>#N/A</v>
      </c>
      <c r="GP51" s="162" t="e">
        <f t="shared" si="87"/>
        <v>#N/A</v>
      </c>
      <c r="GQ51" s="162" t="e">
        <f t="shared" si="88"/>
        <v>#N/A</v>
      </c>
      <c r="GR51" s="162" t="e">
        <f t="shared" si="89"/>
        <v>#N/A</v>
      </c>
      <c r="GS51" s="162" t="e">
        <f t="shared" si="90"/>
        <v>#N/A</v>
      </c>
      <c r="GT51" s="162" t="e">
        <f t="shared" si="91"/>
        <v>#N/A</v>
      </c>
      <c r="GU51" s="162" t="e">
        <f t="shared" si="92"/>
        <v>#N/A</v>
      </c>
      <c r="GV51" s="162" t="e">
        <f t="shared" si="93"/>
        <v>#N/A</v>
      </c>
      <c r="GW51" s="162" t="e">
        <f t="shared" si="94"/>
        <v>#N/A</v>
      </c>
      <c r="GX51" s="162" t="e">
        <f t="shared" si="95"/>
        <v>#N/A</v>
      </c>
      <c r="GY51" s="162" t="e">
        <f t="shared" si="96"/>
        <v>#N/A</v>
      </c>
      <c r="GZ51" s="162" t="e">
        <f t="shared" si="97"/>
        <v>#N/A</v>
      </c>
      <c r="HA51" s="162" t="e">
        <f t="shared" si="98"/>
        <v>#N/A</v>
      </c>
      <c r="HB51" s="162" t="e">
        <f t="shared" si="99"/>
        <v>#N/A</v>
      </c>
      <c r="HC51" s="162" t="e">
        <f t="shared" si="100"/>
        <v>#N/A</v>
      </c>
      <c r="HD51" s="162" t="e">
        <f t="shared" si="101"/>
        <v>#N/A</v>
      </c>
      <c r="HE51" s="162" t="e">
        <f t="shared" si="102"/>
        <v>#N/A</v>
      </c>
      <c r="HF51" s="162" t="e">
        <f t="shared" si="103"/>
        <v>#N/A</v>
      </c>
      <c r="HG51" s="162" t="e">
        <f t="shared" si="104"/>
        <v>#N/A</v>
      </c>
      <c r="HH51" s="162" t="e">
        <f t="shared" si="105"/>
        <v>#N/A</v>
      </c>
      <c r="HI51" s="162" t="e">
        <f t="shared" si="106"/>
        <v>#N/A</v>
      </c>
      <c r="HJ51" s="162" t="e">
        <f t="shared" si="107"/>
        <v>#N/A</v>
      </c>
      <c r="HK51" s="162" t="e">
        <f t="shared" si="108"/>
        <v>#N/A</v>
      </c>
      <c r="HL51" s="162" t="e">
        <f t="shared" si="109"/>
        <v>#N/A</v>
      </c>
      <c r="HM51" s="162" t="e">
        <f t="shared" si="110"/>
        <v>#N/A</v>
      </c>
      <c r="HN51" s="162" t="e">
        <f t="shared" si="111"/>
        <v>#N/A</v>
      </c>
      <c r="HO51" s="162" t="e">
        <f t="shared" si="112"/>
        <v>#N/A</v>
      </c>
      <c r="HP51" s="162" t="e">
        <f t="shared" si="113"/>
        <v>#N/A</v>
      </c>
      <c r="HQ51" s="162" t="e">
        <f t="shared" si="114"/>
        <v>#N/A</v>
      </c>
    </row>
    <row r="52" spans="1:225" hidden="1" x14ac:dyDescent="0.25">
      <c r="A52" s="4">
        <v>49</v>
      </c>
      <c r="B52" s="364" t="str">
        <f t="shared" si="4"/>
        <v/>
      </c>
      <c r="C52" s="88"/>
      <c r="D52" s="364" t="str">
        <f t="shared" si="5"/>
        <v/>
      </c>
      <c r="E52" s="34" t="str">
        <f t="shared" si="6"/>
        <v/>
      </c>
      <c r="F52" s="34" t="str">
        <f t="shared" si="7"/>
        <v/>
      </c>
      <c r="G52" s="69" t="str">
        <f>IF(AND(C52&gt;0,NOT(ISBLANK(H52))),IF(VLOOKUP($C$3,VLookups!$A$17:$B$18,2,FALSE),C52*VLOOKUP(H52,VLookups!$A$4:$B$13,2,FALSE),C52),"")</f>
        <v/>
      </c>
      <c r="H52" s="21"/>
      <c r="I52" s="56"/>
      <c r="J52" s="265"/>
      <c r="K52" s="365" t="str">
        <f>IF(C52&gt;0,IF(ISBLANK(J52),IF(ISBLANK(H52),"",VLOOKUP(H52,VLookups!$A$4:$C$13,3,FALSE)),J52),"")</f>
        <v/>
      </c>
      <c r="L52" s="365" t="str">
        <f t="shared" si="8"/>
        <v/>
      </c>
      <c r="M52" s="71" t="str">
        <f t="shared" si="9"/>
        <v/>
      </c>
      <c r="N52" s="88"/>
      <c r="O52" s="258" t="str">
        <f>IF(AND(N52&gt;0,C52&gt;0,NOT(K52="")),ABS(VLOOKUP($N$1,VLookups!$A$48:$B$49,2,FALSE)-_xlfn.LOGNORM.DIST(N52,LN(G52),LN(K52),TRUE)),"")</f>
        <v/>
      </c>
      <c r="P52" s="87" t="str">
        <f>IF(AND($B52&gt;0,$C52&gt;0,$D52&gt;0,NOT(ISBLANK($H52))),_xlfn.LOGNORM.INV(ABS(VLOOKUP($N$1,VLookups!$A$48:$B$49,2,FALSE)-P$3),LN($G52),LN($K52)),"")</f>
        <v/>
      </c>
      <c r="Q52" s="86" t="str">
        <f>IF(AND($B52&gt;0,$C52&gt;0,$D52&gt;0,NOT(ISBLANK($H52))),_xlfn.LOGNORM.INV(ABS(VLOOKUP($N$1,VLookups!$A$48:$B$49,2,FALSE)-Q$3),LN($G52),LN($K52)),"")</f>
        <v/>
      </c>
      <c r="R52" s="87" t="str">
        <f>IF(AND($B52&gt;0,$C52&gt;0,$D52&gt;0,NOT(ISBLANK($H52))),_xlfn.LOGNORM.INV(ABS(VLOOKUP($N$1,VLookups!$A$48:$B$49,2,FALSE)-R$3),LN($G52),LN($K52)),"")</f>
        <v/>
      </c>
      <c r="S52" s="86" t="str">
        <f>IF(AND($B52&gt;0,$C52&gt;0,$D52&gt;0,NOT(ISBLANK($H52))),_xlfn.LOGNORM.INV(ABS(VLOOKUP($N$1,VLookups!$A$48:$B$49,2,FALSE)-S$3),LN($G52),LN($K52)),"")</f>
        <v/>
      </c>
      <c r="T52" s="87" t="str">
        <f>IF(AND($B52&gt;0,$C52&gt;0,$D52&gt;0,NOT(ISBLANK($H52))),_xlfn.LOGNORM.INV(ABS(VLOOKUP($N$1,VLookups!$A$48:$B$49,2,FALSE)-T$3),LN($G52),LN($K52)),"")</f>
        <v/>
      </c>
      <c r="U52" s="86" t="str">
        <f>IF(AND($B52&gt;0,$C52&gt;0,$D52&gt;0,NOT(ISBLANK($H52))),_xlfn.LOGNORM.INV(ABS(VLOOKUP($N$1,VLookups!$A$48:$B$49,2,FALSE)-U$3),LN($G52),LN($K52)),"")</f>
        <v/>
      </c>
      <c r="V52" s="5"/>
      <c r="W52" s="161" t="str">
        <f t="shared" si="10"/>
        <v/>
      </c>
      <c r="X52" s="161"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2" t="e">
        <f t="shared" si="14"/>
        <v>#N/A</v>
      </c>
      <c r="DV52" s="162" t="e">
        <f t="shared" si="15"/>
        <v>#N/A</v>
      </c>
      <c r="DW52" s="162" t="e">
        <f t="shared" si="16"/>
        <v>#N/A</v>
      </c>
      <c r="DX52" s="162" t="e">
        <f t="shared" si="17"/>
        <v>#N/A</v>
      </c>
      <c r="DY52" s="162" t="e">
        <f t="shared" si="18"/>
        <v>#N/A</v>
      </c>
      <c r="DZ52" s="162" t="e">
        <f t="shared" si="19"/>
        <v>#N/A</v>
      </c>
      <c r="EA52" s="162" t="e">
        <f t="shared" si="20"/>
        <v>#N/A</v>
      </c>
      <c r="EB52" s="162" t="e">
        <f t="shared" si="21"/>
        <v>#N/A</v>
      </c>
      <c r="EC52" s="162" t="e">
        <f t="shared" si="22"/>
        <v>#N/A</v>
      </c>
      <c r="ED52" s="162" t="e">
        <f t="shared" si="23"/>
        <v>#N/A</v>
      </c>
      <c r="EE52" s="162" t="e">
        <f t="shared" si="24"/>
        <v>#N/A</v>
      </c>
      <c r="EF52" s="162" t="e">
        <f t="shared" si="25"/>
        <v>#N/A</v>
      </c>
      <c r="EG52" s="162" t="e">
        <f t="shared" si="26"/>
        <v>#N/A</v>
      </c>
      <c r="EH52" s="162" t="e">
        <f t="shared" si="27"/>
        <v>#N/A</v>
      </c>
      <c r="EI52" s="162" t="e">
        <f t="shared" si="28"/>
        <v>#N/A</v>
      </c>
      <c r="EJ52" s="162" t="e">
        <f t="shared" si="29"/>
        <v>#N/A</v>
      </c>
      <c r="EK52" s="162" t="e">
        <f t="shared" si="30"/>
        <v>#N/A</v>
      </c>
      <c r="EL52" s="162" t="e">
        <f t="shared" si="31"/>
        <v>#N/A</v>
      </c>
      <c r="EM52" s="162" t="e">
        <f t="shared" si="32"/>
        <v>#N/A</v>
      </c>
      <c r="EN52" s="162" t="e">
        <f t="shared" si="33"/>
        <v>#N/A</v>
      </c>
      <c r="EO52" s="162" t="e">
        <f t="shared" si="34"/>
        <v>#N/A</v>
      </c>
      <c r="EP52" s="162" t="e">
        <f t="shared" si="35"/>
        <v>#N/A</v>
      </c>
      <c r="EQ52" s="162" t="e">
        <f t="shared" si="36"/>
        <v>#N/A</v>
      </c>
      <c r="ER52" s="162" t="e">
        <f t="shared" si="37"/>
        <v>#N/A</v>
      </c>
      <c r="ES52" s="162" t="e">
        <f t="shared" si="38"/>
        <v>#N/A</v>
      </c>
      <c r="ET52" s="162" t="e">
        <f t="shared" si="39"/>
        <v>#N/A</v>
      </c>
      <c r="EU52" s="162" t="e">
        <f t="shared" si="40"/>
        <v>#N/A</v>
      </c>
      <c r="EV52" s="162" t="e">
        <f t="shared" si="41"/>
        <v>#N/A</v>
      </c>
      <c r="EW52" s="162" t="e">
        <f t="shared" si="42"/>
        <v>#N/A</v>
      </c>
      <c r="EX52" s="162" t="e">
        <f t="shared" si="43"/>
        <v>#N/A</v>
      </c>
      <c r="EY52" s="162" t="e">
        <f t="shared" si="44"/>
        <v>#N/A</v>
      </c>
      <c r="EZ52" s="162" t="e">
        <f t="shared" si="45"/>
        <v>#N/A</v>
      </c>
      <c r="FA52" s="162" t="e">
        <f t="shared" si="46"/>
        <v>#N/A</v>
      </c>
      <c r="FB52" s="162" t="e">
        <f t="shared" si="47"/>
        <v>#N/A</v>
      </c>
      <c r="FC52" s="162" t="e">
        <f t="shared" si="48"/>
        <v>#N/A</v>
      </c>
      <c r="FD52" s="162" t="e">
        <f t="shared" si="49"/>
        <v>#N/A</v>
      </c>
      <c r="FE52" s="162" t="e">
        <f t="shared" si="50"/>
        <v>#N/A</v>
      </c>
      <c r="FF52" s="162" t="e">
        <f t="shared" si="51"/>
        <v>#N/A</v>
      </c>
      <c r="FG52" s="162" t="e">
        <f t="shared" si="52"/>
        <v>#N/A</v>
      </c>
      <c r="FH52" s="162" t="e">
        <f t="shared" si="53"/>
        <v>#N/A</v>
      </c>
      <c r="FI52" s="162" t="e">
        <f t="shared" si="54"/>
        <v>#N/A</v>
      </c>
      <c r="FJ52" s="162" t="e">
        <f t="shared" si="55"/>
        <v>#N/A</v>
      </c>
      <c r="FK52" s="162" t="e">
        <f t="shared" si="56"/>
        <v>#N/A</v>
      </c>
      <c r="FL52" s="162" t="e">
        <f t="shared" si="57"/>
        <v>#N/A</v>
      </c>
      <c r="FM52" s="162" t="e">
        <f t="shared" si="58"/>
        <v>#N/A</v>
      </c>
      <c r="FN52" s="162" t="e">
        <f t="shared" si="59"/>
        <v>#N/A</v>
      </c>
      <c r="FO52" s="162" t="e">
        <f t="shared" si="60"/>
        <v>#N/A</v>
      </c>
      <c r="FP52" s="162" t="e">
        <f t="shared" si="61"/>
        <v>#N/A</v>
      </c>
      <c r="FQ52" s="162" t="e">
        <f t="shared" si="62"/>
        <v>#N/A</v>
      </c>
      <c r="FR52" s="162" t="e">
        <f t="shared" si="63"/>
        <v>#N/A</v>
      </c>
      <c r="FS52" s="162" t="e">
        <f t="shared" si="64"/>
        <v>#N/A</v>
      </c>
      <c r="FT52" s="162" t="e">
        <f t="shared" si="65"/>
        <v>#N/A</v>
      </c>
      <c r="FU52" s="162" t="e">
        <f t="shared" si="66"/>
        <v>#N/A</v>
      </c>
      <c r="FV52" s="162" t="e">
        <f t="shared" si="67"/>
        <v>#N/A</v>
      </c>
      <c r="FW52" s="162" t="e">
        <f t="shared" si="68"/>
        <v>#N/A</v>
      </c>
      <c r="FX52" s="162" t="e">
        <f t="shared" si="69"/>
        <v>#N/A</v>
      </c>
      <c r="FY52" s="162" t="e">
        <f t="shared" si="70"/>
        <v>#N/A</v>
      </c>
      <c r="FZ52" s="162" t="e">
        <f t="shared" si="71"/>
        <v>#N/A</v>
      </c>
      <c r="GA52" s="162" t="e">
        <f t="shared" si="72"/>
        <v>#N/A</v>
      </c>
      <c r="GB52" s="162" t="e">
        <f t="shared" si="73"/>
        <v>#N/A</v>
      </c>
      <c r="GC52" s="162" t="e">
        <f t="shared" si="74"/>
        <v>#N/A</v>
      </c>
      <c r="GD52" s="162" t="e">
        <f t="shared" si="75"/>
        <v>#N/A</v>
      </c>
      <c r="GE52" s="162" t="e">
        <f t="shared" si="76"/>
        <v>#N/A</v>
      </c>
      <c r="GF52" s="162" t="e">
        <f t="shared" si="77"/>
        <v>#N/A</v>
      </c>
      <c r="GG52" s="162" t="e">
        <f t="shared" si="78"/>
        <v>#N/A</v>
      </c>
      <c r="GH52" s="162" t="e">
        <f t="shared" si="79"/>
        <v>#N/A</v>
      </c>
      <c r="GI52" s="162" t="e">
        <f t="shared" si="80"/>
        <v>#N/A</v>
      </c>
      <c r="GJ52" s="162" t="e">
        <f t="shared" si="81"/>
        <v>#N/A</v>
      </c>
      <c r="GK52" s="162" t="e">
        <f t="shared" si="82"/>
        <v>#N/A</v>
      </c>
      <c r="GL52" s="162" t="e">
        <f t="shared" si="83"/>
        <v>#N/A</v>
      </c>
      <c r="GM52" s="162" t="e">
        <f t="shared" si="84"/>
        <v>#N/A</v>
      </c>
      <c r="GN52" s="162" t="e">
        <f t="shared" si="85"/>
        <v>#N/A</v>
      </c>
      <c r="GO52" s="162" t="e">
        <f t="shared" si="86"/>
        <v>#N/A</v>
      </c>
      <c r="GP52" s="162" t="e">
        <f t="shared" si="87"/>
        <v>#N/A</v>
      </c>
      <c r="GQ52" s="162" t="e">
        <f t="shared" si="88"/>
        <v>#N/A</v>
      </c>
      <c r="GR52" s="162" t="e">
        <f t="shared" si="89"/>
        <v>#N/A</v>
      </c>
      <c r="GS52" s="162" t="e">
        <f t="shared" si="90"/>
        <v>#N/A</v>
      </c>
      <c r="GT52" s="162" t="e">
        <f t="shared" si="91"/>
        <v>#N/A</v>
      </c>
      <c r="GU52" s="162" t="e">
        <f t="shared" si="92"/>
        <v>#N/A</v>
      </c>
      <c r="GV52" s="162" t="e">
        <f t="shared" si="93"/>
        <v>#N/A</v>
      </c>
      <c r="GW52" s="162" t="e">
        <f t="shared" si="94"/>
        <v>#N/A</v>
      </c>
      <c r="GX52" s="162" t="e">
        <f t="shared" si="95"/>
        <v>#N/A</v>
      </c>
      <c r="GY52" s="162" t="e">
        <f t="shared" si="96"/>
        <v>#N/A</v>
      </c>
      <c r="GZ52" s="162" t="e">
        <f t="shared" si="97"/>
        <v>#N/A</v>
      </c>
      <c r="HA52" s="162" t="e">
        <f t="shared" si="98"/>
        <v>#N/A</v>
      </c>
      <c r="HB52" s="162" t="e">
        <f t="shared" si="99"/>
        <v>#N/A</v>
      </c>
      <c r="HC52" s="162" t="e">
        <f t="shared" si="100"/>
        <v>#N/A</v>
      </c>
      <c r="HD52" s="162" t="e">
        <f t="shared" si="101"/>
        <v>#N/A</v>
      </c>
      <c r="HE52" s="162" t="e">
        <f t="shared" si="102"/>
        <v>#N/A</v>
      </c>
      <c r="HF52" s="162" t="e">
        <f t="shared" si="103"/>
        <v>#N/A</v>
      </c>
      <c r="HG52" s="162" t="e">
        <f t="shared" si="104"/>
        <v>#N/A</v>
      </c>
      <c r="HH52" s="162" t="e">
        <f t="shared" si="105"/>
        <v>#N/A</v>
      </c>
      <c r="HI52" s="162" t="e">
        <f t="shared" si="106"/>
        <v>#N/A</v>
      </c>
      <c r="HJ52" s="162" t="e">
        <f t="shared" si="107"/>
        <v>#N/A</v>
      </c>
      <c r="HK52" s="162" t="e">
        <f t="shared" si="108"/>
        <v>#N/A</v>
      </c>
      <c r="HL52" s="162" t="e">
        <f t="shared" si="109"/>
        <v>#N/A</v>
      </c>
      <c r="HM52" s="162" t="e">
        <f t="shared" si="110"/>
        <v>#N/A</v>
      </c>
      <c r="HN52" s="162" t="e">
        <f t="shared" si="111"/>
        <v>#N/A</v>
      </c>
      <c r="HO52" s="162" t="e">
        <f t="shared" si="112"/>
        <v>#N/A</v>
      </c>
      <c r="HP52" s="162" t="e">
        <f t="shared" si="113"/>
        <v>#N/A</v>
      </c>
      <c r="HQ52" s="162" t="e">
        <f t="shared" si="114"/>
        <v>#N/A</v>
      </c>
    </row>
    <row r="53" spans="1:225" hidden="1" x14ac:dyDescent="0.25">
      <c r="A53" s="4">
        <v>50</v>
      </c>
      <c r="B53" s="364" t="str">
        <f t="shared" si="4"/>
        <v/>
      </c>
      <c r="C53" s="88"/>
      <c r="D53" s="364" t="str">
        <f t="shared" si="5"/>
        <v/>
      </c>
      <c r="E53" s="34" t="str">
        <f t="shared" si="6"/>
        <v/>
      </c>
      <c r="F53" s="34" t="str">
        <f t="shared" si="7"/>
        <v/>
      </c>
      <c r="G53" s="69" t="str">
        <f>IF(AND(C53&gt;0,NOT(ISBLANK(H53))),IF(VLOOKUP($C$3,VLookups!$A$17:$B$18,2,FALSE),C53*VLOOKUP(H53,VLookups!$A$4:$B$13,2,FALSE),C53),"")</f>
        <v/>
      </c>
      <c r="H53" s="21"/>
      <c r="I53" s="56"/>
      <c r="J53" s="265"/>
      <c r="K53" s="365" t="str">
        <f>IF(C53&gt;0,IF(ISBLANK(J53),IF(ISBLANK(H53),"",VLOOKUP(H53,VLookups!$A$4:$C$13,3,FALSE)),J53),"")</f>
        <v/>
      </c>
      <c r="L53" s="365" t="str">
        <f t="shared" si="8"/>
        <v/>
      </c>
      <c r="M53" s="71" t="str">
        <f t="shared" si="9"/>
        <v/>
      </c>
      <c r="N53" s="88"/>
      <c r="O53" s="258" t="str">
        <f>IF(AND(N53&gt;0,C53&gt;0,NOT(K53="")),ABS(VLOOKUP($N$1,VLookups!$A$48:$B$49,2,FALSE)-_xlfn.LOGNORM.DIST(N53,LN(G53),LN(K53),TRUE)),"")</f>
        <v/>
      </c>
      <c r="P53" s="87" t="str">
        <f>IF(AND($B53&gt;0,$C53&gt;0,$D53&gt;0,NOT(ISBLANK($H53))),_xlfn.LOGNORM.INV(ABS(VLOOKUP($N$1,VLookups!$A$48:$B$49,2,FALSE)-P$3),LN($G53),LN($K53)),"")</f>
        <v/>
      </c>
      <c r="Q53" s="86" t="str">
        <f>IF(AND($B53&gt;0,$C53&gt;0,$D53&gt;0,NOT(ISBLANK($H53))),_xlfn.LOGNORM.INV(ABS(VLOOKUP($N$1,VLookups!$A$48:$B$49,2,FALSE)-Q$3),LN($G53),LN($K53)),"")</f>
        <v/>
      </c>
      <c r="R53" s="87" t="str">
        <f>IF(AND($B53&gt;0,$C53&gt;0,$D53&gt;0,NOT(ISBLANK($H53))),_xlfn.LOGNORM.INV(ABS(VLOOKUP($N$1,VLookups!$A$48:$B$49,2,FALSE)-R$3),LN($G53),LN($K53)),"")</f>
        <v/>
      </c>
      <c r="S53" s="86" t="str">
        <f>IF(AND($B53&gt;0,$C53&gt;0,$D53&gt;0,NOT(ISBLANK($H53))),_xlfn.LOGNORM.INV(ABS(VLOOKUP($N$1,VLookups!$A$48:$B$49,2,FALSE)-S$3),LN($G53),LN($K53)),"")</f>
        <v/>
      </c>
      <c r="T53" s="87" t="str">
        <f>IF(AND($B53&gt;0,$C53&gt;0,$D53&gt;0,NOT(ISBLANK($H53))),_xlfn.LOGNORM.INV(ABS(VLOOKUP($N$1,VLookups!$A$48:$B$49,2,FALSE)-T$3),LN($G53),LN($K53)),"")</f>
        <v/>
      </c>
      <c r="U53" s="86" t="str">
        <f>IF(AND($B53&gt;0,$C53&gt;0,$D53&gt;0,NOT(ISBLANK($H53))),_xlfn.LOGNORM.INV(ABS(VLOOKUP($N$1,VLookups!$A$48:$B$49,2,FALSE)-U$3),LN($G53),LN($K53)),"")</f>
        <v/>
      </c>
      <c r="V53" s="5"/>
      <c r="W53" s="161" t="str">
        <f t="shared" si="10"/>
        <v/>
      </c>
      <c r="X53" s="161"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2" t="e">
        <f t="shared" si="14"/>
        <v>#N/A</v>
      </c>
      <c r="DV53" s="162" t="e">
        <f t="shared" si="15"/>
        <v>#N/A</v>
      </c>
      <c r="DW53" s="162" t="e">
        <f t="shared" si="16"/>
        <v>#N/A</v>
      </c>
      <c r="DX53" s="162" t="e">
        <f t="shared" si="17"/>
        <v>#N/A</v>
      </c>
      <c r="DY53" s="162" t="e">
        <f t="shared" si="18"/>
        <v>#N/A</v>
      </c>
      <c r="DZ53" s="162" t="e">
        <f t="shared" si="19"/>
        <v>#N/A</v>
      </c>
      <c r="EA53" s="162" t="e">
        <f t="shared" si="20"/>
        <v>#N/A</v>
      </c>
      <c r="EB53" s="162" t="e">
        <f t="shared" si="21"/>
        <v>#N/A</v>
      </c>
      <c r="EC53" s="162" t="e">
        <f t="shared" si="22"/>
        <v>#N/A</v>
      </c>
      <c r="ED53" s="162" t="e">
        <f t="shared" si="23"/>
        <v>#N/A</v>
      </c>
      <c r="EE53" s="162" t="e">
        <f t="shared" si="24"/>
        <v>#N/A</v>
      </c>
      <c r="EF53" s="162" t="e">
        <f t="shared" si="25"/>
        <v>#N/A</v>
      </c>
      <c r="EG53" s="162" t="e">
        <f t="shared" si="26"/>
        <v>#N/A</v>
      </c>
      <c r="EH53" s="162" t="e">
        <f t="shared" si="27"/>
        <v>#N/A</v>
      </c>
      <c r="EI53" s="162" t="e">
        <f t="shared" si="28"/>
        <v>#N/A</v>
      </c>
      <c r="EJ53" s="162" t="e">
        <f t="shared" si="29"/>
        <v>#N/A</v>
      </c>
      <c r="EK53" s="162" t="e">
        <f t="shared" si="30"/>
        <v>#N/A</v>
      </c>
      <c r="EL53" s="162" t="e">
        <f t="shared" si="31"/>
        <v>#N/A</v>
      </c>
      <c r="EM53" s="162" t="e">
        <f t="shared" si="32"/>
        <v>#N/A</v>
      </c>
      <c r="EN53" s="162" t="e">
        <f t="shared" si="33"/>
        <v>#N/A</v>
      </c>
      <c r="EO53" s="162" t="e">
        <f t="shared" si="34"/>
        <v>#N/A</v>
      </c>
      <c r="EP53" s="162" t="e">
        <f t="shared" si="35"/>
        <v>#N/A</v>
      </c>
      <c r="EQ53" s="162" t="e">
        <f t="shared" si="36"/>
        <v>#N/A</v>
      </c>
      <c r="ER53" s="162" t="e">
        <f t="shared" si="37"/>
        <v>#N/A</v>
      </c>
      <c r="ES53" s="162" t="e">
        <f t="shared" si="38"/>
        <v>#N/A</v>
      </c>
      <c r="ET53" s="162" t="e">
        <f t="shared" si="39"/>
        <v>#N/A</v>
      </c>
      <c r="EU53" s="162" t="e">
        <f t="shared" si="40"/>
        <v>#N/A</v>
      </c>
      <c r="EV53" s="162" t="e">
        <f t="shared" si="41"/>
        <v>#N/A</v>
      </c>
      <c r="EW53" s="162" t="e">
        <f t="shared" si="42"/>
        <v>#N/A</v>
      </c>
      <c r="EX53" s="162" t="e">
        <f t="shared" si="43"/>
        <v>#N/A</v>
      </c>
      <c r="EY53" s="162" t="e">
        <f t="shared" si="44"/>
        <v>#N/A</v>
      </c>
      <c r="EZ53" s="162" t="e">
        <f t="shared" si="45"/>
        <v>#N/A</v>
      </c>
      <c r="FA53" s="162" t="e">
        <f t="shared" si="46"/>
        <v>#N/A</v>
      </c>
      <c r="FB53" s="162" t="e">
        <f t="shared" si="47"/>
        <v>#N/A</v>
      </c>
      <c r="FC53" s="162" t="e">
        <f t="shared" si="48"/>
        <v>#N/A</v>
      </c>
      <c r="FD53" s="162" t="e">
        <f t="shared" si="49"/>
        <v>#N/A</v>
      </c>
      <c r="FE53" s="162" t="e">
        <f t="shared" si="50"/>
        <v>#N/A</v>
      </c>
      <c r="FF53" s="162" t="e">
        <f t="shared" si="51"/>
        <v>#N/A</v>
      </c>
      <c r="FG53" s="162" t="e">
        <f t="shared" si="52"/>
        <v>#N/A</v>
      </c>
      <c r="FH53" s="162" t="e">
        <f t="shared" si="53"/>
        <v>#N/A</v>
      </c>
      <c r="FI53" s="162" t="e">
        <f t="shared" si="54"/>
        <v>#N/A</v>
      </c>
      <c r="FJ53" s="162" t="e">
        <f t="shared" si="55"/>
        <v>#N/A</v>
      </c>
      <c r="FK53" s="162" t="e">
        <f t="shared" si="56"/>
        <v>#N/A</v>
      </c>
      <c r="FL53" s="162" t="e">
        <f t="shared" si="57"/>
        <v>#N/A</v>
      </c>
      <c r="FM53" s="162" t="e">
        <f t="shared" si="58"/>
        <v>#N/A</v>
      </c>
      <c r="FN53" s="162" t="e">
        <f t="shared" si="59"/>
        <v>#N/A</v>
      </c>
      <c r="FO53" s="162" t="e">
        <f t="shared" si="60"/>
        <v>#N/A</v>
      </c>
      <c r="FP53" s="162" t="e">
        <f t="shared" si="61"/>
        <v>#N/A</v>
      </c>
      <c r="FQ53" s="162" t="e">
        <f t="shared" si="62"/>
        <v>#N/A</v>
      </c>
      <c r="FR53" s="162" t="e">
        <f t="shared" si="63"/>
        <v>#N/A</v>
      </c>
      <c r="FS53" s="162" t="e">
        <f t="shared" si="64"/>
        <v>#N/A</v>
      </c>
      <c r="FT53" s="162" t="e">
        <f t="shared" si="65"/>
        <v>#N/A</v>
      </c>
      <c r="FU53" s="162" t="e">
        <f t="shared" si="66"/>
        <v>#N/A</v>
      </c>
      <c r="FV53" s="162" t="e">
        <f t="shared" si="67"/>
        <v>#N/A</v>
      </c>
      <c r="FW53" s="162" t="e">
        <f t="shared" si="68"/>
        <v>#N/A</v>
      </c>
      <c r="FX53" s="162" t="e">
        <f t="shared" si="69"/>
        <v>#N/A</v>
      </c>
      <c r="FY53" s="162" t="e">
        <f t="shared" si="70"/>
        <v>#N/A</v>
      </c>
      <c r="FZ53" s="162" t="e">
        <f t="shared" si="71"/>
        <v>#N/A</v>
      </c>
      <c r="GA53" s="162" t="e">
        <f t="shared" si="72"/>
        <v>#N/A</v>
      </c>
      <c r="GB53" s="162" t="e">
        <f t="shared" si="73"/>
        <v>#N/A</v>
      </c>
      <c r="GC53" s="162" t="e">
        <f t="shared" si="74"/>
        <v>#N/A</v>
      </c>
      <c r="GD53" s="162" t="e">
        <f t="shared" si="75"/>
        <v>#N/A</v>
      </c>
      <c r="GE53" s="162" t="e">
        <f t="shared" si="76"/>
        <v>#N/A</v>
      </c>
      <c r="GF53" s="162" t="e">
        <f t="shared" si="77"/>
        <v>#N/A</v>
      </c>
      <c r="GG53" s="162" t="e">
        <f t="shared" si="78"/>
        <v>#N/A</v>
      </c>
      <c r="GH53" s="162" t="e">
        <f t="shared" si="79"/>
        <v>#N/A</v>
      </c>
      <c r="GI53" s="162" t="e">
        <f t="shared" si="80"/>
        <v>#N/A</v>
      </c>
      <c r="GJ53" s="162" t="e">
        <f t="shared" si="81"/>
        <v>#N/A</v>
      </c>
      <c r="GK53" s="162" t="e">
        <f t="shared" si="82"/>
        <v>#N/A</v>
      </c>
      <c r="GL53" s="162" t="e">
        <f t="shared" si="83"/>
        <v>#N/A</v>
      </c>
      <c r="GM53" s="162" t="e">
        <f t="shared" si="84"/>
        <v>#N/A</v>
      </c>
      <c r="GN53" s="162" t="e">
        <f t="shared" si="85"/>
        <v>#N/A</v>
      </c>
      <c r="GO53" s="162" t="e">
        <f t="shared" si="86"/>
        <v>#N/A</v>
      </c>
      <c r="GP53" s="162" t="e">
        <f t="shared" si="87"/>
        <v>#N/A</v>
      </c>
      <c r="GQ53" s="162" t="e">
        <f t="shared" si="88"/>
        <v>#N/A</v>
      </c>
      <c r="GR53" s="162" t="e">
        <f t="shared" si="89"/>
        <v>#N/A</v>
      </c>
      <c r="GS53" s="162" t="e">
        <f t="shared" si="90"/>
        <v>#N/A</v>
      </c>
      <c r="GT53" s="162" t="e">
        <f t="shared" si="91"/>
        <v>#N/A</v>
      </c>
      <c r="GU53" s="162" t="e">
        <f t="shared" si="92"/>
        <v>#N/A</v>
      </c>
      <c r="GV53" s="162" t="e">
        <f t="shared" si="93"/>
        <v>#N/A</v>
      </c>
      <c r="GW53" s="162" t="e">
        <f t="shared" si="94"/>
        <v>#N/A</v>
      </c>
      <c r="GX53" s="162" t="e">
        <f t="shared" si="95"/>
        <v>#N/A</v>
      </c>
      <c r="GY53" s="162" t="e">
        <f t="shared" si="96"/>
        <v>#N/A</v>
      </c>
      <c r="GZ53" s="162" t="e">
        <f t="shared" si="97"/>
        <v>#N/A</v>
      </c>
      <c r="HA53" s="162" t="e">
        <f t="shared" si="98"/>
        <v>#N/A</v>
      </c>
      <c r="HB53" s="162" t="e">
        <f t="shared" si="99"/>
        <v>#N/A</v>
      </c>
      <c r="HC53" s="162" t="e">
        <f t="shared" si="100"/>
        <v>#N/A</v>
      </c>
      <c r="HD53" s="162" t="e">
        <f t="shared" si="101"/>
        <v>#N/A</v>
      </c>
      <c r="HE53" s="162" t="e">
        <f t="shared" si="102"/>
        <v>#N/A</v>
      </c>
      <c r="HF53" s="162" t="e">
        <f t="shared" si="103"/>
        <v>#N/A</v>
      </c>
      <c r="HG53" s="162" t="e">
        <f t="shared" si="104"/>
        <v>#N/A</v>
      </c>
      <c r="HH53" s="162" t="e">
        <f t="shared" si="105"/>
        <v>#N/A</v>
      </c>
      <c r="HI53" s="162" t="e">
        <f t="shared" si="106"/>
        <v>#N/A</v>
      </c>
      <c r="HJ53" s="162" t="e">
        <f t="shared" si="107"/>
        <v>#N/A</v>
      </c>
      <c r="HK53" s="162" t="e">
        <f t="shared" si="108"/>
        <v>#N/A</v>
      </c>
      <c r="HL53" s="162" t="e">
        <f t="shared" si="109"/>
        <v>#N/A</v>
      </c>
      <c r="HM53" s="162" t="e">
        <f t="shared" si="110"/>
        <v>#N/A</v>
      </c>
      <c r="HN53" s="162" t="e">
        <f t="shared" si="111"/>
        <v>#N/A</v>
      </c>
      <c r="HO53" s="162" t="e">
        <f t="shared" si="112"/>
        <v>#N/A</v>
      </c>
      <c r="HP53" s="162" t="e">
        <f t="shared" si="113"/>
        <v>#N/A</v>
      </c>
      <c r="HQ53" s="162" t="e">
        <f t="shared" si="114"/>
        <v>#N/A</v>
      </c>
    </row>
    <row r="54" spans="1:225" hidden="1" x14ac:dyDescent="0.25">
      <c r="A54" s="4">
        <v>51</v>
      </c>
      <c r="B54" s="364" t="str">
        <f t="shared" si="4"/>
        <v/>
      </c>
      <c r="C54" s="88"/>
      <c r="D54" s="364" t="str">
        <f t="shared" si="5"/>
        <v/>
      </c>
      <c r="E54" s="34" t="str">
        <f t="shared" si="6"/>
        <v/>
      </c>
      <c r="F54" s="34" t="str">
        <f t="shared" si="7"/>
        <v/>
      </c>
      <c r="G54" s="69" t="str">
        <f>IF(AND(C54&gt;0,NOT(ISBLANK(H54))),IF(VLOOKUP($C$3,VLookups!$A$17:$B$18,2,FALSE),C54*VLOOKUP(H54,VLookups!$A$4:$B$13,2,FALSE),C54),"")</f>
        <v/>
      </c>
      <c r="H54" s="21"/>
      <c r="I54" s="56"/>
      <c r="J54" s="265"/>
      <c r="K54" s="365" t="str">
        <f>IF(C54&gt;0,IF(ISBLANK(J54),IF(ISBLANK(H54),"",VLOOKUP(H54,VLookups!$A$4:$C$13,3,FALSE)),J54),"")</f>
        <v/>
      </c>
      <c r="L54" s="365" t="str">
        <f t="shared" si="8"/>
        <v/>
      </c>
      <c r="M54" s="71" t="str">
        <f t="shared" si="9"/>
        <v/>
      </c>
      <c r="N54" s="88"/>
      <c r="O54" s="258" t="str">
        <f>IF(AND(N54&gt;0,C54&gt;0,NOT(K54="")),ABS(VLOOKUP($N$1,VLookups!$A$48:$B$49,2,FALSE)-_xlfn.LOGNORM.DIST(N54,LN(G54),LN(K54),TRUE)),"")</f>
        <v/>
      </c>
      <c r="P54" s="87" t="str">
        <f>IF(AND($B54&gt;0,$C54&gt;0,$D54&gt;0,NOT(ISBLANK($H54))),_xlfn.LOGNORM.INV(ABS(VLOOKUP($N$1,VLookups!$A$48:$B$49,2,FALSE)-P$3),LN($G54),LN($K54)),"")</f>
        <v/>
      </c>
      <c r="Q54" s="86" t="str">
        <f>IF(AND($B54&gt;0,$C54&gt;0,$D54&gt;0,NOT(ISBLANK($H54))),_xlfn.LOGNORM.INV(ABS(VLOOKUP($N$1,VLookups!$A$48:$B$49,2,FALSE)-Q$3),LN($G54),LN($K54)),"")</f>
        <v/>
      </c>
      <c r="R54" s="87" t="str">
        <f>IF(AND($B54&gt;0,$C54&gt;0,$D54&gt;0,NOT(ISBLANK($H54))),_xlfn.LOGNORM.INV(ABS(VLOOKUP($N$1,VLookups!$A$48:$B$49,2,FALSE)-R$3),LN($G54),LN($K54)),"")</f>
        <v/>
      </c>
      <c r="S54" s="86" t="str">
        <f>IF(AND($B54&gt;0,$C54&gt;0,$D54&gt;0,NOT(ISBLANK($H54))),_xlfn.LOGNORM.INV(ABS(VLOOKUP($N$1,VLookups!$A$48:$B$49,2,FALSE)-S$3),LN($G54),LN($K54)),"")</f>
        <v/>
      </c>
      <c r="T54" s="87" t="str">
        <f>IF(AND($B54&gt;0,$C54&gt;0,$D54&gt;0,NOT(ISBLANK($H54))),_xlfn.LOGNORM.INV(ABS(VLOOKUP($N$1,VLookups!$A$48:$B$49,2,FALSE)-T$3),LN($G54),LN($K54)),"")</f>
        <v/>
      </c>
      <c r="U54" s="86" t="str">
        <f>IF(AND($B54&gt;0,$C54&gt;0,$D54&gt;0,NOT(ISBLANK($H54))),_xlfn.LOGNORM.INV(ABS(VLOOKUP($N$1,VLookups!$A$48:$B$49,2,FALSE)-U$3),LN($G54),LN($K54)),"")</f>
        <v/>
      </c>
      <c r="V54" s="5"/>
      <c r="W54" s="161" t="str">
        <f t="shared" si="10"/>
        <v/>
      </c>
      <c r="X54" s="161"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2" t="e">
        <f t="shared" si="14"/>
        <v>#N/A</v>
      </c>
      <c r="DV54" s="162" t="e">
        <f t="shared" si="15"/>
        <v>#N/A</v>
      </c>
      <c r="DW54" s="162" t="e">
        <f t="shared" si="16"/>
        <v>#N/A</v>
      </c>
      <c r="DX54" s="162" t="e">
        <f t="shared" si="17"/>
        <v>#N/A</v>
      </c>
      <c r="DY54" s="162" t="e">
        <f t="shared" si="18"/>
        <v>#N/A</v>
      </c>
      <c r="DZ54" s="162" t="e">
        <f t="shared" si="19"/>
        <v>#N/A</v>
      </c>
      <c r="EA54" s="162" t="e">
        <f t="shared" si="20"/>
        <v>#N/A</v>
      </c>
      <c r="EB54" s="162" t="e">
        <f t="shared" si="21"/>
        <v>#N/A</v>
      </c>
      <c r="EC54" s="162" t="e">
        <f t="shared" si="22"/>
        <v>#N/A</v>
      </c>
      <c r="ED54" s="162" t="e">
        <f t="shared" si="23"/>
        <v>#N/A</v>
      </c>
      <c r="EE54" s="162" t="e">
        <f t="shared" si="24"/>
        <v>#N/A</v>
      </c>
      <c r="EF54" s="162" t="e">
        <f t="shared" si="25"/>
        <v>#N/A</v>
      </c>
      <c r="EG54" s="162" t="e">
        <f t="shared" si="26"/>
        <v>#N/A</v>
      </c>
      <c r="EH54" s="162" t="e">
        <f t="shared" si="27"/>
        <v>#N/A</v>
      </c>
      <c r="EI54" s="162" t="e">
        <f t="shared" si="28"/>
        <v>#N/A</v>
      </c>
      <c r="EJ54" s="162" t="e">
        <f t="shared" si="29"/>
        <v>#N/A</v>
      </c>
      <c r="EK54" s="162" t="e">
        <f t="shared" si="30"/>
        <v>#N/A</v>
      </c>
      <c r="EL54" s="162" t="e">
        <f t="shared" si="31"/>
        <v>#N/A</v>
      </c>
      <c r="EM54" s="162" t="e">
        <f t="shared" si="32"/>
        <v>#N/A</v>
      </c>
      <c r="EN54" s="162" t="e">
        <f t="shared" si="33"/>
        <v>#N/A</v>
      </c>
      <c r="EO54" s="162" t="e">
        <f t="shared" si="34"/>
        <v>#N/A</v>
      </c>
      <c r="EP54" s="162" t="e">
        <f t="shared" si="35"/>
        <v>#N/A</v>
      </c>
      <c r="EQ54" s="162" t="e">
        <f t="shared" si="36"/>
        <v>#N/A</v>
      </c>
      <c r="ER54" s="162" t="e">
        <f t="shared" si="37"/>
        <v>#N/A</v>
      </c>
      <c r="ES54" s="162" t="e">
        <f t="shared" si="38"/>
        <v>#N/A</v>
      </c>
      <c r="ET54" s="162" t="e">
        <f t="shared" si="39"/>
        <v>#N/A</v>
      </c>
      <c r="EU54" s="162" t="e">
        <f t="shared" si="40"/>
        <v>#N/A</v>
      </c>
      <c r="EV54" s="162" t="e">
        <f t="shared" si="41"/>
        <v>#N/A</v>
      </c>
      <c r="EW54" s="162" t="e">
        <f t="shared" si="42"/>
        <v>#N/A</v>
      </c>
      <c r="EX54" s="162" t="e">
        <f t="shared" si="43"/>
        <v>#N/A</v>
      </c>
      <c r="EY54" s="162" t="e">
        <f t="shared" si="44"/>
        <v>#N/A</v>
      </c>
      <c r="EZ54" s="162" t="e">
        <f t="shared" si="45"/>
        <v>#N/A</v>
      </c>
      <c r="FA54" s="162" t="e">
        <f t="shared" si="46"/>
        <v>#N/A</v>
      </c>
      <c r="FB54" s="162" t="e">
        <f t="shared" si="47"/>
        <v>#N/A</v>
      </c>
      <c r="FC54" s="162" t="e">
        <f t="shared" si="48"/>
        <v>#N/A</v>
      </c>
      <c r="FD54" s="162" t="e">
        <f t="shared" si="49"/>
        <v>#N/A</v>
      </c>
      <c r="FE54" s="162" t="e">
        <f t="shared" si="50"/>
        <v>#N/A</v>
      </c>
      <c r="FF54" s="162" t="e">
        <f t="shared" si="51"/>
        <v>#N/A</v>
      </c>
      <c r="FG54" s="162" t="e">
        <f t="shared" si="52"/>
        <v>#N/A</v>
      </c>
      <c r="FH54" s="162" t="e">
        <f t="shared" si="53"/>
        <v>#N/A</v>
      </c>
      <c r="FI54" s="162" t="e">
        <f t="shared" si="54"/>
        <v>#N/A</v>
      </c>
      <c r="FJ54" s="162" t="e">
        <f t="shared" si="55"/>
        <v>#N/A</v>
      </c>
      <c r="FK54" s="162" t="e">
        <f t="shared" si="56"/>
        <v>#N/A</v>
      </c>
      <c r="FL54" s="162" t="e">
        <f t="shared" si="57"/>
        <v>#N/A</v>
      </c>
      <c r="FM54" s="162" t="e">
        <f t="shared" si="58"/>
        <v>#N/A</v>
      </c>
      <c r="FN54" s="162" t="e">
        <f t="shared" si="59"/>
        <v>#N/A</v>
      </c>
      <c r="FO54" s="162" t="e">
        <f t="shared" si="60"/>
        <v>#N/A</v>
      </c>
      <c r="FP54" s="162" t="e">
        <f t="shared" si="61"/>
        <v>#N/A</v>
      </c>
      <c r="FQ54" s="162" t="e">
        <f t="shared" si="62"/>
        <v>#N/A</v>
      </c>
      <c r="FR54" s="162" t="e">
        <f t="shared" si="63"/>
        <v>#N/A</v>
      </c>
      <c r="FS54" s="162" t="e">
        <f t="shared" si="64"/>
        <v>#N/A</v>
      </c>
      <c r="FT54" s="162" t="e">
        <f t="shared" si="65"/>
        <v>#N/A</v>
      </c>
      <c r="FU54" s="162" t="e">
        <f t="shared" si="66"/>
        <v>#N/A</v>
      </c>
      <c r="FV54" s="162" t="e">
        <f t="shared" si="67"/>
        <v>#N/A</v>
      </c>
      <c r="FW54" s="162" t="e">
        <f t="shared" si="68"/>
        <v>#N/A</v>
      </c>
      <c r="FX54" s="162" t="e">
        <f t="shared" si="69"/>
        <v>#N/A</v>
      </c>
      <c r="FY54" s="162" t="e">
        <f t="shared" si="70"/>
        <v>#N/A</v>
      </c>
      <c r="FZ54" s="162" t="e">
        <f t="shared" si="71"/>
        <v>#N/A</v>
      </c>
      <c r="GA54" s="162" t="e">
        <f t="shared" si="72"/>
        <v>#N/A</v>
      </c>
      <c r="GB54" s="162" t="e">
        <f t="shared" si="73"/>
        <v>#N/A</v>
      </c>
      <c r="GC54" s="162" t="e">
        <f t="shared" si="74"/>
        <v>#N/A</v>
      </c>
      <c r="GD54" s="162" t="e">
        <f t="shared" si="75"/>
        <v>#N/A</v>
      </c>
      <c r="GE54" s="162" t="e">
        <f t="shared" si="76"/>
        <v>#N/A</v>
      </c>
      <c r="GF54" s="162" t="e">
        <f t="shared" si="77"/>
        <v>#N/A</v>
      </c>
      <c r="GG54" s="162" t="e">
        <f t="shared" si="78"/>
        <v>#N/A</v>
      </c>
      <c r="GH54" s="162" t="e">
        <f t="shared" si="79"/>
        <v>#N/A</v>
      </c>
      <c r="GI54" s="162" t="e">
        <f t="shared" si="80"/>
        <v>#N/A</v>
      </c>
      <c r="GJ54" s="162" t="e">
        <f t="shared" si="81"/>
        <v>#N/A</v>
      </c>
      <c r="GK54" s="162" t="e">
        <f t="shared" si="82"/>
        <v>#N/A</v>
      </c>
      <c r="GL54" s="162" t="e">
        <f t="shared" si="83"/>
        <v>#N/A</v>
      </c>
      <c r="GM54" s="162" t="e">
        <f t="shared" si="84"/>
        <v>#N/A</v>
      </c>
      <c r="GN54" s="162" t="e">
        <f t="shared" si="85"/>
        <v>#N/A</v>
      </c>
      <c r="GO54" s="162" t="e">
        <f t="shared" si="86"/>
        <v>#N/A</v>
      </c>
      <c r="GP54" s="162" t="e">
        <f t="shared" si="87"/>
        <v>#N/A</v>
      </c>
      <c r="GQ54" s="162" t="e">
        <f t="shared" si="88"/>
        <v>#N/A</v>
      </c>
      <c r="GR54" s="162" t="e">
        <f t="shared" si="89"/>
        <v>#N/A</v>
      </c>
      <c r="GS54" s="162" t="e">
        <f t="shared" si="90"/>
        <v>#N/A</v>
      </c>
      <c r="GT54" s="162" t="e">
        <f t="shared" si="91"/>
        <v>#N/A</v>
      </c>
      <c r="GU54" s="162" t="e">
        <f t="shared" si="92"/>
        <v>#N/A</v>
      </c>
      <c r="GV54" s="162" t="e">
        <f t="shared" si="93"/>
        <v>#N/A</v>
      </c>
      <c r="GW54" s="162" t="e">
        <f t="shared" si="94"/>
        <v>#N/A</v>
      </c>
      <c r="GX54" s="162" t="e">
        <f t="shared" si="95"/>
        <v>#N/A</v>
      </c>
      <c r="GY54" s="162" t="e">
        <f t="shared" si="96"/>
        <v>#N/A</v>
      </c>
      <c r="GZ54" s="162" t="e">
        <f t="shared" si="97"/>
        <v>#N/A</v>
      </c>
      <c r="HA54" s="162" t="e">
        <f t="shared" si="98"/>
        <v>#N/A</v>
      </c>
      <c r="HB54" s="162" t="e">
        <f t="shared" si="99"/>
        <v>#N/A</v>
      </c>
      <c r="HC54" s="162" t="e">
        <f t="shared" si="100"/>
        <v>#N/A</v>
      </c>
      <c r="HD54" s="162" t="e">
        <f t="shared" si="101"/>
        <v>#N/A</v>
      </c>
      <c r="HE54" s="162" t="e">
        <f t="shared" si="102"/>
        <v>#N/A</v>
      </c>
      <c r="HF54" s="162" t="e">
        <f t="shared" si="103"/>
        <v>#N/A</v>
      </c>
      <c r="HG54" s="162" t="e">
        <f t="shared" si="104"/>
        <v>#N/A</v>
      </c>
      <c r="HH54" s="162" t="e">
        <f t="shared" si="105"/>
        <v>#N/A</v>
      </c>
      <c r="HI54" s="162" t="e">
        <f t="shared" si="106"/>
        <v>#N/A</v>
      </c>
      <c r="HJ54" s="162" t="e">
        <f t="shared" si="107"/>
        <v>#N/A</v>
      </c>
      <c r="HK54" s="162" t="e">
        <f t="shared" si="108"/>
        <v>#N/A</v>
      </c>
      <c r="HL54" s="162" t="e">
        <f t="shared" si="109"/>
        <v>#N/A</v>
      </c>
      <c r="HM54" s="162" t="e">
        <f t="shared" si="110"/>
        <v>#N/A</v>
      </c>
      <c r="HN54" s="162" t="e">
        <f t="shared" si="111"/>
        <v>#N/A</v>
      </c>
      <c r="HO54" s="162" t="e">
        <f t="shared" si="112"/>
        <v>#N/A</v>
      </c>
      <c r="HP54" s="162" t="e">
        <f t="shared" si="113"/>
        <v>#N/A</v>
      </c>
      <c r="HQ54" s="162" t="e">
        <f t="shared" si="114"/>
        <v>#N/A</v>
      </c>
    </row>
    <row r="55" spans="1:225" hidden="1" x14ac:dyDescent="0.25">
      <c r="A55" s="4">
        <v>52</v>
      </c>
      <c r="B55" s="364" t="str">
        <f t="shared" si="4"/>
        <v/>
      </c>
      <c r="C55" s="88"/>
      <c r="D55" s="364" t="str">
        <f t="shared" si="5"/>
        <v/>
      </c>
      <c r="E55" s="34" t="str">
        <f t="shared" si="6"/>
        <v/>
      </c>
      <c r="F55" s="34" t="str">
        <f t="shared" si="7"/>
        <v/>
      </c>
      <c r="G55" s="69" t="str">
        <f>IF(AND(C55&gt;0,NOT(ISBLANK(H55))),IF(VLOOKUP($C$3,VLookups!$A$17:$B$18,2,FALSE),C55*VLOOKUP(H55,VLookups!$A$4:$B$13,2,FALSE),C55),"")</f>
        <v/>
      </c>
      <c r="H55" s="21"/>
      <c r="I55" s="56"/>
      <c r="J55" s="265"/>
      <c r="K55" s="365" t="str">
        <f>IF(C55&gt;0,IF(ISBLANK(J55),IF(ISBLANK(H55),"",VLOOKUP(H55,VLookups!$A$4:$C$13,3,FALSE)),J55),"")</f>
        <v/>
      </c>
      <c r="L55" s="365" t="str">
        <f t="shared" si="8"/>
        <v/>
      </c>
      <c r="M55" s="71" t="str">
        <f t="shared" si="9"/>
        <v/>
      </c>
      <c r="N55" s="88"/>
      <c r="O55" s="258" t="str">
        <f>IF(AND(N55&gt;0,C55&gt;0,NOT(K55="")),ABS(VLOOKUP($N$1,VLookups!$A$48:$B$49,2,FALSE)-_xlfn.LOGNORM.DIST(N55,LN(G55),LN(K55),TRUE)),"")</f>
        <v/>
      </c>
      <c r="P55" s="87" t="str">
        <f>IF(AND($B55&gt;0,$C55&gt;0,$D55&gt;0,NOT(ISBLANK($H55))),_xlfn.LOGNORM.INV(ABS(VLOOKUP($N$1,VLookups!$A$48:$B$49,2,FALSE)-P$3),LN($G55),LN($K55)),"")</f>
        <v/>
      </c>
      <c r="Q55" s="86" t="str">
        <f>IF(AND($B55&gt;0,$C55&gt;0,$D55&gt;0,NOT(ISBLANK($H55))),_xlfn.LOGNORM.INV(ABS(VLOOKUP($N$1,VLookups!$A$48:$B$49,2,FALSE)-Q$3),LN($G55),LN($K55)),"")</f>
        <v/>
      </c>
      <c r="R55" s="87" t="str">
        <f>IF(AND($B55&gt;0,$C55&gt;0,$D55&gt;0,NOT(ISBLANK($H55))),_xlfn.LOGNORM.INV(ABS(VLOOKUP($N$1,VLookups!$A$48:$B$49,2,FALSE)-R$3),LN($G55),LN($K55)),"")</f>
        <v/>
      </c>
      <c r="S55" s="86" t="str">
        <f>IF(AND($B55&gt;0,$C55&gt;0,$D55&gt;0,NOT(ISBLANK($H55))),_xlfn.LOGNORM.INV(ABS(VLOOKUP($N$1,VLookups!$A$48:$B$49,2,FALSE)-S$3),LN($G55),LN($K55)),"")</f>
        <v/>
      </c>
      <c r="T55" s="87" t="str">
        <f>IF(AND($B55&gt;0,$C55&gt;0,$D55&gt;0,NOT(ISBLANK($H55))),_xlfn.LOGNORM.INV(ABS(VLOOKUP($N$1,VLookups!$A$48:$B$49,2,FALSE)-T$3),LN($G55),LN($K55)),"")</f>
        <v/>
      </c>
      <c r="U55" s="86" t="str">
        <f>IF(AND($B55&gt;0,$C55&gt;0,$D55&gt;0,NOT(ISBLANK($H55))),_xlfn.LOGNORM.INV(ABS(VLOOKUP($N$1,VLookups!$A$48:$B$49,2,FALSE)-U$3),LN($G55),LN($K55)),"")</f>
        <v/>
      </c>
      <c r="V55" s="5"/>
      <c r="W55" s="161" t="str">
        <f t="shared" si="10"/>
        <v/>
      </c>
      <c r="X55" s="161"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2" t="e">
        <f t="shared" si="14"/>
        <v>#N/A</v>
      </c>
      <c r="DV55" s="162" t="e">
        <f t="shared" si="15"/>
        <v>#N/A</v>
      </c>
      <c r="DW55" s="162" t="e">
        <f t="shared" si="16"/>
        <v>#N/A</v>
      </c>
      <c r="DX55" s="162" t="e">
        <f t="shared" si="17"/>
        <v>#N/A</v>
      </c>
      <c r="DY55" s="162" t="e">
        <f t="shared" si="18"/>
        <v>#N/A</v>
      </c>
      <c r="DZ55" s="162" t="e">
        <f t="shared" si="19"/>
        <v>#N/A</v>
      </c>
      <c r="EA55" s="162" t="e">
        <f t="shared" si="20"/>
        <v>#N/A</v>
      </c>
      <c r="EB55" s="162" t="e">
        <f t="shared" si="21"/>
        <v>#N/A</v>
      </c>
      <c r="EC55" s="162" t="e">
        <f t="shared" si="22"/>
        <v>#N/A</v>
      </c>
      <c r="ED55" s="162" t="e">
        <f t="shared" si="23"/>
        <v>#N/A</v>
      </c>
      <c r="EE55" s="162" t="e">
        <f t="shared" si="24"/>
        <v>#N/A</v>
      </c>
      <c r="EF55" s="162" t="e">
        <f t="shared" si="25"/>
        <v>#N/A</v>
      </c>
      <c r="EG55" s="162" t="e">
        <f t="shared" si="26"/>
        <v>#N/A</v>
      </c>
      <c r="EH55" s="162" t="e">
        <f t="shared" si="27"/>
        <v>#N/A</v>
      </c>
      <c r="EI55" s="162" t="e">
        <f t="shared" si="28"/>
        <v>#N/A</v>
      </c>
      <c r="EJ55" s="162" t="e">
        <f t="shared" si="29"/>
        <v>#N/A</v>
      </c>
      <c r="EK55" s="162" t="e">
        <f t="shared" si="30"/>
        <v>#N/A</v>
      </c>
      <c r="EL55" s="162" t="e">
        <f t="shared" si="31"/>
        <v>#N/A</v>
      </c>
      <c r="EM55" s="162" t="e">
        <f t="shared" si="32"/>
        <v>#N/A</v>
      </c>
      <c r="EN55" s="162" t="e">
        <f t="shared" si="33"/>
        <v>#N/A</v>
      </c>
      <c r="EO55" s="162" t="e">
        <f t="shared" si="34"/>
        <v>#N/A</v>
      </c>
      <c r="EP55" s="162" t="e">
        <f t="shared" si="35"/>
        <v>#N/A</v>
      </c>
      <c r="EQ55" s="162" t="e">
        <f t="shared" si="36"/>
        <v>#N/A</v>
      </c>
      <c r="ER55" s="162" t="e">
        <f t="shared" si="37"/>
        <v>#N/A</v>
      </c>
      <c r="ES55" s="162" t="e">
        <f t="shared" si="38"/>
        <v>#N/A</v>
      </c>
      <c r="ET55" s="162" t="e">
        <f t="shared" si="39"/>
        <v>#N/A</v>
      </c>
      <c r="EU55" s="162" t="e">
        <f t="shared" si="40"/>
        <v>#N/A</v>
      </c>
      <c r="EV55" s="162" t="e">
        <f t="shared" si="41"/>
        <v>#N/A</v>
      </c>
      <c r="EW55" s="162" t="e">
        <f t="shared" si="42"/>
        <v>#N/A</v>
      </c>
      <c r="EX55" s="162" t="e">
        <f t="shared" si="43"/>
        <v>#N/A</v>
      </c>
      <c r="EY55" s="162" t="e">
        <f t="shared" si="44"/>
        <v>#N/A</v>
      </c>
      <c r="EZ55" s="162" t="e">
        <f t="shared" si="45"/>
        <v>#N/A</v>
      </c>
      <c r="FA55" s="162" t="e">
        <f t="shared" si="46"/>
        <v>#N/A</v>
      </c>
      <c r="FB55" s="162" t="e">
        <f t="shared" si="47"/>
        <v>#N/A</v>
      </c>
      <c r="FC55" s="162" t="e">
        <f t="shared" si="48"/>
        <v>#N/A</v>
      </c>
      <c r="FD55" s="162" t="e">
        <f t="shared" si="49"/>
        <v>#N/A</v>
      </c>
      <c r="FE55" s="162" t="e">
        <f t="shared" si="50"/>
        <v>#N/A</v>
      </c>
      <c r="FF55" s="162" t="e">
        <f t="shared" si="51"/>
        <v>#N/A</v>
      </c>
      <c r="FG55" s="162" t="e">
        <f t="shared" si="52"/>
        <v>#N/A</v>
      </c>
      <c r="FH55" s="162" t="e">
        <f t="shared" si="53"/>
        <v>#N/A</v>
      </c>
      <c r="FI55" s="162" t="e">
        <f t="shared" si="54"/>
        <v>#N/A</v>
      </c>
      <c r="FJ55" s="162" t="e">
        <f t="shared" si="55"/>
        <v>#N/A</v>
      </c>
      <c r="FK55" s="162" t="e">
        <f t="shared" si="56"/>
        <v>#N/A</v>
      </c>
      <c r="FL55" s="162" t="e">
        <f t="shared" si="57"/>
        <v>#N/A</v>
      </c>
      <c r="FM55" s="162" t="e">
        <f t="shared" si="58"/>
        <v>#N/A</v>
      </c>
      <c r="FN55" s="162" t="e">
        <f t="shared" si="59"/>
        <v>#N/A</v>
      </c>
      <c r="FO55" s="162" t="e">
        <f t="shared" si="60"/>
        <v>#N/A</v>
      </c>
      <c r="FP55" s="162" t="e">
        <f t="shared" si="61"/>
        <v>#N/A</v>
      </c>
      <c r="FQ55" s="162" t="e">
        <f t="shared" si="62"/>
        <v>#N/A</v>
      </c>
      <c r="FR55" s="162" t="e">
        <f t="shared" si="63"/>
        <v>#N/A</v>
      </c>
      <c r="FS55" s="162" t="e">
        <f t="shared" si="64"/>
        <v>#N/A</v>
      </c>
      <c r="FT55" s="162" t="e">
        <f t="shared" si="65"/>
        <v>#N/A</v>
      </c>
      <c r="FU55" s="162" t="e">
        <f t="shared" si="66"/>
        <v>#N/A</v>
      </c>
      <c r="FV55" s="162" t="e">
        <f t="shared" si="67"/>
        <v>#N/A</v>
      </c>
      <c r="FW55" s="162" t="e">
        <f t="shared" si="68"/>
        <v>#N/A</v>
      </c>
      <c r="FX55" s="162" t="e">
        <f t="shared" si="69"/>
        <v>#N/A</v>
      </c>
      <c r="FY55" s="162" t="e">
        <f t="shared" si="70"/>
        <v>#N/A</v>
      </c>
      <c r="FZ55" s="162" t="e">
        <f t="shared" si="71"/>
        <v>#N/A</v>
      </c>
      <c r="GA55" s="162" t="e">
        <f t="shared" si="72"/>
        <v>#N/A</v>
      </c>
      <c r="GB55" s="162" t="e">
        <f t="shared" si="73"/>
        <v>#N/A</v>
      </c>
      <c r="GC55" s="162" t="e">
        <f t="shared" si="74"/>
        <v>#N/A</v>
      </c>
      <c r="GD55" s="162" t="e">
        <f t="shared" si="75"/>
        <v>#N/A</v>
      </c>
      <c r="GE55" s="162" t="e">
        <f t="shared" si="76"/>
        <v>#N/A</v>
      </c>
      <c r="GF55" s="162" t="e">
        <f t="shared" si="77"/>
        <v>#N/A</v>
      </c>
      <c r="GG55" s="162" t="e">
        <f t="shared" si="78"/>
        <v>#N/A</v>
      </c>
      <c r="GH55" s="162" t="e">
        <f t="shared" si="79"/>
        <v>#N/A</v>
      </c>
      <c r="GI55" s="162" t="e">
        <f t="shared" si="80"/>
        <v>#N/A</v>
      </c>
      <c r="GJ55" s="162" t="e">
        <f t="shared" si="81"/>
        <v>#N/A</v>
      </c>
      <c r="GK55" s="162" t="e">
        <f t="shared" si="82"/>
        <v>#N/A</v>
      </c>
      <c r="GL55" s="162" t="e">
        <f t="shared" si="83"/>
        <v>#N/A</v>
      </c>
      <c r="GM55" s="162" t="e">
        <f t="shared" si="84"/>
        <v>#N/A</v>
      </c>
      <c r="GN55" s="162" t="e">
        <f t="shared" si="85"/>
        <v>#N/A</v>
      </c>
      <c r="GO55" s="162" t="e">
        <f t="shared" si="86"/>
        <v>#N/A</v>
      </c>
      <c r="GP55" s="162" t="e">
        <f t="shared" si="87"/>
        <v>#N/A</v>
      </c>
      <c r="GQ55" s="162" t="e">
        <f t="shared" si="88"/>
        <v>#N/A</v>
      </c>
      <c r="GR55" s="162" t="e">
        <f t="shared" si="89"/>
        <v>#N/A</v>
      </c>
      <c r="GS55" s="162" t="e">
        <f t="shared" si="90"/>
        <v>#N/A</v>
      </c>
      <c r="GT55" s="162" t="e">
        <f t="shared" si="91"/>
        <v>#N/A</v>
      </c>
      <c r="GU55" s="162" t="e">
        <f t="shared" si="92"/>
        <v>#N/A</v>
      </c>
      <c r="GV55" s="162" t="e">
        <f t="shared" si="93"/>
        <v>#N/A</v>
      </c>
      <c r="GW55" s="162" t="e">
        <f t="shared" si="94"/>
        <v>#N/A</v>
      </c>
      <c r="GX55" s="162" t="e">
        <f t="shared" si="95"/>
        <v>#N/A</v>
      </c>
      <c r="GY55" s="162" t="e">
        <f t="shared" si="96"/>
        <v>#N/A</v>
      </c>
      <c r="GZ55" s="162" t="e">
        <f t="shared" si="97"/>
        <v>#N/A</v>
      </c>
      <c r="HA55" s="162" t="e">
        <f t="shared" si="98"/>
        <v>#N/A</v>
      </c>
      <c r="HB55" s="162" t="e">
        <f t="shared" si="99"/>
        <v>#N/A</v>
      </c>
      <c r="HC55" s="162" t="e">
        <f t="shared" si="100"/>
        <v>#N/A</v>
      </c>
      <c r="HD55" s="162" t="e">
        <f t="shared" si="101"/>
        <v>#N/A</v>
      </c>
      <c r="HE55" s="162" t="e">
        <f t="shared" si="102"/>
        <v>#N/A</v>
      </c>
      <c r="HF55" s="162" t="e">
        <f t="shared" si="103"/>
        <v>#N/A</v>
      </c>
      <c r="HG55" s="162" t="e">
        <f t="shared" si="104"/>
        <v>#N/A</v>
      </c>
      <c r="HH55" s="162" t="e">
        <f t="shared" si="105"/>
        <v>#N/A</v>
      </c>
      <c r="HI55" s="162" t="e">
        <f t="shared" si="106"/>
        <v>#N/A</v>
      </c>
      <c r="HJ55" s="162" t="e">
        <f t="shared" si="107"/>
        <v>#N/A</v>
      </c>
      <c r="HK55" s="162" t="e">
        <f t="shared" si="108"/>
        <v>#N/A</v>
      </c>
      <c r="HL55" s="162" t="e">
        <f t="shared" si="109"/>
        <v>#N/A</v>
      </c>
      <c r="HM55" s="162" t="e">
        <f t="shared" si="110"/>
        <v>#N/A</v>
      </c>
      <c r="HN55" s="162" t="e">
        <f t="shared" si="111"/>
        <v>#N/A</v>
      </c>
      <c r="HO55" s="162" t="e">
        <f t="shared" si="112"/>
        <v>#N/A</v>
      </c>
      <c r="HP55" s="162" t="e">
        <f t="shared" si="113"/>
        <v>#N/A</v>
      </c>
      <c r="HQ55" s="162" t="e">
        <f t="shared" si="114"/>
        <v>#N/A</v>
      </c>
    </row>
    <row r="56" spans="1:225" hidden="1" x14ac:dyDescent="0.25">
      <c r="A56" s="4">
        <v>53</v>
      </c>
      <c r="B56" s="364" t="str">
        <f t="shared" si="4"/>
        <v/>
      </c>
      <c r="C56" s="88"/>
      <c r="D56" s="364" t="str">
        <f t="shared" si="5"/>
        <v/>
      </c>
      <c r="E56" s="34" t="str">
        <f t="shared" si="6"/>
        <v/>
      </c>
      <c r="F56" s="34" t="str">
        <f t="shared" si="7"/>
        <v/>
      </c>
      <c r="G56" s="69" t="str">
        <f>IF(AND(C56&gt;0,NOT(ISBLANK(H56))),IF(VLOOKUP($C$3,VLookups!$A$17:$B$18,2,FALSE),C56*VLOOKUP(H56,VLookups!$A$4:$B$13,2,FALSE),C56),"")</f>
        <v/>
      </c>
      <c r="H56" s="21"/>
      <c r="I56" s="56"/>
      <c r="J56" s="265"/>
      <c r="K56" s="365" t="str">
        <f>IF(C56&gt;0,IF(ISBLANK(J56),IF(ISBLANK(H56),"",VLOOKUP(H56,VLookups!$A$4:$C$13,3,FALSE)),J56),"")</f>
        <v/>
      </c>
      <c r="L56" s="365" t="str">
        <f t="shared" si="8"/>
        <v/>
      </c>
      <c r="M56" s="71" t="str">
        <f t="shared" si="9"/>
        <v/>
      </c>
      <c r="N56" s="88"/>
      <c r="O56" s="258" t="str">
        <f>IF(AND(N56&gt;0,C56&gt;0,NOT(K56="")),ABS(VLOOKUP($N$1,VLookups!$A$48:$B$49,2,FALSE)-_xlfn.LOGNORM.DIST(N56,LN(G56),LN(K56),TRUE)),"")</f>
        <v/>
      </c>
      <c r="P56" s="87" t="str">
        <f>IF(AND($B56&gt;0,$C56&gt;0,$D56&gt;0,NOT(ISBLANK($H56))),_xlfn.LOGNORM.INV(ABS(VLOOKUP($N$1,VLookups!$A$48:$B$49,2,FALSE)-P$3),LN($G56),LN($K56)),"")</f>
        <v/>
      </c>
      <c r="Q56" s="86" t="str">
        <f>IF(AND($B56&gt;0,$C56&gt;0,$D56&gt;0,NOT(ISBLANK($H56))),_xlfn.LOGNORM.INV(ABS(VLOOKUP($N$1,VLookups!$A$48:$B$49,2,FALSE)-Q$3),LN($G56),LN($K56)),"")</f>
        <v/>
      </c>
      <c r="R56" s="87" t="str">
        <f>IF(AND($B56&gt;0,$C56&gt;0,$D56&gt;0,NOT(ISBLANK($H56))),_xlfn.LOGNORM.INV(ABS(VLOOKUP($N$1,VLookups!$A$48:$B$49,2,FALSE)-R$3),LN($G56),LN($K56)),"")</f>
        <v/>
      </c>
      <c r="S56" s="86" t="str">
        <f>IF(AND($B56&gt;0,$C56&gt;0,$D56&gt;0,NOT(ISBLANK($H56))),_xlfn.LOGNORM.INV(ABS(VLOOKUP($N$1,VLookups!$A$48:$B$49,2,FALSE)-S$3),LN($G56),LN($K56)),"")</f>
        <v/>
      </c>
      <c r="T56" s="87" t="str">
        <f>IF(AND($B56&gt;0,$C56&gt;0,$D56&gt;0,NOT(ISBLANK($H56))),_xlfn.LOGNORM.INV(ABS(VLOOKUP($N$1,VLookups!$A$48:$B$49,2,FALSE)-T$3),LN($G56),LN($K56)),"")</f>
        <v/>
      </c>
      <c r="U56" s="86" t="str">
        <f>IF(AND($B56&gt;0,$C56&gt;0,$D56&gt;0,NOT(ISBLANK($H56))),_xlfn.LOGNORM.INV(ABS(VLOOKUP($N$1,VLookups!$A$48:$B$49,2,FALSE)-U$3),LN($G56),LN($K56)),"")</f>
        <v/>
      </c>
      <c r="V56" s="5"/>
      <c r="W56" s="161" t="str">
        <f t="shared" si="10"/>
        <v/>
      </c>
      <c r="X56" s="161"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2" t="e">
        <f t="shared" si="14"/>
        <v>#N/A</v>
      </c>
      <c r="DV56" s="162" t="e">
        <f t="shared" si="15"/>
        <v>#N/A</v>
      </c>
      <c r="DW56" s="162" t="e">
        <f t="shared" si="16"/>
        <v>#N/A</v>
      </c>
      <c r="DX56" s="162" t="e">
        <f t="shared" si="17"/>
        <v>#N/A</v>
      </c>
      <c r="DY56" s="162" t="e">
        <f t="shared" si="18"/>
        <v>#N/A</v>
      </c>
      <c r="DZ56" s="162" t="e">
        <f t="shared" si="19"/>
        <v>#N/A</v>
      </c>
      <c r="EA56" s="162" t="e">
        <f t="shared" si="20"/>
        <v>#N/A</v>
      </c>
      <c r="EB56" s="162" t="e">
        <f t="shared" si="21"/>
        <v>#N/A</v>
      </c>
      <c r="EC56" s="162" t="e">
        <f t="shared" si="22"/>
        <v>#N/A</v>
      </c>
      <c r="ED56" s="162" t="e">
        <f t="shared" si="23"/>
        <v>#N/A</v>
      </c>
      <c r="EE56" s="162" t="e">
        <f t="shared" si="24"/>
        <v>#N/A</v>
      </c>
      <c r="EF56" s="162" t="e">
        <f t="shared" si="25"/>
        <v>#N/A</v>
      </c>
      <c r="EG56" s="162" t="e">
        <f t="shared" si="26"/>
        <v>#N/A</v>
      </c>
      <c r="EH56" s="162" t="e">
        <f t="shared" si="27"/>
        <v>#N/A</v>
      </c>
      <c r="EI56" s="162" t="e">
        <f t="shared" si="28"/>
        <v>#N/A</v>
      </c>
      <c r="EJ56" s="162" t="e">
        <f t="shared" si="29"/>
        <v>#N/A</v>
      </c>
      <c r="EK56" s="162" t="e">
        <f t="shared" si="30"/>
        <v>#N/A</v>
      </c>
      <c r="EL56" s="162" t="e">
        <f t="shared" si="31"/>
        <v>#N/A</v>
      </c>
      <c r="EM56" s="162" t="e">
        <f t="shared" si="32"/>
        <v>#N/A</v>
      </c>
      <c r="EN56" s="162" t="e">
        <f t="shared" si="33"/>
        <v>#N/A</v>
      </c>
      <c r="EO56" s="162" t="e">
        <f t="shared" si="34"/>
        <v>#N/A</v>
      </c>
      <c r="EP56" s="162" t="e">
        <f t="shared" si="35"/>
        <v>#N/A</v>
      </c>
      <c r="EQ56" s="162" t="e">
        <f t="shared" si="36"/>
        <v>#N/A</v>
      </c>
      <c r="ER56" s="162" t="e">
        <f t="shared" si="37"/>
        <v>#N/A</v>
      </c>
      <c r="ES56" s="162" t="e">
        <f t="shared" si="38"/>
        <v>#N/A</v>
      </c>
      <c r="ET56" s="162" t="e">
        <f t="shared" si="39"/>
        <v>#N/A</v>
      </c>
      <c r="EU56" s="162" t="e">
        <f t="shared" si="40"/>
        <v>#N/A</v>
      </c>
      <c r="EV56" s="162" t="e">
        <f t="shared" si="41"/>
        <v>#N/A</v>
      </c>
      <c r="EW56" s="162" t="e">
        <f t="shared" si="42"/>
        <v>#N/A</v>
      </c>
      <c r="EX56" s="162" t="e">
        <f t="shared" si="43"/>
        <v>#N/A</v>
      </c>
      <c r="EY56" s="162" t="e">
        <f t="shared" si="44"/>
        <v>#N/A</v>
      </c>
      <c r="EZ56" s="162" t="e">
        <f t="shared" si="45"/>
        <v>#N/A</v>
      </c>
      <c r="FA56" s="162" t="e">
        <f t="shared" si="46"/>
        <v>#N/A</v>
      </c>
      <c r="FB56" s="162" t="e">
        <f t="shared" si="47"/>
        <v>#N/A</v>
      </c>
      <c r="FC56" s="162" t="e">
        <f t="shared" si="48"/>
        <v>#N/A</v>
      </c>
      <c r="FD56" s="162" t="e">
        <f t="shared" si="49"/>
        <v>#N/A</v>
      </c>
      <c r="FE56" s="162" t="e">
        <f t="shared" si="50"/>
        <v>#N/A</v>
      </c>
      <c r="FF56" s="162" t="e">
        <f t="shared" si="51"/>
        <v>#N/A</v>
      </c>
      <c r="FG56" s="162" t="e">
        <f t="shared" si="52"/>
        <v>#N/A</v>
      </c>
      <c r="FH56" s="162" t="e">
        <f t="shared" si="53"/>
        <v>#N/A</v>
      </c>
      <c r="FI56" s="162" t="e">
        <f t="shared" si="54"/>
        <v>#N/A</v>
      </c>
      <c r="FJ56" s="162" t="e">
        <f t="shared" si="55"/>
        <v>#N/A</v>
      </c>
      <c r="FK56" s="162" t="e">
        <f t="shared" si="56"/>
        <v>#N/A</v>
      </c>
      <c r="FL56" s="162" t="e">
        <f t="shared" si="57"/>
        <v>#N/A</v>
      </c>
      <c r="FM56" s="162" t="e">
        <f t="shared" si="58"/>
        <v>#N/A</v>
      </c>
      <c r="FN56" s="162" t="e">
        <f t="shared" si="59"/>
        <v>#N/A</v>
      </c>
      <c r="FO56" s="162" t="e">
        <f t="shared" si="60"/>
        <v>#N/A</v>
      </c>
      <c r="FP56" s="162" t="e">
        <f t="shared" si="61"/>
        <v>#N/A</v>
      </c>
      <c r="FQ56" s="162" t="e">
        <f t="shared" si="62"/>
        <v>#N/A</v>
      </c>
      <c r="FR56" s="162" t="e">
        <f t="shared" si="63"/>
        <v>#N/A</v>
      </c>
      <c r="FS56" s="162" t="e">
        <f t="shared" si="64"/>
        <v>#N/A</v>
      </c>
      <c r="FT56" s="162" t="e">
        <f t="shared" si="65"/>
        <v>#N/A</v>
      </c>
      <c r="FU56" s="162" t="e">
        <f t="shared" si="66"/>
        <v>#N/A</v>
      </c>
      <c r="FV56" s="162" t="e">
        <f t="shared" si="67"/>
        <v>#N/A</v>
      </c>
      <c r="FW56" s="162" t="e">
        <f t="shared" si="68"/>
        <v>#N/A</v>
      </c>
      <c r="FX56" s="162" t="e">
        <f t="shared" si="69"/>
        <v>#N/A</v>
      </c>
      <c r="FY56" s="162" t="e">
        <f t="shared" si="70"/>
        <v>#N/A</v>
      </c>
      <c r="FZ56" s="162" t="e">
        <f t="shared" si="71"/>
        <v>#N/A</v>
      </c>
      <c r="GA56" s="162" t="e">
        <f t="shared" si="72"/>
        <v>#N/A</v>
      </c>
      <c r="GB56" s="162" t="e">
        <f t="shared" si="73"/>
        <v>#N/A</v>
      </c>
      <c r="GC56" s="162" t="e">
        <f t="shared" si="74"/>
        <v>#N/A</v>
      </c>
      <c r="GD56" s="162" t="e">
        <f t="shared" si="75"/>
        <v>#N/A</v>
      </c>
      <c r="GE56" s="162" t="e">
        <f t="shared" si="76"/>
        <v>#N/A</v>
      </c>
      <c r="GF56" s="162" t="e">
        <f t="shared" si="77"/>
        <v>#N/A</v>
      </c>
      <c r="GG56" s="162" t="e">
        <f t="shared" si="78"/>
        <v>#N/A</v>
      </c>
      <c r="GH56" s="162" t="e">
        <f t="shared" si="79"/>
        <v>#N/A</v>
      </c>
      <c r="GI56" s="162" t="e">
        <f t="shared" si="80"/>
        <v>#N/A</v>
      </c>
      <c r="GJ56" s="162" t="e">
        <f t="shared" si="81"/>
        <v>#N/A</v>
      </c>
      <c r="GK56" s="162" t="e">
        <f t="shared" si="82"/>
        <v>#N/A</v>
      </c>
      <c r="GL56" s="162" t="e">
        <f t="shared" si="83"/>
        <v>#N/A</v>
      </c>
      <c r="GM56" s="162" t="e">
        <f t="shared" si="84"/>
        <v>#N/A</v>
      </c>
      <c r="GN56" s="162" t="e">
        <f t="shared" si="85"/>
        <v>#N/A</v>
      </c>
      <c r="GO56" s="162" t="e">
        <f t="shared" si="86"/>
        <v>#N/A</v>
      </c>
      <c r="GP56" s="162" t="e">
        <f t="shared" si="87"/>
        <v>#N/A</v>
      </c>
      <c r="GQ56" s="162" t="e">
        <f t="shared" si="88"/>
        <v>#N/A</v>
      </c>
      <c r="GR56" s="162" t="e">
        <f t="shared" si="89"/>
        <v>#N/A</v>
      </c>
      <c r="GS56" s="162" t="e">
        <f t="shared" si="90"/>
        <v>#N/A</v>
      </c>
      <c r="GT56" s="162" t="e">
        <f t="shared" si="91"/>
        <v>#N/A</v>
      </c>
      <c r="GU56" s="162" t="e">
        <f t="shared" si="92"/>
        <v>#N/A</v>
      </c>
      <c r="GV56" s="162" t="e">
        <f t="shared" si="93"/>
        <v>#N/A</v>
      </c>
      <c r="GW56" s="162" t="e">
        <f t="shared" si="94"/>
        <v>#N/A</v>
      </c>
      <c r="GX56" s="162" t="e">
        <f t="shared" si="95"/>
        <v>#N/A</v>
      </c>
      <c r="GY56" s="162" t="e">
        <f t="shared" si="96"/>
        <v>#N/A</v>
      </c>
      <c r="GZ56" s="162" t="e">
        <f t="shared" si="97"/>
        <v>#N/A</v>
      </c>
      <c r="HA56" s="162" t="e">
        <f t="shared" si="98"/>
        <v>#N/A</v>
      </c>
      <c r="HB56" s="162" t="e">
        <f t="shared" si="99"/>
        <v>#N/A</v>
      </c>
      <c r="HC56" s="162" t="e">
        <f t="shared" si="100"/>
        <v>#N/A</v>
      </c>
      <c r="HD56" s="162" t="e">
        <f t="shared" si="101"/>
        <v>#N/A</v>
      </c>
      <c r="HE56" s="162" t="e">
        <f t="shared" si="102"/>
        <v>#N/A</v>
      </c>
      <c r="HF56" s="162" t="e">
        <f t="shared" si="103"/>
        <v>#N/A</v>
      </c>
      <c r="HG56" s="162" t="e">
        <f t="shared" si="104"/>
        <v>#N/A</v>
      </c>
      <c r="HH56" s="162" t="e">
        <f t="shared" si="105"/>
        <v>#N/A</v>
      </c>
      <c r="HI56" s="162" t="e">
        <f t="shared" si="106"/>
        <v>#N/A</v>
      </c>
      <c r="HJ56" s="162" t="e">
        <f t="shared" si="107"/>
        <v>#N/A</v>
      </c>
      <c r="HK56" s="162" t="e">
        <f t="shared" si="108"/>
        <v>#N/A</v>
      </c>
      <c r="HL56" s="162" t="e">
        <f t="shared" si="109"/>
        <v>#N/A</v>
      </c>
      <c r="HM56" s="162" t="e">
        <f t="shared" si="110"/>
        <v>#N/A</v>
      </c>
      <c r="HN56" s="162" t="e">
        <f t="shared" si="111"/>
        <v>#N/A</v>
      </c>
      <c r="HO56" s="162" t="e">
        <f t="shared" si="112"/>
        <v>#N/A</v>
      </c>
      <c r="HP56" s="162" t="e">
        <f t="shared" si="113"/>
        <v>#N/A</v>
      </c>
      <c r="HQ56" s="162" t="e">
        <f t="shared" si="114"/>
        <v>#N/A</v>
      </c>
    </row>
    <row r="57" spans="1:225" hidden="1" x14ac:dyDescent="0.25">
      <c r="A57" s="4">
        <v>54</v>
      </c>
      <c r="B57" s="364" t="str">
        <f t="shared" si="4"/>
        <v/>
      </c>
      <c r="C57" s="88"/>
      <c r="D57" s="364" t="str">
        <f t="shared" si="5"/>
        <v/>
      </c>
      <c r="E57" s="34" t="str">
        <f t="shared" si="6"/>
        <v/>
      </c>
      <c r="F57" s="34" t="str">
        <f t="shared" si="7"/>
        <v/>
      </c>
      <c r="G57" s="69" t="str">
        <f>IF(AND(C57&gt;0,NOT(ISBLANK(H57))),IF(VLOOKUP($C$3,VLookups!$A$17:$B$18,2,FALSE),C57*VLOOKUP(H57,VLookups!$A$4:$B$13,2,FALSE),C57),"")</f>
        <v/>
      </c>
      <c r="H57" s="21"/>
      <c r="I57" s="56"/>
      <c r="J57" s="265"/>
      <c r="K57" s="365" t="str">
        <f>IF(C57&gt;0,IF(ISBLANK(J57),IF(ISBLANK(H57),"",VLOOKUP(H57,VLookups!$A$4:$C$13,3,FALSE)),J57),"")</f>
        <v/>
      </c>
      <c r="L57" s="365" t="str">
        <f t="shared" si="8"/>
        <v/>
      </c>
      <c r="M57" s="71" t="str">
        <f t="shared" si="9"/>
        <v/>
      </c>
      <c r="N57" s="88"/>
      <c r="O57" s="258" t="str">
        <f>IF(AND(N57&gt;0,C57&gt;0,NOT(K57="")),ABS(VLOOKUP($N$1,VLookups!$A$48:$B$49,2,FALSE)-_xlfn.LOGNORM.DIST(N57,LN(G57),LN(K57),TRUE)),"")</f>
        <v/>
      </c>
      <c r="P57" s="87" t="str">
        <f>IF(AND($B57&gt;0,$C57&gt;0,$D57&gt;0,NOT(ISBLANK($H57))),_xlfn.LOGNORM.INV(ABS(VLOOKUP($N$1,VLookups!$A$48:$B$49,2,FALSE)-P$3),LN($G57),LN($K57)),"")</f>
        <v/>
      </c>
      <c r="Q57" s="86" t="str">
        <f>IF(AND($B57&gt;0,$C57&gt;0,$D57&gt;0,NOT(ISBLANK($H57))),_xlfn.LOGNORM.INV(ABS(VLOOKUP($N$1,VLookups!$A$48:$B$49,2,FALSE)-Q$3),LN($G57),LN($K57)),"")</f>
        <v/>
      </c>
      <c r="R57" s="87" t="str">
        <f>IF(AND($B57&gt;0,$C57&gt;0,$D57&gt;0,NOT(ISBLANK($H57))),_xlfn.LOGNORM.INV(ABS(VLOOKUP($N$1,VLookups!$A$48:$B$49,2,FALSE)-R$3),LN($G57),LN($K57)),"")</f>
        <v/>
      </c>
      <c r="S57" s="86" t="str">
        <f>IF(AND($B57&gt;0,$C57&gt;0,$D57&gt;0,NOT(ISBLANK($H57))),_xlfn.LOGNORM.INV(ABS(VLOOKUP($N$1,VLookups!$A$48:$B$49,2,FALSE)-S$3),LN($G57),LN($K57)),"")</f>
        <v/>
      </c>
      <c r="T57" s="87" t="str">
        <f>IF(AND($B57&gt;0,$C57&gt;0,$D57&gt;0,NOT(ISBLANK($H57))),_xlfn.LOGNORM.INV(ABS(VLOOKUP($N$1,VLookups!$A$48:$B$49,2,FALSE)-T$3),LN($G57),LN($K57)),"")</f>
        <v/>
      </c>
      <c r="U57" s="86" t="str">
        <f>IF(AND($B57&gt;0,$C57&gt;0,$D57&gt;0,NOT(ISBLANK($H57))),_xlfn.LOGNORM.INV(ABS(VLOOKUP($N$1,VLookups!$A$48:$B$49,2,FALSE)-U$3),LN($G57),LN($K57)),"")</f>
        <v/>
      </c>
      <c r="V57" s="5"/>
      <c r="W57" s="161" t="str">
        <f t="shared" si="10"/>
        <v/>
      </c>
      <c r="X57" s="161"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2" t="e">
        <f t="shared" si="14"/>
        <v>#N/A</v>
      </c>
      <c r="DV57" s="162" t="e">
        <f t="shared" si="15"/>
        <v>#N/A</v>
      </c>
      <c r="DW57" s="162" t="e">
        <f t="shared" si="16"/>
        <v>#N/A</v>
      </c>
      <c r="DX57" s="162" t="e">
        <f t="shared" si="17"/>
        <v>#N/A</v>
      </c>
      <c r="DY57" s="162" t="e">
        <f t="shared" si="18"/>
        <v>#N/A</v>
      </c>
      <c r="DZ57" s="162" t="e">
        <f t="shared" si="19"/>
        <v>#N/A</v>
      </c>
      <c r="EA57" s="162" t="e">
        <f t="shared" si="20"/>
        <v>#N/A</v>
      </c>
      <c r="EB57" s="162" t="e">
        <f t="shared" si="21"/>
        <v>#N/A</v>
      </c>
      <c r="EC57" s="162" t="e">
        <f t="shared" si="22"/>
        <v>#N/A</v>
      </c>
      <c r="ED57" s="162" t="e">
        <f t="shared" si="23"/>
        <v>#N/A</v>
      </c>
      <c r="EE57" s="162" t="e">
        <f t="shared" si="24"/>
        <v>#N/A</v>
      </c>
      <c r="EF57" s="162" t="e">
        <f t="shared" si="25"/>
        <v>#N/A</v>
      </c>
      <c r="EG57" s="162" t="e">
        <f t="shared" si="26"/>
        <v>#N/A</v>
      </c>
      <c r="EH57" s="162" t="e">
        <f t="shared" si="27"/>
        <v>#N/A</v>
      </c>
      <c r="EI57" s="162" t="e">
        <f t="shared" si="28"/>
        <v>#N/A</v>
      </c>
      <c r="EJ57" s="162" t="e">
        <f t="shared" si="29"/>
        <v>#N/A</v>
      </c>
      <c r="EK57" s="162" t="e">
        <f t="shared" si="30"/>
        <v>#N/A</v>
      </c>
      <c r="EL57" s="162" t="e">
        <f t="shared" si="31"/>
        <v>#N/A</v>
      </c>
      <c r="EM57" s="162" t="e">
        <f t="shared" si="32"/>
        <v>#N/A</v>
      </c>
      <c r="EN57" s="162" t="e">
        <f t="shared" si="33"/>
        <v>#N/A</v>
      </c>
      <c r="EO57" s="162" t="e">
        <f t="shared" si="34"/>
        <v>#N/A</v>
      </c>
      <c r="EP57" s="162" t="e">
        <f t="shared" si="35"/>
        <v>#N/A</v>
      </c>
      <c r="EQ57" s="162" t="e">
        <f t="shared" si="36"/>
        <v>#N/A</v>
      </c>
      <c r="ER57" s="162" t="e">
        <f t="shared" si="37"/>
        <v>#N/A</v>
      </c>
      <c r="ES57" s="162" t="e">
        <f t="shared" si="38"/>
        <v>#N/A</v>
      </c>
      <c r="ET57" s="162" t="e">
        <f t="shared" si="39"/>
        <v>#N/A</v>
      </c>
      <c r="EU57" s="162" t="e">
        <f t="shared" si="40"/>
        <v>#N/A</v>
      </c>
      <c r="EV57" s="162" t="e">
        <f t="shared" si="41"/>
        <v>#N/A</v>
      </c>
      <c r="EW57" s="162" t="e">
        <f t="shared" si="42"/>
        <v>#N/A</v>
      </c>
      <c r="EX57" s="162" t="e">
        <f t="shared" si="43"/>
        <v>#N/A</v>
      </c>
      <c r="EY57" s="162" t="e">
        <f t="shared" si="44"/>
        <v>#N/A</v>
      </c>
      <c r="EZ57" s="162" t="e">
        <f t="shared" si="45"/>
        <v>#N/A</v>
      </c>
      <c r="FA57" s="162" t="e">
        <f t="shared" si="46"/>
        <v>#N/A</v>
      </c>
      <c r="FB57" s="162" t="e">
        <f t="shared" si="47"/>
        <v>#N/A</v>
      </c>
      <c r="FC57" s="162" t="e">
        <f t="shared" si="48"/>
        <v>#N/A</v>
      </c>
      <c r="FD57" s="162" t="e">
        <f t="shared" si="49"/>
        <v>#N/A</v>
      </c>
      <c r="FE57" s="162" t="e">
        <f t="shared" si="50"/>
        <v>#N/A</v>
      </c>
      <c r="FF57" s="162" t="e">
        <f t="shared" si="51"/>
        <v>#N/A</v>
      </c>
      <c r="FG57" s="162" t="e">
        <f t="shared" si="52"/>
        <v>#N/A</v>
      </c>
      <c r="FH57" s="162" t="e">
        <f t="shared" si="53"/>
        <v>#N/A</v>
      </c>
      <c r="FI57" s="162" t="e">
        <f t="shared" si="54"/>
        <v>#N/A</v>
      </c>
      <c r="FJ57" s="162" t="e">
        <f t="shared" si="55"/>
        <v>#N/A</v>
      </c>
      <c r="FK57" s="162" t="e">
        <f t="shared" si="56"/>
        <v>#N/A</v>
      </c>
      <c r="FL57" s="162" t="e">
        <f t="shared" si="57"/>
        <v>#N/A</v>
      </c>
      <c r="FM57" s="162" t="e">
        <f t="shared" si="58"/>
        <v>#N/A</v>
      </c>
      <c r="FN57" s="162" t="e">
        <f t="shared" si="59"/>
        <v>#N/A</v>
      </c>
      <c r="FO57" s="162" t="e">
        <f t="shared" si="60"/>
        <v>#N/A</v>
      </c>
      <c r="FP57" s="162" t="e">
        <f t="shared" si="61"/>
        <v>#N/A</v>
      </c>
      <c r="FQ57" s="162" t="e">
        <f t="shared" si="62"/>
        <v>#N/A</v>
      </c>
      <c r="FR57" s="162" t="e">
        <f t="shared" si="63"/>
        <v>#N/A</v>
      </c>
      <c r="FS57" s="162" t="e">
        <f t="shared" si="64"/>
        <v>#N/A</v>
      </c>
      <c r="FT57" s="162" t="e">
        <f t="shared" si="65"/>
        <v>#N/A</v>
      </c>
      <c r="FU57" s="162" t="e">
        <f t="shared" si="66"/>
        <v>#N/A</v>
      </c>
      <c r="FV57" s="162" t="e">
        <f t="shared" si="67"/>
        <v>#N/A</v>
      </c>
      <c r="FW57" s="162" t="e">
        <f t="shared" si="68"/>
        <v>#N/A</v>
      </c>
      <c r="FX57" s="162" t="e">
        <f t="shared" si="69"/>
        <v>#N/A</v>
      </c>
      <c r="FY57" s="162" t="e">
        <f t="shared" si="70"/>
        <v>#N/A</v>
      </c>
      <c r="FZ57" s="162" t="e">
        <f t="shared" si="71"/>
        <v>#N/A</v>
      </c>
      <c r="GA57" s="162" t="e">
        <f t="shared" si="72"/>
        <v>#N/A</v>
      </c>
      <c r="GB57" s="162" t="e">
        <f t="shared" si="73"/>
        <v>#N/A</v>
      </c>
      <c r="GC57" s="162" t="e">
        <f t="shared" si="74"/>
        <v>#N/A</v>
      </c>
      <c r="GD57" s="162" t="e">
        <f t="shared" si="75"/>
        <v>#N/A</v>
      </c>
      <c r="GE57" s="162" t="e">
        <f t="shared" si="76"/>
        <v>#N/A</v>
      </c>
      <c r="GF57" s="162" t="e">
        <f t="shared" si="77"/>
        <v>#N/A</v>
      </c>
      <c r="GG57" s="162" t="e">
        <f t="shared" si="78"/>
        <v>#N/A</v>
      </c>
      <c r="GH57" s="162" t="e">
        <f t="shared" si="79"/>
        <v>#N/A</v>
      </c>
      <c r="GI57" s="162" t="e">
        <f t="shared" si="80"/>
        <v>#N/A</v>
      </c>
      <c r="GJ57" s="162" t="e">
        <f t="shared" si="81"/>
        <v>#N/A</v>
      </c>
      <c r="GK57" s="162" t="e">
        <f t="shared" si="82"/>
        <v>#N/A</v>
      </c>
      <c r="GL57" s="162" t="e">
        <f t="shared" si="83"/>
        <v>#N/A</v>
      </c>
      <c r="GM57" s="162" t="e">
        <f t="shared" si="84"/>
        <v>#N/A</v>
      </c>
      <c r="GN57" s="162" t="e">
        <f t="shared" si="85"/>
        <v>#N/A</v>
      </c>
      <c r="GO57" s="162" t="e">
        <f t="shared" si="86"/>
        <v>#N/A</v>
      </c>
      <c r="GP57" s="162" t="e">
        <f t="shared" si="87"/>
        <v>#N/A</v>
      </c>
      <c r="GQ57" s="162" t="e">
        <f t="shared" si="88"/>
        <v>#N/A</v>
      </c>
      <c r="GR57" s="162" t="e">
        <f t="shared" si="89"/>
        <v>#N/A</v>
      </c>
      <c r="GS57" s="162" t="e">
        <f t="shared" si="90"/>
        <v>#N/A</v>
      </c>
      <c r="GT57" s="162" t="e">
        <f t="shared" si="91"/>
        <v>#N/A</v>
      </c>
      <c r="GU57" s="162" t="e">
        <f t="shared" si="92"/>
        <v>#N/A</v>
      </c>
      <c r="GV57" s="162" t="e">
        <f t="shared" si="93"/>
        <v>#N/A</v>
      </c>
      <c r="GW57" s="162" t="e">
        <f t="shared" si="94"/>
        <v>#N/A</v>
      </c>
      <c r="GX57" s="162" t="e">
        <f t="shared" si="95"/>
        <v>#N/A</v>
      </c>
      <c r="GY57" s="162" t="e">
        <f t="shared" si="96"/>
        <v>#N/A</v>
      </c>
      <c r="GZ57" s="162" t="e">
        <f t="shared" si="97"/>
        <v>#N/A</v>
      </c>
      <c r="HA57" s="162" t="e">
        <f t="shared" si="98"/>
        <v>#N/A</v>
      </c>
      <c r="HB57" s="162" t="e">
        <f t="shared" si="99"/>
        <v>#N/A</v>
      </c>
      <c r="HC57" s="162" t="e">
        <f t="shared" si="100"/>
        <v>#N/A</v>
      </c>
      <c r="HD57" s="162" t="e">
        <f t="shared" si="101"/>
        <v>#N/A</v>
      </c>
      <c r="HE57" s="162" t="e">
        <f t="shared" si="102"/>
        <v>#N/A</v>
      </c>
      <c r="HF57" s="162" t="e">
        <f t="shared" si="103"/>
        <v>#N/A</v>
      </c>
      <c r="HG57" s="162" t="e">
        <f t="shared" si="104"/>
        <v>#N/A</v>
      </c>
      <c r="HH57" s="162" t="e">
        <f t="shared" si="105"/>
        <v>#N/A</v>
      </c>
      <c r="HI57" s="162" t="e">
        <f t="shared" si="106"/>
        <v>#N/A</v>
      </c>
      <c r="HJ57" s="162" t="e">
        <f t="shared" si="107"/>
        <v>#N/A</v>
      </c>
      <c r="HK57" s="162" t="e">
        <f t="shared" si="108"/>
        <v>#N/A</v>
      </c>
      <c r="HL57" s="162" t="e">
        <f t="shared" si="109"/>
        <v>#N/A</v>
      </c>
      <c r="HM57" s="162" t="e">
        <f t="shared" si="110"/>
        <v>#N/A</v>
      </c>
      <c r="HN57" s="162" t="e">
        <f t="shared" si="111"/>
        <v>#N/A</v>
      </c>
      <c r="HO57" s="162" t="e">
        <f t="shared" si="112"/>
        <v>#N/A</v>
      </c>
      <c r="HP57" s="162" t="e">
        <f t="shared" si="113"/>
        <v>#N/A</v>
      </c>
      <c r="HQ57" s="162" t="e">
        <f t="shared" si="114"/>
        <v>#N/A</v>
      </c>
    </row>
    <row r="58" spans="1:225" hidden="1" x14ac:dyDescent="0.25">
      <c r="A58" s="4">
        <v>55</v>
      </c>
      <c r="B58" s="364" t="str">
        <f t="shared" si="4"/>
        <v/>
      </c>
      <c r="C58" s="88"/>
      <c r="D58" s="364" t="str">
        <f t="shared" si="5"/>
        <v/>
      </c>
      <c r="E58" s="34" t="str">
        <f t="shared" si="6"/>
        <v/>
      </c>
      <c r="F58" s="34" t="str">
        <f t="shared" si="7"/>
        <v/>
      </c>
      <c r="G58" s="69" t="str">
        <f>IF(AND(C58&gt;0,NOT(ISBLANK(H58))),IF(VLOOKUP($C$3,VLookups!$A$17:$B$18,2,FALSE),C58*VLOOKUP(H58,VLookups!$A$4:$B$13,2,FALSE),C58),"")</f>
        <v/>
      </c>
      <c r="H58" s="21"/>
      <c r="I58" s="56"/>
      <c r="J58" s="265"/>
      <c r="K58" s="365" t="str">
        <f>IF(C58&gt;0,IF(ISBLANK(J58),IF(ISBLANK(H58),"",VLOOKUP(H58,VLookups!$A$4:$C$13,3,FALSE)),J58),"")</f>
        <v/>
      </c>
      <c r="L58" s="365" t="str">
        <f t="shared" si="8"/>
        <v/>
      </c>
      <c r="M58" s="71" t="str">
        <f t="shared" si="9"/>
        <v/>
      </c>
      <c r="N58" s="88"/>
      <c r="O58" s="258" t="str">
        <f>IF(AND(N58&gt;0,C58&gt;0,NOT(K58="")),ABS(VLOOKUP($N$1,VLookups!$A$48:$B$49,2,FALSE)-_xlfn.LOGNORM.DIST(N58,LN(G58),LN(K58),TRUE)),"")</f>
        <v/>
      </c>
      <c r="P58" s="87" t="str">
        <f>IF(AND($B58&gt;0,$C58&gt;0,$D58&gt;0,NOT(ISBLANK($H58))),_xlfn.LOGNORM.INV(ABS(VLOOKUP($N$1,VLookups!$A$48:$B$49,2,FALSE)-P$3),LN($G58),LN($K58)),"")</f>
        <v/>
      </c>
      <c r="Q58" s="86" t="str">
        <f>IF(AND($B58&gt;0,$C58&gt;0,$D58&gt;0,NOT(ISBLANK($H58))),_xlfn.LOGNORM.INV(ABS(VLOOKUP($N$1,VLookups!$A$48:$B$49,2,FALSE)-Q$3),LN($G58),LN($K58)),"")</f>
        <v/>
      </c>
      <c r="R58" s="87" t="str">
        <f>IF(AND($B58&gt;0,$C58&gt;0,$D58&gt;0,NOT(ISBLANK($H58))),_xlfn.LOGNORM.INV(ABS(VLOOKUP($N$1,VLookups!$A$48:$B$49,2,FALSE)-R$3),LN($G58),LN($K58)),"")</f>
        <v/>
      </c>
      <c r="S58" s="86" t="str">
        <f>IF(AND($B58&gt;0,$C58&gt;0,$D58&gt;0,NOT(ISBLANK($H58))),_xlfn.LOGNORM.INV(ABS(VLOOKUP($N$1,VLookups!$A$48:$B$49,2,FALSE)-S$3),LN($G58),LN($K58)),"")</f>
        <v/>
      </c>
      <c r="T58" s="87" t="str">
        <f>IF(AND($B58&gt;0,$C58&gt;0,$D58&gt;0,NOT(ISBLANK($H58))),_xlfn.LOGNORM.INV(ABS(VLOOKUP($N$1,VLookups!$A$48:$B$49,2,FALSE)-T$3),LN($G58),LN($K58)),"")</f>
        <v/>
      </c>
      <c r="U58" s="86" t="str">
        <f>IF(AND($B58&gt;0,$C58&gt;0,$D58&gt;0,NOT(ISBLANK($H58))),_xlfn.LOGNORM.INV(ABS(VLOOKUP($N$1,VLookups!$A$48:$B$49,2,FALSE)-U$3),LN($G58),LN($K58)),"")</f>
        <v/>
      </c>
      <c r="V58" s="5"/>
      <c r="W58" s="161" t="str">
        <f t="shared" si="10"/>
        <v/>
      </c>
      <c r="X58" s="161"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2" t="e">
        <f t="shared" si="14"/>
        <v>#N/A</v>
      </c>
      <c r="DV58" s="162" t="e">
        <f t="shared" si="15"/>
        <v>#N/A</v>
      </c>
      <c r="DW58" s="162" t="e">
        <f t="shared" si="16"/>
        <v>#N/A</v>
      </c>
      <c r="DX58" s="162" t="e">
        <f t="shared" si="17"/>
        <v>#N/A</v>
      </c>
      <c r="DY58" s="162" t="e">
        <f t="shared" si="18"/>
        <v>#N/A</v>
      </c>
      <c r="DZ58" s="162" t="e">
        <f t="shared" si="19"/>
        <v>#N/A</v>
      </c>
      <c r="EA58" s="162" t="e">
        <f t="shared" si="20"/>
        <v>#N/A</v>
      </c>
      <c r="EB58" s="162" t="e">
        <f t="shared" si="21"/>
        <v>#N/A</v>
      </c>
      <c r="EC58" s="162" t="e">
        <f t="shared" si="22"/>
        <v>#N/A</v>
      </c>
      <c r="ED58" s="162" t="e">
        <f t="shared" si="23"/>
        <v>#N/A</v>
      </c>
      <c r="EE58" s="162" t="e">
        <f t="shared" si="24"/>
        <v>#N/A</v>
      </c>
      <c r="EF58" s="162" t="e">
        <f t="shared" si="25"/>
        <v>#N/A</v>
      </c>
      <c r="EG58" s="162" t="e">
        <f t="shared" si="26"/>
        <v>#N/A</v>
      </c>
      <c r="EH58" s="162" t="e">
        <f t="shared" si="27"/>
        <v>#N/A</v>
      </c>
      <c r="EI58" s="162" t="e">
        <f t="shared" si="28"/>
        <v>#N/A</v>
      </c>
      <c r="EJ58" s="162" t="e">
        <f t="shared" si="29"/>
        <v>#N/A</v>
      </c>
      <c r="EK58" s="162" t="e">
        <f t="shared" si="30"/>
        <v>#N/A</v>
      </c>
      <c r="EL58" s="162" t="e">
        <f t="shared" si="31"/>
        <v>#N/A</v>
      </c>
      <c r="EM58" s="162" t="e">
        <f t="shared" si="32"/>
        <v>#N/A</v>
      </c>
      <c r="EN58" s="162" t="e">
        <f t="shared" si="33"/>
        <v>#N/A</v>
      </c>
      <c r="EO58" s="162" t="e">
        <f t="shared" si="34"/>
        <v>#N/A</v>
      </c>
      <c r="EP58" s="162" t="e">
        <f t="shared" si="35"/>
        <v>#N/A</v>
      </c>
      <c r="EQ58" s="162" t="e">
        <f t="shared" si="36"/>
        <v>#N/A</v>
      </c>
      <c r="ER58" s="162" t="e">
        <f t="shared" si="37"/>
        <v>#N/A</v>
      </c>
      <c r="ES58" s="162" t="e">
        <f t="shared" si="38"/>
        <v>#N/A</v>
      </c>
      <c r="ET58" s="162" t="e">
        <f t="shared" si="39"/>
        <v>#N/A</v>
      </c>
      <c r="EU58" s="162" t="e">
        <f t="shared" si="40"/>
        <v>#N/A</v>
      </c>
      <c r="EV58" s="162" t="e">
        <f t="shared" si="41"/>
        <v>#N/A</v>
      </c>
      <c r="EW58" s="162" t="e">
        <f t="shared" si="42"/>
        <v>#N/A</v>
      </c>
      <c r="EX58" s="162" t="e">
        <f t="shared" si="43"/>
        <v>#N/A</v>
      </c>
      <c r="EY58" s="162" t="e">
        <f t="shared" si="44"/>
        <v>#N/A</v>
      </c>
      <c r="EZ58" s="162" t="e">
        <f t="shared" si="45"/>
        <v>#N/A</v>
      </c>
      <c r="FA58" s="162" t="e">
        <f t="shared" si="46"/>
        <v>#N/A</v>
      </c>
      <c r="FB58" s="162" t="e">
        <f t="shared" si="47"/>
        <v>#N/A</v>
      </c>
      <c r="FC58" s="162" t="e">
        <f t="shared" si="48"/>
        <v>#N/A</v>
      </c>
      <c r="FD58" s="162" t="e">
        <f t="shared" si="49"/>
        <v>#N/A</v>
      </c>
      <c r="FE58" s="162" t="e">
        <f t="shared" si="50"/>
        <v>#N/A</v>
      </c>
      <c r="FF58" s="162" t="e">
        <f t="shared" si="51"/>
        <v>#N/A</v>
      </c>
      <c r="FG58" s="162" t="e">
        <f t="shared" si="52"/>
        <v>#N/A</v>
      </c>
      <c r="FH58" s="162" t="e">
        <f t="shared" si="53"/>
        <v>#N/A</v>
      </c>
      <c r="FI58" s="162" t="e">
        <f t="shared" si="54"/>
        <v>#N/A</v>
      </c>
      <c r="FJ58" s="162" t="e">
        <f t="shared" si="55"/>
        <v>#N/A</v>
      </c>
      <c r="FK58" s="162" t="e">
        <f t="shared" si="56"/>
        <v>#N/A</v>
      </c>
      <c r="FL58" s="162" t="e">
        <f t="shared" si="57"/>
        <v>#N/A</v>
      </c>
      <c r="FM58" s="162" t="e">
        <f t="shared" si="58"/>
        <v>#N/A</v>
      </c>
      <c r="FN58" s="162" t="e">
        <f t="shared" si="59"/>
        <v>#N/A</v>
      </c>
      <c r="FO58" s="162" t="e">
        <f t="shared" si="60"/>
        <v>#N/A</v>
      </c>
      <c r="FP58" s="162" t="e">
        <f t="shared" si="61"/>
        <v>#N/A</v>
      </c>
      <c r="FQ58" s="162" t="e">
        <f t="shared" si="62"/>
        <v>#N/A</v>
      </c>
      <c r="FR58" s="162" t="e">
        <f t="shared" si="63"/>
        <v>#N/A</v>
      </c>
      <c r="FS58" s="162" t="e">
        <f t="shared" si="64"/>
        <v>#N/A</v>
      </c>
      <c r="FT58" s="162" t="e">
        <f t="shared" si="65"/>
        <v>#N/A</v>
      </c>
      <c r="FU58" s="162" t="e">
        <f t="shared" si="66"/>
        <v>#N/A</v>
      </c>
      <c r="FV58" s="162" t="e">
        <f t="shared" si="67"/>
        <v>#N/A</v>
      </c>
      <c r="FW58" s="162" t="e">
        <f t="shared" si="68"/>
        <v>#N/A</v>
      </c>
      <c r="FX58" s="162" t="e">
        <f t="shared" si="69"/>
        <v>#N/A</v>
      </c>
      <c r="FY58" s="162" t="e">
        <f t="shared" si="70"/>
        <v>#N/A</v>
      </c>
      <c r="FZ58" s="162" t="e">
        <f t="shared" si="71"/>
        <v>#N/A</v>
      </c>
      <c r="GA58" s="162" t="e">
        <f t="shared" si="72"/>
        <v>#N/A</v>
      </c>
      <c r="GB58" s="162" t="e">
        <f t="shared" si="73"/>
        <v>#N/A</v>
      </c>
      <c r="GC58" s="162" t="e">
        <f t="shared" si="74"/>
        <v>#N/A</v>
      </c>
      <c r="GD58" s="162" t="e">
        <f t="shared" si="75"/>
        <v>#N/A</v>
      </c>
      <c r="GE58" s="162" t="e">
        <f t="shared" si="76"/>
        <v>#N/A</v>
      </c>
      <c r="GF58" s="162" t="e">
        <f t="shared" si="77"/>
        <v>#N/A</v>
      </c>
      <c r="GG58" s="162" t="e">
        <f t="shared" si="78"/>
        <v>#N/A</v>
      </c>
      <c r="GH58" s="162" t="e">
        <f t="shared" si="79"/>
        <v>#N/A</v>
      </c>
      <c r="GI58" s="162" t="e">
        <f t="shared" si="80"/>
        <v>#N/A</v>
      </c>
      <c r="GJ58" s="162" t="e">
        <f t="shared" si="81"/>
        <v>#N/A</v>
      </c>
      <c r="GK58" s="162" t="e">
        <f t="shared" si="82"/>
        <v>#N/A</v>
      </c>
      <c r="GL58" s="162" t="e">
        <f t="shared" si="83"/>
        <v>#N/A</v>
      </c>
      <c r="GM58" s="162" t="e">
        <f t="shared" si="84"/>
        <v>#N/A</v>
      </c>
      <c r="GN58" s="162" t="e">
        <f t="shared" si="85"/>
        <v>#N/A</v>
      </c>
      <c r="GO58" s="162" t="e">
        <f t="shared" si="86"/>
        <v>#N/A</v>
      </c>
      <c r="GP58" s="162" t="e">
        <f t="shared" si="87"/>
        <v>#N/A</v>
      </c>
      <c r="GQ58" s="162" t="e">
        <f t="shared" si="88"/>
        <v>#N/A</v>
      </c>
      <c r="GR58" s="162" t="e">
        <f t="shared" si="89"/>
        <v>#N/A</v>
      </c>
      <c r="GS58" s="162" t="e">
        <f t="shared" si="90"/>
        <v>#N/A</v>
      </c>
      <c r="GT58" s="162" t="e">
        <f t="shared" si="91"/>
        <v>#N/A</v>
      </c>
      <c r="GU58" s="162" t="e">
        <f t="shared" si="92"/>
        <v>#N/A</v>
      </c>
      <c r="GV58" s="162" t="e">
        <f t="shared" si="93"/>
        <v>#N/A</v>
      </c>
      <c r="GW58" s="162" t="e">
        <f t="shared" si="94"/>
        <v>#N/A</v>
      </c>
      <c r="GX58" s="162" t="e">
        <f t="shared" si="95"/>
        <v>#N/A</v>
      </c>
      <c r="GY58" s="162" t="e">
        <f t="shared" si="96"/>
        <v>#N/A</v>
      </c>
      <c r="GZ58" s="162" t="e">
        <f t="shared" si="97"/>
        <v>#N/A</v>
      </c>
      <c r="HA58" s="162" t="e">
        <f t="shared" si="98"/>
        <v>#N/A</v>
      </c>
      <c r="HB58" s="162" t="e">
        <f t="shared" si="99"/>
        <v>#N/A</v>
      </c>
      <c r="HC58" s="162" t="e">
        <f t="shared" si="100"/>
        <v>#N/A</v>
      </c>
      <c r="HD58" s="162" t="e">
        <f t="shared" si="101"/>
        <v>#N/A</v>
      </c>
      <c r="HE58" s="162" t="e">
        <f t="shared" si="102"/>
        <v>#N/A</v>
      </c>
      <c r="HF58" s="162" t="e">
        <f t="shared" si="103"/>
        <v>#N/A</v>
      </c>
      <c r="HG58" s="162" t="e">
        <f t="shared" si="104"/>
        <v>#N/A</v>
      </c>
      <c r="HH58" s="162" t="e">
        <f t="shared" si="105"/>
        <v>#N/A</v>
      </c>
      <c r="HI58" s="162" t="e">
        <f t="shared" si="106"/>
        <v>#N/A</v>
      </c>
      <c r="HJ58" s="162" t="e">
        <f t="shared" si="107"/>
        <v>#N/A</v>
      </c>
      <c r="HK58" s="162" t="e">
        <f t="shared" si="108"/>
        <v>#N/A</v>
      </c>
      <c r="HL58" s="162" t="e">
        <f t="shared" si="109"/>
        <v>#N/A</v>
      </c>
      <c r="HM58" s="162" t="e">
        <f t="shared" si="110"/>
        <v>#N/A</v>
      </c>
      <c r="HN58" s="162" t="e">
        <f t="shared" si="111"/>
        <v>#N/A</v>
      </c>
      <c r="HO58" s="162" t="e">
        <f t="shared" si="112"/>
        <v>#N/A</v>
      </c>
      <c r="HP58" s="162" t="e">
        <f t="shared" si="113"/>
        <v>#N/A</v>
      </c>
      <c r="HQ58" s="162" t="e">
        <f t="shared" si="114"/>
        <v>#N/A</v>
      </c>
    </row>
    <row r="59" spans="1:225" hidden="1" x14ac:dyDescent="0.25">
      <c r="A59" s="4">
        <v>56</v>
      </c>
      <c r="B59" s="364" t="str">
        <f t="shared" si="4"/>
        <v/>
      </c>
      <c r="C59" s="88"/>
      <c r="D59" s="364" t="str">
        <f t="shared" si="5"/>
        <v/>
      </c>
      <c r="E59" s="34" t="str">
        <f t="shared" si="6"/>
        <v/>
      </c>
      <c r="F59" s="34" t="str">
        <f t="shared" si="7"/>
        <v/>
      </c>
      <c r="G59" s="69" t="str">
        <f>IF(AND(C59&gt;0,NOT(ISBLANK(H59))),IF(VLOOKUP($C$3,VLookups!$A$17:$B$18,2,FALSE),C59*VLOOKUP(H59,VLookups!$A$4:$B$13,2,FALSE),C59),"")</f>
        <v/>
      </c>
      <c r="H59" s="21"/>
      <c r="I59" s="56"/>
      <c r="J59" s="265"/>
      <c r="K59" s="365" t="str">
        <f>IF(C59&gt;0,IF(ISBLANK(J59),IF(ISBLANK(H59),"",VLOOKUP(H59,VLookups!$A$4:$C$13,3,FALSE)),J59),"")</f>
        <v/>
      </c>
      <c r="L59" s="365" t="str">
        <f t="shared" si="8"/>
        <v/>
      </c>
      <c r="M59" s="71" t="str">
        <f t="shared" si="9"/>
        <v/>
      </c>
      <c r="N59" s="88"/>
      <c r="O59" s="258" t="str">
        <f>IF(AND(N59&gt;0,C59&gt;0,NOT(K59="")),ABS(VLOOKUP($N$1,VLookups!$A$48:$B$49,2,FALSE)-_xlfn.LOGNORM.DIST(N59,LN(G59),LN(K59),TRUE)),"")</f>
        <v/>
      </c>
      <c r="P59" s="87" t="str">
        <f>IF(AND($B59&gt;0,$C59&gt;0,$D59&gt;0,NOT(ISBLANK($H59))),_xlfn.LOGNORM.INV(ABS(VLOOKUP($N$1,VLookups!$A$48:$B$49,2,FALSE)-P$3),LN($G59),LN($K59)),"")</f>
        <v/>
      </c>
      <c r="Q59" s="86" t="str">
        <f>IF(AND($B59&gt;0,$C59&gt;0,$D59&gt;0,NOT(ISBLANK($H59))),_xlfn.LOGNORM.INV(ABS(VLOOKUP($N$1,VLookups!$A$48:$B$49,2,FALSE)-Q$3),LN($G59),LN($K59)),"")</f>
        <v/>
      </c>
      <c r="R59" s="87" t="str">
        <f>IF(AND($B59&gt;0,$C59&gt;0,$D59&gt;0,NOT(ISBLANK($H59))),_xlfn.LOGNORM.INV(ABS(VLOOKUP($N$1,VLookups!$A$48:$B$49,2,FALSE)-R$3),LN($G59),LN($K59)),"")</f>
        <v/>
      </c>
      <c r="S59" s="86" t="str">
        <f>IF(AND($B59&gt;0,$C59&gt;0,$D59&gt;0,NOT(ISBLANK($H59))),_xlfn.LOGNORM.INV(ABS(VLOOKUP($N$1,VLookups!$A$48:$B$49,2,FALSE)-S$3),LN($G59),LN($K59)),"")</f>
        <v/>
      </c>
      <c r="T59" s="87" t="str">
        <f>IF(AND($B59&gt;0,$C59&gt;0,$D59&gt;0,NOT(ISBLANK($H59))),_xlfn.LOGNORM.INV(ABS(VLOOKUP($N$1,VLookups!$A$48:$B$49,2,FALSE)-T$3),LN($G59),LN($K59)),"")</f>
        <v/>
      </c>
      <c r="U59" s="86" t="str">
        <f>IF(AND($B59&gt;0,$C59&gt;0,$D59&gt;0,NOT(ISBLANK($H59))),_xlfn.LOGNORM.INV(ABS(VLOOKUP($N$1,VLookups!$A$48:$B$49,2,FALSE)-U$3),LN($G59),LN($K59)),"")</f>
        <v/>
      </c>
      <c r="V59" s="5"/>
      <c r="W59" s="161" t="str">
        <f t="shared" si="10"/>
        <v/>
      </c>
      <c r="X59" s="161"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2" t="e">
        <f t="shared" si="14"/>
        <v>#N/A</v>
      </c>
      <c r="DV59" s="162" t="e">
        <f t="shared" si="15"/>
        <v>#N/A</v>
      </c>
      <c r="DW59" s="162" t="e">
        <f t="shared" si="16"/>
        <v>#N/A</v>
      </c>
      <c r="DX59" s="162" t="e">
        <f t="shared" si="17"/>
        <v>#N/A</v>
      </c>
      <c r="DY59" s="162" t="e">
        <f t="shared" si="18"/>
        <v>#N/A</v>
      </c>
      <c r="DZ59" s="162" t="e">
        <f t="shared" si="19"/>
        <v>#N/A</v>
      </c>
      <c r="EA59" s="162" t="e">
        <f t="shared" si="20"/>
        <v>#N/A</v>
      </c>
      <c r="EB59" s="162" t="e">
        <f t="shared" si="21"/>
        <v>#N/A</v>
      </c>
      <c r="EC59" s="162" t="e">
        <f t="shared" si="22"/>
        <v>#N/A</v>
      </c>
      <c r="ED59" s="162" t="e">
        <f t="shared" si="23"/>
        <v>#N/A</v>
      </c>
      <c r="EE59" s="162" t="e">
        <f t="shared" si="24"/>
        <v>#N/A</v>
      </c>
      <c r="EF59" s="162" t="e">
        <f t="shared" si="25"/>
        <v>#N/A</v>
      </c>
      <c r="EG59" s="162" t="e">
        <f t="shared" si="26"/>
        <v>#N/A</v>
      </c>
      <c r="EH59" s="162" t="e">
        <f t="shared" si="27"/>
        <v>#N/A</v>
      </c>
      <c r="EI59" s="162" t="e">
        <f t="shared" si="28"/>
        <v>#N/A</v>
      </c>
      <c r="EJ59" s="162" t="e">
        <f t="shared" si="29"/>
        <v>#N/A</v>
      </c>
      <c r="EK59" s="162" t="e">
        <f t="shared" si="30"/>
        <v>#N/A</v>
      </c>
      <c r="EL59" s="162" t="e">
        <f t="shared" si="31"/>
        <v>#N/A</v>
      </c>
      <c r="EM59" s="162" t="e">
        <f t="shared" si="32"/>
        <v>#N/A</v>
      </c>
      <c r="EN59" s="162" t="e">
        <f t="shared" si="33"/>
        <v>#N/A</v>
      </c>
      <c r="EO59" s="162" t="e">
        <f t="shared" si="34"/>
        <v>#N/A</v>
      </c>
      <c r="EP59" s="162" t="e">
        <f t="shared" si="35"/>
        <v>#N/A</v>
      </c>
      <c r="EQ59" s="162" t="e">
        <f t="shared" si="36"/>
        <v>#N/A</v>
      </c>
      <c r="ER59" s="162" t="e">
        <f t="shared" si="37"/>
        <v>#N/A</v>
      </c>
      <c r="ES59" s="162" t="e">
        <f t="shared" si="38"/>
        <v>#N/A</v>
      </c>
      <c r="ET59" s="162" t="e">
        <f t="shared" si="39"/>
        <v>#N/A</v>
      </c>
      <c r="EU59" s="162" t="e">
        <f t="shared" si="40"/>
        <v>#N/A</v>
      </c>
      <c r="EV59" s="162" t="e">
        <f t="shared" si="41"/>
        <v>#N/A</v>
      </c>
      <c r="EW59" s="162" t="e">
        <f t="shared" si="42"/>
        <v>#N/A</v>
      </c>
      <c r="EX59" s="162" t="e">
        <f t="shared" si="43"/>
        <v>#N/A</v>
      </c>
      <c r="EY59" s="162" t="e">
        <f t="shared" si="44"/>
        <v>#N/A</v>
      </c>
      <c r="EZ59" s="162" t="e">
        <f t="shared" si="45"/>
        <v>#N/A</v>
      </c>
      <c r="FA59" s="162" t="e">
        <f t="shared" si="46"/>
        <v>#N/A</v>
      </c>
      <c r="FB59" s="162" t="e">
        <f t="shared" si="47"/>
        <v>#N/A</v>
      </c>
      <c r="FC59" s="162" t="e">
        <f t="shared" si="48"/>
        <v>#N/A</v>
      </c>
      <c r="FD59" s="162" t="e">
        <f t="shared" si="49"/>
        <v>#N/A</v>
      </c>
      <c r="FE59" s="162" t="e">
        <f t="shared" si="50"/>
        <v>#N/A</v>
      </c>
      <c r="FF59" s="162" t="e">
        <f t="shared" si="51"/>
        <v>#N/A</v>
      </c>
      <c r="FG59" s="162" t="e">
        <f t="shared" si="52"/>
        <v>#N/A</v>
      </c>
      <c r="FH59" s="162" t="e">
        <f t="shared" si="53"/>
        <v>#N/A</v>
      </c>
      <c r="FI59" s="162" t="e">
        <f t="shared" si="54"/>
        <v>#N/A</v>
      </c>
      <c r="FJ59" s="162" t="e">
        <f t="shared" si="55"/>
        <v>#N/A</v>
      </c>
      <c r="FK59" s="162" t="e">
        <f t="shared" si="56"/>
        <v>#N/A</v>
      </c>
      <c r="FL59" s="162" t="e">
        <f t="shared" si="57"/>
        <v>#N/A</v>
      </c>
      <c r="FM59" s="162" t="e">
        <f t="shared" si="58"/>
        <v>#N/A</v>
      </c>
      <c r="FN59" s="162" t="e">
        <f t="shared" si="59"/>
        <v>#N/A</v>
      </c>
      <c r="FO59" s="162" t="e">
        <f t="shared" si="60"/>
        <v>#N/A</v>
      </c>
      <c r="FP59" s="162" t="e">
        <f t="shared" si="61"/>
        <v>#N/A</v>
      </c>
      <c r="FQ59" s="162" t="e">
        <f t="shared" si="62"/>
        <v>#N/A</v>
      </c>
      <c r="FR59" s="162" t="e">
        <f t="shared" si="63"/>
        <v>#N/A</v>
      </c>
      <c r="FS59" s="162" t="e">
        <f t="shared" si="64"/>
        <v>#N/A</v>
      </c>
      <c r="FT59" s="162" t="e">
        <f t="shared" si="65"/>
        <v>#N/A</v>
      </c>
      <c r="FU59" s="162" t="e">
        <f t="shared" si="66"/>
        <v>#N/A</v>
      </c>
      <c r="FV59" s="162" t="e">
        <f t="shared" si="67"/>
        <v>#N/A</v>
      </c>
      <c r="FW59" s="162" t="e">
        <f t="shared" si="68"/>
        <v>#N/A</v>
      </c>
      <c r="FX59" s="162" t="e">
        <f t="shared" si="69"/>
        <v>#N/A</v>
      </c>
      <c r="FY59" s="162" t="e">
        <f t="shared" si="70"/>
        <v>#N/A</v>
      </c>
      <c r="FZ59" s="162" t="e">
        <f t="shared" si="71"/>
        <v>#N/A</v>
      </c>
      <c r="GA59" s="162" t="e">
        <f t="shared" si="72"/>
        <v>#N/A</v>
      </c>
      <c r="GB59" s="162" t="e">
        <f t="shared" si="73"/>
        <v>#N/A</v>
      </c>
      <c r="GC59" s="162" t="e">
        <f t="shared" si="74"/>
        <v>#N/A</v>
      </c>
      <c r="GD59" s="162" t="e">
        <f t="shared" si="75"/>
        <v>#N/A</v>
      </c>
      <c r="GE59" s="162" t="e">
        <f t="shared" si="76"/>
        <v>#N/A</v>
      </c>
      <c r="GF59" s="162" t="e">
        <f t="shared" si="77"/>
        <v>#N/A</v>
      </c>
      <c r="GG59" s="162" t="e">
        <f t="shared" si="78"/>
        <v>#N/A</v>
      </c>
      <c r="GH59" s="162" t="e">
        <f t="shared" si="79"/>
        <v>#N/A</v>
      </c>
      <c r="GI59" s="162" t="e">
        <f t="shared" si="80"/>
        <v>#N/A</v>
      </c>
      <c r="GJ59" s="162" t="e">
        <f t="shared" si="81"/>
        <v>#N/A</v>
      </c>
      <c r="GK59" s="162" t="e">
        <f t="shared" si="82"/>
        <v>#N/A</v>
      </c>
      <c r="GL59" s="162" t="e">
        <f t="shared" si="83"/>
        <v>#N/A</v>
      </c>
      <c r="GM59" s="162" t="e">
        <f t="shared" si="84"/>
        <v>#N/A</v>
      </c>
      <c r="GN59" s="162" t="e">
        <f t="shared" si="85"/>
        <v>#N/A</v>
      </c>
      <c r="GO59" s="162" t="e">
        <f t="shared" si="86"/>
        <v>#N/A</v>
      </c>
      <c r="GP59" s="162" t="e">
        <f t="shared" si="87"/>
        <v>#N/A</v>
      </c>
      <c r="GQ59" s="162" t="e">
        <f t="shared" si="88"/>
        <v>#N/A</v>
      </c>
      <c r="GR59" s="162" t="e">
        <f t="shared" si="89"/>
        <v>#N/A</v>
      </c>
      <c r="GS59" s="162" t="e">
        <f t="shared" si="90"/>
        <v>#N/A</v>
      </c>
      <c r="GT59" s="162" t="e">
        <f t="shared" si="91"/>
        <v>#N/A</v>
      </c>
      <c r="GU59" s="162" t="e">
        <f t="shared" si="92"/>
        <v>#N/A</v>
      </c>
      <c r="GV59" s="162" t="e">
        <f t="shared" si="93"/>
        <v>#N/A</v>
      </c>
      <c r="GW59" s="162" t="e">
        <f t="shared" si="94"/>
        <v>#N/A</v>
      </c>
      <c r="GX59" s="162" t="e">
        <f t="shared" si="95"/>
        <v>#N/A</v>
      </c>
      <c r="GY59" s="162" t="e">
        <f t="shared" si="96"/>
        <v>#N/A</v>
      </c>
      <c r="GZ59" s="162" t="e">
        <f t="shared" si="97"/>
        <v>#N/A</v>
      </c>
      <c r="HA59" s="162" t="e">
        <f t="shared" si="98"/>
        <v>#N/A</v>
      </c>
      <c r="HB59" s="162" t="e">
        <f t="shared" si="99"/>
        <v>#N/A</v>
      </c>
      <c r="HC59" s="162" t="e">
        <f t="shared" si="100"/>
        <v>#N/A</v>
      </c>
      <c r="HD59" s="162" t="e">
        <f t="shared" si="101"/>
        <v>#N/A</v>
      </c>
      <c r="HE59" s="162" t="e">
        <f t="shared" si="102"/>
        <v>#N/A</v>
      </c>
      <c r="HF59" s="162" t="e">
        <f t="shared" si="103"/>
        <v>#N/A</v>
      </c>
      <c r="HG59" s="162" t="e">
        <f t="shared" si="104"/>
        <v>#N/A</v>
      </c>
      <c r="HH59" s="162" t="e">
        <f t="shared" si="105"/>
        <v>#N/A</v>
      </c>
      <c r="HI59" s="162" t="e">
        <f t="shared" si="106"/>
        <v>#N/A</v>
      </c>
      <c r="HJ59" s="162" t="e">
        <f t="shared" si="107"/>
        <v>#N/A</v>
      </c>
      <c r="HK59" s="162" t="e">
        <f t="shared" si="108"/>
        <v>#N/A</v>
      </c>
      <c r="HL59" s="162" t="e">
        <f t="shared" si="109"/>
        <v>#N/A</v>
      </c>
      <c r="HM59" s="162" t="e">
        <f t="shared" si="110"/>
        <v>#N/A</v>
      </c>
      <c r="HN59" s="162" t="e">
        <f t="shared" si="111"/>
        <v>#N/A</v>
      </c>
      <c r="HO59" s="162" t="e">
        <f t="shared" si="112"/>
        <v>#N/A</v>
      </c>
      <c r="HP59" s="162" t="e">
        <f t="shared" si="113"/>
        <v>#N/A</v>
      </c>
      <c r="HQ59" s="162" t="e">
        <f t="shared" si="114"/>
        <v>#N/A</v>
      </c>
    </row>
    <row r="60" spans="1:225" hidden="1" x14ac:dyDescent="0.25">
      <c r="A60" s="4">
        <v>57</v>
      </c>
      <c r="B60" s="364" t="str">
        <f t="shared" si="4"/>
        <v/>
      </c>
      <c r="C60" s="88"/>
      <c r="D60" s="364" t="str">
        <f t="shared" si="5"/>
        <v/>
      </c>
      <c r="E60" s="34" t="str">
        <f t="shared" si="6"/>
        <v/>
      </c>
      <c r="F60" s="34" t="str">
        <f t="shared" si="7"/>
        <v/>
      </c>
      <c r="G60" s="69" t="str">
        <f>IF(AND(C60&gt;0,NOT(ISBLANK(H60))),IF(VLOOKUP($C$3,VLookups!$A$17:$B$18,2,FALSE),C60*VLOOKUP(H60,VLookups!$A$4:$B$13,2,FALSE),C60),"")</f>
        <v/>
      </c>
      <c r="H60" s="21"/>
      <c r="I60" s="56"/>
      <c r="J60" s="265"/>
      <c r="K60" s="365" t="str">
        <f>IF(C60&gt;0,IF(ISBLANK(J60),IF(ISBLANK(H60),"",VLOOKUP(H60,VLookups!$A$4:$C$13,3,FALSE)),J60),"")</f>
        <v/>
      </c>
      <c r="L60" s="365" t="str">
        <f t="shared" si="8"/>
        <v/>
      </c>
      <c r="M60" s="71" t="str">
        <f t="shared" si="9"/>
        <v/>
      </c>
      <c r="N60" s="88"/>
      <c r="O60" s="258" t="str">
        <f>IF(AND(N60&gt;0,C60&gt;0,NOT(K60="")),ABS(VLOOKUP($N$1,VLookups!$A$48:$B$49,2,FALSE)-_xlfn.LOGNORM.DIST(N60,LN(G60),LN(K60),TRUE)),"")</f>
        <v/>
      </c>
      <c r="P60" s="87" t="str">
        <f>IF(AND($B60&gt;0,$C60&gt;0,$D60&gt;0,NOT(ISBLANK($H60))),_xlfn.LOGNORM.INV(ABS(VLOOKUP($N$1,VLookups!$A$48:$B$49,2,FALSE)-P$3),LN($G60),LN($K60)),"")</f>
        <v/>
      </c>
      <c r="Q60" s="86" t="str">
        <f>IF(AND($B60&gt;0,$C60&gt;0,$D60&gt;0,NOT(ISBLANK($H60))),_xlfn.LOGNORM.INV(ABS(VLOOKUP($N$1,VLookups!$A$48:$B$49,2,FALSE)-Q$3),LN($G60),LN($K60)),"")</f>
        <v/>
      </c>
      <c r="R60" s="87" t="str">
        <f>IF(AND($B60&gt;0,$C60&gt;0,$D60&gt;0,NOT(ISBLANK($H60))),_xlfn.LOGNORM.INV(ABS(VLOOKUP($N$1,VLookups!$A$48:$B$49,2,FALSE)-R$3),LN($G60),LN($K60)),"")</f>
        <v/>
      </c>
      <c r="S60" s="86" t="str">
        <f>IF(AND($B60&gt;0,$C60&gt;0,$D60&gt;0,NOT(ISBLANK($H60))),_xlfn.LOGNORM.INV(ABS(VLOOKUP($N$1,VLookups!$A$48:$B$49,2,FALSE)-S$3),LN($G60),LN($K60)),"")</f>
        <v/>
      </c>
      <c r="T60" s="87" t="str">
        <f>IF(AND($B60&gt;0,$C60&gt;0,$D60&gt;0,NOT(ISBLANK($H60))),_xlfn.LOGNORM.INV(ABS(VLOOKUP($N$1,VLookups!$A$48:$B$49,2,FALSE)-T$3),LN($G60),LN($K60)),"")</f>
        <v/>
      </c>
      <c r="U60" s="86" t="str">
        <f>IF(AND($B60&gt;0,$C60&gt;0,$D60&gt;0,NOT(ISBLANK($H60))),_xlfn.LOGNORM.INV(ABS(VLOOKUP($N$1,VLookups!$A$48:$B$49,2,FALSE)-U$3),LN($G60),LN($K60)),"")</f>
        <v/>
      </c>
      <c r="V60" s="5"/>
      <c r="W60" s="161" t="str">
        <f t="shared" si="10"/>
        <v/>
      </c>
      <c r="X60" s="161"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2" t="e">
        <f t="shared" si="14"/>
        <v>#N/A</v>
      </c>
      <c r="DV60" s="162" t="e">
        <f t="shared" si="15"/>
        <v>#N/A</v>
      </c>
      <c r="DW60" s="162" t="e">
        <f t="shared" si="16"/>
        <v>#N/A</v>
      </c>
      <c r="DX60" s="162" t="e">
        <f t="shared" si="17"/>
        <v>#N/A</v>
      </c>
      <c r="DY60" s="162" t="e">
        <f t="shared" si="18"/>
        <v>#N/A</v>
      </c>
      <c r="DZ60" s="162" t="e">
        <f t="shared" si="19"/>
        <v>#N/A</v>
      </c>
      <c r="EA60" s="162" t="e">
        <f t="shared" si="20"/>
        <v>#N/A</v>
      </c>
      <c r="EB60" s="162" t="e">
        <f t="shared" si="21"/>
        <v>#N/A</v>
      </c>
      <c r="EC60" s="162" t="e">
        <f t="shared" si="22"/>
        <v>#N/A</v>
      </c>
      <c r="ED60" s="162" t="e">
        <f t="shared" si="23"/>
        <v>#N/A</v>
      </c>
      <c r="EE60" s="162" t="e">
        <f t="shared" si="24"/>
        <v>#N/A</v>
      </c>
      <c r="EF60" s="162" t="e">
        <f t="shared" si="25"/>
        <v>#N/A</v>
      </c>
      <c r="EG60" s="162" t="e">
        <f t="shared" si="26"/>
        <v>#N/A</v>
      </c>
      <c r="EH60" s="162" t="e">
        <f t="shared" si="27"/>
        <v>#N/A</v>
      </c>
      <c r="EI60" s="162" t="e">
        <f t="shared" si="28"/>
        <v>#N/A</v>
      </c>
      <c r="EJ60" s="162" t="e">
        <f t="shared" si="29"/>
        <v>#N/A</v>
      </c>
      <c r="EK60" s="162" t="e">
        <f t="shared" si="30"/>
        <v>#N/A</v>
      </c>
      <c r="EL60" s="162" t="e">
        <f t="shared" si="31"/>
        <v>#N/A</v>
      </c>
      <c r="EM60" s="162" t="e">
        <f t="shared" si="32"/>
        <v>#N/A</v>
      </c>
      <c r="EN60" s="162" t="e">
        <f t="shared" si="33"/>
        <v>#N/A</v>
      </c>
      <c r="EO60" s="162" t="e">
        <f t="shared" si="34"/>
        <v>#N/A</v>
      </c>
      <c r="EP60" s="162" t="e">
        <f t="shared" si="35"/>
        <v>#N/A</v>
      </c>
      <c r="EQ60" s="162" t="e">
        <f t="shared" si="36"/>
        <v>#N/A</v>
      </c>
      <c r="ER60" s="162" t="e">
        <f t="shared" si="37"/>
        <v>#N/A</v>
      </c>
      <c r="ES60" s="162" t="e">
        <f t="shared" si="38"/>
        <v>#N/A</v>
      </c>
      <c r="ET60" s="162" t="e">
        <f t="shared" si="39"/>
        <v>#N/A</v>
      </c>
      <c r="EU60" s="162" t="e">
        <f t="shared" si="40"/>
        <v>#N/A</v>
      </c>
      <c r="EV60" s="162" t="e">
        <f t="shared" si="41"/>
        <v>#N/A</v>
      </c>
      <c r="EW60" s="162" t="e">
        <f t="shared" si="42"/>
        <v>#N/A</v>
      </c>
      <c r="EX60" s="162" t="e">
        <f t="shared" si="43"/>
        <v>#N/A</v>
      </c>
      <c r="EY60" s="162" t="e">
        <f t="shared" si="44"/>
        <v>#N/A</v>
      </c>
      <c r="EZ60" s="162" t="e">
        <f t="shared" si="45"/>
        <v>#N/A</v>
      </c>
      <c r="FA60" s="162" t="e">
        <f t="shared" si="46"/>
        <v>#N/A</v>
      </c>
      <c r="FB60" s="162" t="e">
        <f t="shared" si="47"/>
        <v>#N/A</v>
      </c>
      <c r="FC60" s="162" t="e">
        <f t="shared" si="48"/>
        <v>#N/A</v>
      </c>
      <c r="FD60" s="162" t="e">
        <f t="shared" si="49"/>
        <v>#N/A</v>
      </c>
      <c r="FE60" s="162" t="e">
        <f t="shared" si="50"/>
        <v>#N/A</v>
      </c>
      <c r="FF60" s="162" t="e">
        <f t="shared" si="51"/>
        <v>#N/A</v>
      </c>
      <c r="FG60" s="162" t="e">
        <f t="shared" si="52"/>
        <v>#N/A</v>
      </c>
      <c r="FH60" s="162" t="e">
        <f t="shared" si="53"/>
        <v>#N/A</v>
      </c>
      <c r="FI60" s="162" t="e">
        <f t="shared" si="54"/>
        <v>#N/A</v>
      </c>
      <c r="FJ60" s="162" t="e">
        <f t="shared" si="55"/>
        <v>#N/A</v>
      </c>
      <c r="FK60" s="162" t="e">
        <f t="shared" si="56"/>
        <v>#N/A</v>
      </c>
      <c r="FL60" s="162" t="e">
        <f t="shared" si="57"/>
        <v>#N/A</v>
      </c>
      <c r="FM60" s="162" t="e">
        <f t="shared" si="58"/>
        <v>#N/A</v>
      </c>
      <c r="FN60" s="162" t="e">
        <f t="shared" si="59"/>
        <v>#N/A</v>
      </c>
      <c r="FO60" s="162" t="e">
        <f t="shared" si="60"/>
        <v>#N/A</v>
      </c>
      <c r="FP60" s="162" t="e">
        <f t="shared" si="61"/>
        <v>#N/A</v>
      </c>
      <c r="FQ60" s="162" t="e">
        <f t="shared" si="62"/>
        <v>#N/A</v>
      </c>
      <c r="FR60" s="162" t="e">
        <f t="shared" si="63"/>
        <v>#N/A</v>
      </c>
      <c r="FS60" s="162" t="e">
        <f t="shared" si="64"/>
        <v>#N/A</v>
      </c>
      <c r="FT60" s="162" t="e">
        <f t="shared" si="65"/>
        <v>#N/A</v>
      </c>
      <c r="FU60" s="162" t="e">
        <f t="shared" si="66"/>
        <v>#N/A</v>
      </c>
      <c r="FV60" s="162" t="e">
        <f t="shared" si="67"/>
        <v>#N/A</v>
      </c>
      <c r="FW60" s="162" t="e">
        <f t="shared" si="68"/>
        <v>#N/A</v>
      </c>
      <c r="FX60" s="162" t="e">
        <f t="shared" si="69"/>
        <v>#N/A</v>
      </c>
      <c r="FY60" s="162" t="e">
        <f t="shared" si="70"/>
        <v>#N/A</v>
      </c>
      <c r="FZ60" s="162" t="e">
        <f t="shared" si="71"/>
        <v>#N/A</v>
      </c>
      <c r="GA60" s="162" t="e">
        <f t="shared" si="72"/>
        <v>#N/A</v>
      </c>
      <c r="GB60" s="162" t="e">
        <f t="shared" si="73"/>
        <v>#N/A</v>
      </c>
      <c r="GC60" s="162" t="e">
        <f t="shared" si="74"/>
        <v>#N/A</v>
      </c>
      <c r="GD60" s="162" t="e">
        <f t="shared" si="75"/>
        <v>#N/A</v>
      </c>
      <c r="GE60" s="162" t="e">
        <f t="shared" si="76"/>
        <v>#N/A</v>
      </c>
      <c r="GF60" s="162" t="e">
        <f t="shared" si="77"/>
        <v>#N/A</v>
      </c>
      <c r="GG60" s="162" t="e">
        <f t="shared" si="78"/>
        <v>#N/A</v>
      </c>
      <c r="GH60" s="162" t="e">
        <f t="shared" si="79"/>
        <v>#N/A</v>
      </c>
      <c r="GI60" s="162" t="e">
        <f t="shared" si="80"/>
        <v>#N/A</v>
      </c>
      <c r="GJ60" s="162" t="e">
        <f t="shared" si="81"/>
        <v>#N/A</v>
      </c>
      <c r="GK60" s="162" t="e">
        <f t="shared" si="82"/>
        <v>#N/A</v>
      </c>
      <c r="GL60" s="162" t="e">
        <f t="shared" si="83"/>
        <v>#N/A</v>
      </c>
      <c r="GM60" s="162" t="e">
        <f t="shared" si="84"/>
        <v>#N/A</v>
      </c>
      <c r="GN60" s="162" t="e">
        <f t="shared" si="85"/>
        <v>#N/A</v>
      </c>
      <c r="GO60" s="162" t="e">
        <f t="shared" si="86"/>
        <v>#N/A</v>
      </c>
      <c r="GP60" s="162" t="e">
        <f t="shared" si="87"/>
        <v>#N/A</v>
      </c>
      <c r="GQ60" s="162" t="e">
        <f t="shared" si="88"/>
        <v>#N/A</v>
      </c>
      <c r="GR60" s="162" t="e">
        <f t="shared" si="89"/>
        <v>#N/A</v>
      </c>
      <c r="GS60" s="162" t="e">
        <f t="shared" si="90"/>
        <v>#N/A</v>
      </c>
      <c r="GT60" s="162" t="e">
        <f t="shared" si="91"/>
        <v>#N/A</v>
      </c>
      <c r="GU60" s="162" t="e">
        <f t="shared" si="92"/>
        <v>#N/A</v>
      </c>
      <c r="GV60" s="162" t="e">
        <f t="shared" si="93"/>
        <v>#N/A</v>
      </c>
      <c r="GW60" s="162" t="e">
        <f t="shared" si="94"/>
        <v>#N/A</v>
      </c>
      <c r="GX60" s="162" t="e">
        <f t="shared" si="95"/>
        <v>#N/A</v>
      </c>
      <c r="GY60" s="162" t="e">
        <f t="shared" si="96"/>
        <v>#N/A</v>
      </c>
      <c r="GZ60" s="162" t="e">
        <f t="shared" si="97"/>
        <v>#N/A</v>
      </c>
      <c r="HA60" s="162" t="e">
        <f t="shared" si="98"/>
        <v>#N/A</v>
      </c>
      <c r="HB60" s="162" t="e">
        <f t="shared" si="99"/>
        <v>#N/A</v>
      </c>
      <c r="HC60" s="162" t="e">
        <f t="shared" si="100"/>
        <v>#N/A</v>
      </c>
      <c r="HD60" s="162" t="e">
        <f t="shared" si="101"/>
        <v>#N/A</v>
      </c>
      <c r="HE60" s="162" t="e">
        <f t="shared" si="102"/>
        <v>#N/A</v>
      </c>
      <c r="HF60" s="162" t="e">
        <f t="shared" si="103"/>
        <v>#N/A</v>
      </c>
      <c r="HG60" s="162" t="e">
        <f t="shared" si="104"/>
        <v>#N/A</v>
      </c>
      <c r="HH60" s="162" t="e">
        <f t="shared" si="105"/>
        <v>#N/A</v>
      </c>
      <c r="HI60" s="162" t="e">
        <f t="shared" si="106"/>
        <v>#N/A</v>
      </c>
      <c r="HJ60" s="162" t="e">
        <f t="shared" si="107"/>
        <v>#N/A</v>
      </c>
      <c r="HK60" s="162" t="e">
        <f t="shared" si="108"/>
        <v>#N/A</v>
      </c>
      <c r="HL60" s="162" t="e">
        <f t="shared" si="109"/>
        <v>#N/A</v>
      </c>
      <c r="HM60" s="162" t="e">
        <f t="shared" si="110"/>
        <v>#N/A</v>
      </c>
      <c r="HN60" s="162" t="e">
        <f t="shared" si="111"/>
        <v>#N/A</v>
      </c>
      <c r="HO60" s="162" t="e">
        <f t="shared" si="112"/>
        <v>#N/A</v>
      </c>
      <c r="HP60" s="162" t="e">
        <f t="shared" si="113"/>
        <v>#N/A</v>
      </c>
      <c r="HQ60" s="162" t="e">
        <f t="shared" si="114"/>
        <v>#N/A</v>
      </c>
    </row>
    <row r="61" spans="1:225" hidden="1" x14ac:dyDescent="0.25">
      <c r="A61" s="4">
        <v>58</v>
      </c>
      <c r="B61" s="364" t="str">
        <f t="shared" si="4"/>
        <v/>
      </c>
      <c r="C61" s="88"/>
      <c r="D61" s="364" t="str">
        <f t="shared" si="5"/>
        <v/>
      </c>
      <c r="E61" s="34" t="str">
        <f t="shared" si="6"/>
        <v/>
      </c>
      <c r="F61" s="34" t="str">
        <f t="shared" si="7"/>
        <v/>
      </c>
      <c r="G61" s="69" t="str">
        <f>IF(AND(C61&gt;0,NOT(ISBLANK(H61))),IF(VLOOKUP($C$3,VLookups!$A$17:$B$18,2,FALSE),C61*VLOOKUP(H61,VLookups!$A$4:$B$13,2,FALSE),C61),"")</f>
        <v/>
      </c>
      <c r="H61" s="21"/>
      <c r="I61" s="56"/>
      <c r="J61" s="265"/>
      <c r="K61" s="365" t="str">
        <f>IF(C61&gt;0,IF(ISBLANK(J61),IF(ISBLANK(H61),"",VLOOKUP(H61,VLookups!$A$4:$C$13,3,FALSE)),J61),"")</f>
        <v/>
      </c>
      <c r="L61" s="365" t="str">
        <f t="shared" si="8"/>
        <v/>
      </c>
      <c r="M61" s="71" t="str">
        <f t="shared" si="9"/>
        <v/>
      </c>
      <c r="N61" s="88"/>
      <c r="O61" s="258" t="str">
        <f>IF(AND(N61&gt;0,C61&gt;0,NOT(K61="")),ABS(VLOOKUP($N$1,VLookups!$A$48:$B$49,2,FALSE)-_xlfn.LOGNORM.DIST(N61,LN(G61),LN(K61),TRUE)),"")</f>
        <v/>
      </c>
      <c r="P61" s="87" t="str">
        <f>IF(AND($B61&gt;0,$C61&gt;0,$D61&gt;0,NOT(ISBLANK($H61))),_xlfn.LOGNORM.INV(ABS(VLOOKUP($N$1,VLookups!$A$48:$B$49,2,FALSE)-P$3),LN($G61),LN($K61)),"")</f>
        <v/>
      </c>
      <c r="Q61" s="86" t="str">
        <f>IF(AND($B61&gt;0,$C61&gt;0,$D61&gt;0,NOT(ISBLANK($H61))),_xlfn.LOGNORM.INV(ABS(VLOOKUP($N$1,VLookups!$A$48:$B$49,2,FALSE)-Q$3),LN($G61),LN($K61)),"")</f>
        <v/>
      </c>
      <c r="R61" s="87" t="str">
        <f>IF(AND($B61&gt;0,$C61&gt;0,$D61&gt;0,NOT(ISBLANK($H61))),_xlfn.LOGNORM.INV(ABS(VLOOKUP($N$1,VLookups!$A$48:$B$49,2,FALSE)-R$3),LN($G61),LN($K61)),"")</f>
        <v/>
      </c>
      <c r="S61" s="86" t="str">
        <f>IF(AND($B61&gt;0,$C61&gt;0,$D61&gt;0,NOT(ISBLANK($H61))),_xlfn.LOGNORM.INV(ABS(VLOOKUP($N$1,VLookups!$A$48:$B$49,2,FALSE)-S$3),LN($G61),LN($K61)),"")</f>
        <v/>
      </c>
      <c r="T61" s="87" t="str">
        <f>IF(AND($B61&gt;0,$C61&gt;0,$D61&gt;0,NOT(ISBLANK($H61))),_xlfn.LOGNORM.INV(ABS(VLOOKUP($N$1,VLookups!$A$48:$B$49,2,FALSE)-T$3),LN($G61),LN($K61)),"")</f>
        <v/>
      </c>
      <c r="U61" s="86" t="str">
        <f>IF(AND($B61&gt;0,$C61&gt;0,$D61&gt;0,NOT(ISBLANK($H61))),_xlfn.LOGNORM.INV(ABS(VLOOKUP($N$1,VLookups!$A$48:$B$49,2,FALSE)-U$3),LN($G61),LN($K61)),"")</f>
        <v/>
      </c>
      <c r="V61" s="5"/>
      <c r="W61" s="161" t="str">
        <f t="shared" si="10"/>
        <v/>
      </c>
      <c r="X61" s="161"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2" t="e">
        <f t="shared" si="14"/>
        <v>#N/A</v>
      </c>
      <c r="DV61" s="162" t="e">
        <f t="shared" si="15"/>
        <v>#N/A</v>
      </c>
      <c r="DW61" s="162" t="e">
        <f t="shared" si="16"/>
        <v>#N/A</v>
      </c>
      <c r="DX61" s="162" t="e">
        <f t="shared" si="17"/>
        <v>#N/A</v>
      </c>
      <c r="DY61" s="162" t="e">
        <f t="shared" si="18"/>
        <v>#N/A</v>
      </c>
      <c r="DZ61" s="162" t="e">
        <f t="shared" si="19"/>
        <v>#N/A</v>
      </c>
      <c r="EA61" s="162" t="e">
        <f t="shared" si="20"/>
        <v>#N/A</v>
      </c>
      <c r="EB61" s="162" t="e">
        <f t="shared" si="21"/>
        <v>#N/A</v>
      </c>
      <c r="EC61" s="162" t="e">
        <f t="shared" si="22"/>
        <v>#N/A</v>
      </c>
      <c r="ED61" s="162" t="e">
        <f t="shared" si="23"/>
        <v>#N/A</v>
      </c>
      <c r="EE61" s="162" t="e">
        <f t="shared" si="24"/>
        <v>#N/A</v>
      </c>
      <c r="EF61" s="162" t="e">
        <f t="shared" si="25"/>
        <v>#N/A</v>
      </c>
      <c r="EG61" s="162" t="e">
        <f t="shared" si="26"/>
        <v>#N/A</v>
      </c>
      <c r="EH61" s="162" t="e">
        <f t="shared" si="27"/>
        <v>#N/A</v>
      </c>
      <c r="EI61" s="162" t="e">
        <f t="shared" si="28"/>
        <v>#N/A</v>
      </c>
      <c r="EJ61" s="162" t="e">
        <f t="shared" si="29"/>
        <v>#N/A</v>
      </c>
      <c r="EK61" s="162" t="e">
        <f t="shared" si="30"/>
        <v>#N/A</v>
      </c>
      <c r="EL61" s="162" t="e">
        <f t="shared" si="31"/>
        <v>#N/A</v>
      </c>
      <c r="EM61" s="162" t="e">
        <f t="shared" si="32"/>
        <v>#N/A</v>
      </c>
      <c r="EN61" s="162" t="e">
        <f t="shared" si="33"/>
        <v>#N/A</v>
      </c>
      <c r="EO61" s="162" t="e">
        <f t="shared" si="34"/>
        <v>#N/A</v>
      </c>
      <c r="EP61" s="162" t="e">
        <f t="shared" si="35"/>
        <v>#N/A</v>
      </c>
      <c r="EQ61" s="162" t="e">
        <f t="shared" si="36"/>
        <v>#N/A</v>
      </c>
      <c r="ER61" s="162" t="e">
        <f t="shared" si="37"/>
        <v>#N/A</v>
      </c>
      <c r="ES61" s="162" t="e">
        <f t="shared" si="38"/>
        <v>#N/A</v>
      </c>
      <c r="ET61" s="162" t="e">
        <f t="shared" si="39"/>
        <v>#N/A</v>
      </c>
      <c r="EU61" s="162" t="e">
        <f t="shared" si="40"/>
        <v>#N/A</v>
      </c>
      <c r="EV61" s="162" t="e">
        <f t="shared" si="41"/>
        <v>#N/A</v>
      </c>
      <c r="EW61" s="162" t="e">
        <f t="shared" si="42"/>
        <v>#N/A</v>
      </c>
      <c r="EX61" s="162" t="e">
        <f t="shared" si="43"/>
        <v>#N/A</v>
      </c>
      <c r="EY61" s="162" t="e">
        <f t="shared" si="44"/>
        <v>#N/A</v>
      </c>
      <c r="EZ61" s="162" t="e">
        <f t="shared" si="45"/>
        <v>#N/A</v>
      </c>
      <c r="FA61" s="162" t="e">
        <f t="shared" si="46"/>
        <v>#N/A</v>
      </c>
      <c r="FB61" s="162" t="e">
        <f t="shared" si="47"/>
        <v>#N/A</v>
      </c>
      <c r="FC61" s="162" t="e">
        <f t="shared" si="48"/>
        <v>#N/A</v>
      </c>
      <c r="FD61" s="162" t="e">
        <f t="shared" si="49"/>
        <v>#N/A</v>
      </c>
      <c r="FE61" s="162" t="e">
        <f t="shared" si="50"/>
        <v>#N/A</v>
      </c>
      <c r="FF61" s="162" t="e">
        <f t="shared" si="51"/>
        <v>#N/A</v>
      </c>
      <c r="FG61" s="162" t="e">
        <f t="shared" si="52"/>
        <v>#N/A</v>
      </c>
      <c r="FH61" s="162" t="e">
        <f t="shared" si="53"/>
        <v>#N/A</v>
      </c>
      <c r="FI61" s="162" t="e">
        <f t="shared" si="54"/>
        <v>#N/A</v>
      </c>
      <c r="FJ61" s="162" t="e">
        <f t="shared" si="55"/>
        <v>#N/A</v>
      </c>
      <c r="FK61" s="162" t="e">
        <f t="shared" si="56"/>
        <v>#N/A</v>
      </c>
      <c r="FL61" s="162" t="e">
        <f t="shared" si="57"/>
        <v>#N/A</v>
      </c>
      <c r="FM61" s="162" t="e">
        <f t="shared" si="58"/>
        <v>#N/A</v>
      </c>
      <c r="FN61" s="162" t="e">
        <f t="shared" si="59"/>
        <v>#N/A</v>
      </c>
      <c r="FO61" s="162" t="e">
        <f t="shared" si="60"/>
        <v>#N/A</v>
      </c>
      <c r="FP61" s="162" t="e">
        <f t="shared" si="61"/>
        <v>#N/A</v>
      </c>
      <c r="FQ61" s="162" t="e">
        <f t="shared" si="62"/>
        <v>#N/A</v>
      </c>
      <c r="FR61" s="162" t="e">
        <f t="shared" si="63"/>
        <v>#N/A</v>
      </c>
      <c r="FS61" s="162" t="e">
        <f t="shared" si="64"/>
        <v>#N/A</v>
      </c>
      <c r="FT61" s="162" t="e">
        <f t="shared" si="65"/>
        <v>#N/A</v>
      </c>
      <c r="FU61" s="162" t="e">
        <f t="shared" si="66"/>
        <v>#N/A</v>
      </c>
      <c r="FV61" s="162" t="e">
        <f t="shared" si="67"/>
        <v>#N/A</v>
      </c>
      <c r="FW61" s="162" t="e">
        <f t="shared" si="68"/>
        <v>#N/A</v>
      </c>
      <c r="FX61" s="162" t="e">
        <f t="shared" si="69"/>
        <v>#N/A</v>
      </c>
      <c r="FY61" s="162" t="e">
        <f t="shared" si="70"/>
        <v>#N/A</v>
      </c>
      <c r="FZ61" s="162" t="e">
        <f t="shared" si="71"/>
        <v>#N/A</v>
      </c>
      <c r="GA61" s="162" t="e">
        <f t="shared" si="72"/>
        <v>#N/A</v>
      </c>
      <c r="GB61" s="162" t="e">
        <f t="shared" si="73"/>
        <v>#N/A</v>
      </c>
      <c r="GC61" s="162" t="e">
        <f t="shared" si="74"/>
        <v>#N/A</v>
      </c>
      <c r="GD61" s="162" t="e">
        <f t="shared" si="75"/>
        <v>#N/A</v>
      </c>
      <c r="GE61" s="162" t="e">
        <f t="shared" si="76"/>
        <v>#N/A</v>
      </c>
      <c r="GF61" s="162" t="e">
        <f t="shared" si="77"/>
        <v>#N/A</v>
      </c>
      <c r="GG61" s="162" t="e">
        <f t="shared" si="78"/>
        <v>#N/A</v>
      </c>
      <c r="GH61" s="162" t="e">
        <f t="shared" si="79"/>
        <v>#N/A</v>
      </c>
      <c r="GI61" s="162" t="e">
        <f t="shared" si="80"/>
        <v>#N/A</v>
      </c>
      <c r="GJ61" s="162" t="e">
        <f t="shared" si="81"/>
        <v>#N/A</v>
      </c>
      <c r="GK61" s="162" t="e">
        <f t="shared" si="82"/>
        <v>#N/A</v>
      </c>
      <c r="GL61" s="162" t="e">
        <f t="shared" si="83"/>
        <v>#N/A</v>
      </c>
      <c r="GM61" s="162" t="e">
        <f t="shared" si="84"/>
        <v>#N/A</v>
      </c>
      <c r="GN61" s="162" t="e">
        <f t="shared" si="85"/>
        <v>#N/A</v>
      </c>
      <c r="GO61" s="162" t="e">
        <f t="shared" si="86"/>
        <v>#N/A</v>
      </c>
      <c r="GP61" s="162" t="e">
        <f t="shared" si="87"/>
        <v>#N/A</v>
      </c>
      <c r="GQ61" s="162" t="e">
        <f t="shared" si="88"/>
        <v>#N/A</v>
      </c>
      <c r="GR61" s="162" t="e">
        <f t="shared" si="89"/>
        <v>#N/A</v>
      </c>
      <c r="GS61" s="162" t="e">
        <f t="shared" si="90"/>
        <v>#N/A</v>
      </c>
      <c r="GT61" s="162" t="e">
        <f t="shared" si="91"/>
        <v>#N/A</v>
      </c>
      <c r="GU61" s="162" t="e">
        <f t="shared" si="92"/>
        <v>#N/A</v>
      </c>
      <c r="GV61" s="162" t="e">
        <f t="shared" si="93"/>
        <v>#N/A</v>
      </c>
      <c r="GW61" s="162" t="e">
        <f t="shared" si="94"/>
        <v>#N/A</v>
      </c>
      <c r="GX61" s="162" t="e">
        <f t="shared" si="95"/>
        <v>#N/A</v>
      </c>
      <c r="GY61" s="162" t="e">
        <f t="shared" si="96"/>
        <v>#N/A</v>
      </c>
      <c r="GZ61" s="162" t="e">
        <f t="shared" si="97"/>
        <v>#N/A</v>
      </c>
      <c r="HA61" s="162" t="e">
        <f t="shared" si="98"/>
        <v>#N/A</v>
      </c>
      <c r="HB61" s="162" t="e">
        <f t="shared" si="99"/>
        <v>#N/A</v>
      </c>
      <c r="HC61" s="162" t="e">
        <f t="shared" si="100"/>
        <v>#N/A</v>
      </c>
      <c r="HD61" s="162" t="e">
        <f t="shared" si="101"/>
        <v>#N/A</v>
      </c>
      <c r="HE61" s="162" t="e">
        <f t="shared" si="102"/>
        <v>#N/A</v>
      </c>
      <c r="HF61" s="162" t="e">
        <f t="shared" si="103"/>
        <v>#N/A</v>
      </c>
      <c r="HG61" s="162" t="e">
        <f t="shared" si="104"/>
        <v>#N/A</v>
      </c>
      <c r="HH61" s="162" t="e">
        <f t="shared" si="105"/>
        <v>#N/A</v>
      </c>
      <c r="HI61" s="162" t="e">
        <f t="shared" si="106"/>
        <v>#N/A</v>
      </c>
      <c r="HJ61" s="162" t="e">
        <f t="shared" si="107"/>
        <v>#N/A</v>
      </c>
      <c r="HK61" s="162" t="e">
        <f t="shared" si="108"/>
        <v>#N/A</v>
      </c>
      <c r="HL61" s="162" t="e">
        <f t="shared" si="109"/>
        <v>#N/A</v>
      </c>
      <c r="HM61" s="162" t="e">
        <f t="shared" si="110"/>
        <v>#N/A</v>
      </c>
      <c r="HN61" s="162" t="e">
        <f t="shared" si="111"/>
        <v>#N/A</v>
      </c>
      <c r="HO61" s="162" t="e">
        <f t="shared" si="112"/>
        <v>#N/A</v>
      </c>
      <c r="HP61" s="162" t="e">
        <f t="shared" si="113"/>
        <v>#N/A</v>
      </c>
      <c r="HQ61" s="162" t="e">
        <f t="shared" si="114"/>
        <v>#N/A</v>
      </c>
    </row>
    <row r="62" spans="1:225" hidden="1" x14ac:dyDescent="0.25">
      <c r="A62" s="4">
        <v>59</v>
      </c>
      <c r="B62" s="364" t="str">
        <f t="shared" si="4"/>
        <v/>
      </c>
      <c r="C62" s="88"/>
      <c r="D62" s="364" t="str">
        <f t="shared" si="5"/>
        <v/>
      </c>
      <c r="E62" s="34" t="str">
        <f t="shared" si="6"/>
        <v/>
      </c>
      <c r="F62" s="34" t="str">
        <f t="shared" si="7"/>
        <v/>
      </c>
      <c r="G62" s="69" t="str">
        <f>IF(AND(C62&gt;0,NOT(ISBLANK(H62))),IF(VLOOKUP($C$3,VLookups!$A$17:$B$18,2,FALSE),C62*VLOOKUP(H62,VLookups!$A$4:$B$13,2,FALSE),C62),"")</f>
        <v/>
      </c>
      <c r="H62" s="21"/>
      <c r="I62" s="56"/>
      <c r="J62" s="265"/>
      <c r="K62" s="365" t="str">
        <f>IF(C62&gt;0,IF(ISBLANK(J62),IF(ISBLANK(H62),"",VLOOKUP(H62,VLookups!$A$4:$C$13,3,FALSE)),J62),"")</f>
        <v/>
      </c>
      <c r="L62" s="365" t="str">
        <f t="shared" si="8"/>
        <v/>
      </c>
      <c r="M62" s="71" t="str">
        <f t="shared" si="9"/>
        <v/>
      </c>
      <c r="N62" s="88"/>
      <c r="O62" s="258" t="str">
        <f>IF(AND(N62&gt;0,C62&gt;0,NOT(K62="")),ABS(VLOOKUP($N$1,VLookups!$A$48:$B$49,2,FALSE)-_xlfn.LOGNORM.DIST(N62,LN(G62),LN(K62),TRUE)),"")</f>
        <v/>
      </c>
      <c r="P62" s="87" t="str">
        <f>IF(AND($B62&gt;0,$C62&gt;0,$D62&gt;0,NOT(ISBLANK($H62))),_xlfn.LOGNORM.INV(ABS(VLOOKUP($N$1,VLookups!$A$48:$B$49,2,FALSE)-P$3),LN($G62),LN($K62)),"")</f>
        <v/>
      </c>
      <c r="Q62" s="86" t="str">
        <f>IF(AND($B62&gt;0,$C62&gt;0,$D62&gt;0,NOT(ISBLANK($H62))),_xlfn.LOGNORM.INV(ABS(VLOOKUP($N$1,VLookups!$A$48:$B$49,2,FALSE)-Q$3),LN($G62),LN($K62)),"")</f>
        <v/>
      </c>
      <c r="R62" s="87" t="str">
        <f>IF(AND($B62&gt;0,$C62&gt;0,$D62&gt;0,NOT(ISBLANK($H62))),_xlfn.LOGNORM.INV(ABS(VLOOKUP($N$1,VLookups!$A$48:$B$49,2,FALSE)-R$3),LN($G62),LN($K62)),"")</f>
        <v/>
      </c>
      <c r="S62" s="86" t="str">
        <f>IF(AND($B62&gt;0,$C62&gt;0,$D62&gt;0,NOT(ISBLANK($H62))),_xlfn.LOGNORM.INV(ABS(VLOOKUP($N$1,VLookups!$A$48:$B$49,2,FALSE)-S$3),LN($G62),LN($K62)),"")</f>
        <v/>
      </c>
      <c r="T62" s="87" t="str">
        <f>IF(AND($B62&gt;0,$C62&gt;0,$D62&gt;0,NOT(ISBLANK($H62))),_xlfn.LOGNORM.INV(ABS(VLOOKUP($N$1,VLookups!$A$48:$B$49,2,FALSE)-T$3),LN($G62),LN($K62)),"")</f>
        <v/>
      </c>
      <c r="U62" s="86" t="str">
        <f>IF(AND($B62&gt;0,$C62&gt;0,$D62&gt;0,NOT(ISBLANK($H62))),_xlfn.LOGNORM.INV(ABS(VLOOKUP($N$1,VLookups!$A$48:$B$49,2,FALSE)-U$3),LN($G62),LN($K62)),"")</f>
        <v/>
      </c>
      <c r="V62" s="5"/>
      <c r="W62" s="161" t="str">
        <f t="shared" si="10"/>
        <v/>
      </c>
      <c r="X62" s="161"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2" t="e">
        <f t="shared" si="14"/>
        <v>#N/A</v>
      </c>
      <c r="DV62" s="162" t="e">
        <f t="shared" si="15"/>
        <v>#N/A</v>
      </c>
      <c r="DW62" s="162" t="e">
        <f t="shared" si="16"/>
        <v>#N/A</v>
      </c>
      <c r="DX62" s="162" t="e">
        <f t="shared" si="17"/>
        <v>#N/A</v>
      </c>
      <c r="DY62" s="162" t="e">
        <f t="shared" si="18"/>
        <v>#N/A</v>
      </c>
      <c r="DZ62" s="162" t="e">
        <f t="shared" si="19"/>
        <v>#N/A</v>
      </c>
      <c r="EA62" s="162" t="e">
        <f t="shared" si="20"/>
        <v>#N/A</v>
      </c>
      <c r="EB62" s="162" t="e">
        <f t="shared" si="21"/>
        <v>#N/A</v>
      </c>
      <c r="EC62" s="162" t="e">
        <f t="shared" si="22"/>
        <v>#N/A</v>
      </c>
      <c r="ED62" s="162" t="e">
        <f t="shared" si="23"/>
        <v>#N/A</v>
      </c>
      <c r="EE62" s="162" t="e">
        <f t="shared" si="24"/>
        <v>#N/A</v>
      </c>
      <c r="EF62" s="162" t="e">
        <f t="shared" si="25"/>
        <v>#N/A</v>
      </c>
      <c r="EG62" s="162" t="e">
        <f t="shared" si="26"/>
        <v>#N/A</v>
      </c>
      <c r="EH62" s="162" t="e">
        <f t="shared" si="27"/>
        <v>#N/A</v>
      </c>
      <c r="EI62" s="162" t="e">
        <f t="shared" si="28"/>
        <v>#N/A</v>
      </c>
      <c r="EJ62" s="162" t="e">
        <f t="shared" si="29"/>
        <v>#N/A</v>
      </c>
      <c r="EK62" s="162" t="e">
        <f t="shared" si="30"/>
        <v>#N/A</v>
      </c>
      <c r="EL62" s="162" t="e">
        <f t="shared" si="31"/>
        <v>#N/A</v>
      </c>
      <c r="EM62" s="162" t="e">
        <f t="shared" si="32"/>
        <v>#N/A</v>
      </c>
      <c r="EN62" s="162" t="e">
        <f t="shared" si="33"/>
        <v>#N/A</v>
      </c>
      <c r="EO62" s="162" t="e">
        <f t="shared" si="34"/>
        <v>#N/A</v>
      </c>
      <c r="EP62" s="162" t="e">
        <f t="shared" si="35"/>
        <v>#N/A</v>
      </c>
      <c r="EQ62" s="162" t="e">
        <f t="shared" si="36"/>
        <v>#N/A</v>
      </c>
      <c r="ER62" s="162" t="e">
        <f t="shared" si="37"/>
        <v>#N/A</v>
      </c>
      <c r="ES62" s="162" t="e">
        <f t="shared" si="38"/>
        <v>#N/A</v>
      </c>
      <c r="ET62" s="162" t="e">
        <f t="shared" si="39"/>
        <v>#N/A</v>
      </c>
      <c r="EU62" s="162" t="e">
        <f t="shared" si="40"/>
        <v>#N/A</v>
      </c>
      <c r="EV62" s="162" t="e">
        <f t="shared" si="41"/>
        <v>#N/A</v>
      </c>
      <c r="EW62" s="162" t="e">
        <f t="shared" si="42"/>
        <v>#N/A</v>
      </c>
      <c r="EX62" s="162" t="e">
        <f t="shared" si="43"/>
        <v>#N/A</v>
      </c>
      <c r="EY62" s="162" t="e">
        <f t="shared" si="44"/>
        <v>#N/A</v>
      </c>
      <c r="EZ62" s="162" t="e">
        <f t="shared" si="45"/>
        <v>#N/A</v>
      </c>
      <c r="FA62" s="162" t="e">
        <f t="shared" si="46"/>
        <v>#N/A</v>
      </c>
      <c r="FB62" s="162" t="e">
        <f t="shared" si="47"/>
        <v>#N/A</v>
      </c>
      <c r="FC62" s="162" t="e">
        <f t="shared" si="48"/>
        <v>#N/A</v>
      </c>
      <c r="FD62" s="162" t="e">
        <f t="shared" si="49"/>
        <v>#N/A</v>
      </c>
      <c r="FE62" s="162" t="e">
        <f t="shared" si="50"/>
        <v>#N/A</v>
      </c>
      <c r="FF62" s="162" t="e">
        <f t="shared" si="51"/>
        <v>#N/A</v>
      </c>
      <c r="FG62" s="162" t="e">
        <f t="shared" si="52"/>
        <v>#N/A</v>
      </c>
      <c r="FH62" s="162" t="e">
        <f t="shared" si="53"/>
        <v>#N/A</v>
      </c>
      <c r="FI62" s="162" t="e">
        <f t="shared" si="54"/>
        <v>#N/A</v>
      </c>
      <c r="FJ62" s="162" t="e">
        <f t="shared" si="55"/>
        <v>#N/A</v>
      </c>
      <c r="FK62" s="162" t="e">
        <f t="shared" si="56"/>
        <v>#N/A</v>
      </c>
      <c r="FL62" s="162" t="e">
        <f t="shared" si="57"/>
        <v>#N/A</v>
      </c>
      <c r="FM62" s="162" t="e">
        <f t="shared" si="58"/>
        <v>#N/A</v>
      </c>
      <c r="FN62" s="162" t="e">
        <f t="shared" si="59"/>
        <v>#N/A</v>
      </c>
      <c r="FO62" s="162" t="e">
        <f t="shared" si="60"/>
        <v>#N/A</v>
      </c>
      <c r="FP62" s="162" t="e">
        <f t="shared" si="61"/>
        <v>#N/A</v>
      </c>
      <c r="FQ62" s="162" t="e">
        <f t="shared" si="62"/>
        <v>#N/A</v>
      </c>
      <c r="FR62" s="162" t="e">
        <f t="shared" si="63"/>
        <v>#N/A</v>
      </c>
      <c r="FS62" s="162" t="e">
        <f t="shared" si="64"/>
        <v>#N/A</v>
      </c>
      <c r="FT62" s="162" t="e">
        <f t="shared" si="65"/>
        <v>#N/A</v>
      </c>
      <c r="FU62" s="162" t="e">
        <f t="shared" si="66"/>
        <v>#N/A</v>
      </c>
      <c r="FV62" s="162" t="e">
        <f t="shared" si="67"/>
        <v>#N/A</v>
      </c>
      <c r="FW62" s="162" t="e">
        <f t="shared" si="68"/>
        <v>#N/A</v>
      </c>
      <c r="FX62" s="162" t="e">
        <f t="shared" si="69"/>
        <v>#N/A</v>
      </c>
      <c r="FY62" s="162" t="e">
        <f t="shared" si="70"/>
        <v>#N/A</v>
      </c>
      <c r="FZ62" s="162" t="e">
        <f t="shared" si="71"/>
        <v>#N/A</v>
      </c>
      <c r="GA62" s="162" t="e">
        <f t="shared" si="72"/>
        <v>#N/A</v>
      </c>
      <c r="GB62" s="162" t="e">
        <f t="shared" si="73"/>
        <v>#N/A</v>
      </c>
      <c r="GC62" s="162" t="e">
        <f t="shared" si="74"/>
        <v>#N/A</v>
      </c>
      <c r="GD62" s="162" t="e">
        <f t="shared" si="75"/>
        <v>#N/A</v>
      </c>
      <c r="GE62" s="162" t="e">
        <f t="shared" si="76"/>
        <v>#N/A</v>
      </c>
      <c r="GF62" s="162" t="e">
        <f t="shared" si="77"/>
        <v>#N/A</v>
      </c>
      <c r="GG62" s="162" t="e">
        <f t="shared" si="78"/>
        <v>#N/A</v>
      </c>
      <c r="GH62" s="162" t="e">
        <f t="shared" si="79"/>
        <v>#N/A</v>
      </c>
      <c r="GI62" s="162" t="e">
        <f t="shared" si="80"/>
        <v>#N/A</v>
      </c>
      <c r="GJ62" s="162" t="e">
        <f t="shared" si="81"/>
        <v>#N/A</v>
      </c>
      <c r="GK62" s="162" t="e">
        <f t="shared" si="82"/>
        <v>#N/A</v>
      </c>
      <c r="GL62" s="162" t="e">
        <f t="shared" si="83"/>
        <v>#N/A</v>
      </c>
      <c r="GM62" s="162" t="e">
        <f t="shared" si="84"/>
        <v>#N/A</v>
      </c>
      <c r="GN62" s="162" t="e">
        <f t="shared" si="85"/>
        <v>#N/A</v>
      </c>
      <c r="GO62" s="162" t="e">
        <f t="shared" si="86"/>
        <v>#N/A</v>
      </c>
      <c r="GP62" s="162" t="e">
        <f t="shared" si="87"/>
        <v>#N/A</v>
      </c>
      <c r="GQ62" s="162" t="e">
        <f t="shared" si="88"/>
        <v>#N/A</v>
      </c>
      <c r="GR62" s="162" t="e">
        <f t="shared" si="89"/>
        <v>#N/A</v>
      </c>
      <c r="GS62" s="162" t="e">
        <f t="shared" si="90"/>
        <v>#N/A</v>
      </c>
      <c r="GT62" s="162" t="e">
        <f t="shared" si="91"/>
        <v>#N/A</v>
      </c>
      <c r="GU62" s="162" t="e">
        <f t="shared" si="92"/>
        <v>#N/A</v>
      </c>
      <c r="GV62" s="162" t="e">
        <f t="shared" si="93"/>
        <v>#N/A</v>
      </c>
      <c r="GW62" s="162" t="e">
        <f t="shared" si="94"/>
        <v>#N/A</v>
      </c>
      <c r="GX62" s="162" t="e">
        <f t="shared" si="95"/>
        <v>#N/A</v>
      </c>
      <c r="GY62" s="162" t="e">
        <f t="shared" si="96"/>
        <v>#N/A</v>
      </c>
      <c r="GZ62" s="162" t="e">
        <f t="shared" si="97"/>
        <v>#N/A</v>
      </c>
      <c r="HA62" s="162" t="e">
        <f t="shared" si="98"/>
        <v>#N/A</v>
      </c>
      <c r="HB62" s="162" t="e">
        <f t="shared" si="99"/>
        <v>#N/A</v>
      </c>
      <c r="HC62" s="162" t="e">
        <f t="shared" si="100"/>
        <v>#N/A</v>
      </c>
      <c r="HD62" s="162" t="e">
        <f t="shared" si="101"/>
        <v>#N/A</v>
      </c>
      <c r="HE62" s="162" t="e">
        <f t="shared" si="102"/>
        <v>#N/A</v>
      </c>
      <c r="HF62" s="162" t="e">
        <f t="shared" si="103"/>
        <v>#N/A</v>
      </c>
      <c r="HG62" s="162" t="e">
        <f t="shared" si="104"/>
        <v>#N/A</v>
      </c>
      <c r="HH62" s="162" t="e">
        <f t="shared" si="105"/>
        <v>#N/A</v>
      </c>
      <c r="HI62" s="162" t="e">
        <f t="shared" si="106"/>
        <v>#N/A</v>
      </c>
      <c r="HJ62" s="162" t="e">
        <f t="shared" si="107"/>
        <v>#N/A</v>
      </c>
      <c r="HK62" s="162" t="e">
        <f t="shared" si="108"/>
        <v>#N/A</v>
      </c>
      <c r="HL62" s="162" t="e">
        <f t="shared" si="109"/>
        <v>#N/A</v>
      </c>
      <c r="HM62" s="162" t="e">
        <f t="shared" si="110"/>
        <v>#N/A</v>
      </c>
      <c r="HN62" s="162" t="e">
        <f t="shared" si="111"/>
        <v>#N/A</v>
      </c>
      <c r="HO62" s="162" t="e">
        <f t="shared" si="112"/>
        <v>#N/A</v>
      </c>
      <c r="HP62" s="162" t="e">
        <f t="shared" si="113"/>
        <v>#N/A</v>
      </c>
      <c r="HQ62" s="162" t="e">
        <f t="shared" si="114"/>
        <v>#N/A</v>
      </c>
    </row>
    <row r="63" spans="1:225" hidden="1" x14ac:dyDescent="0.25">
      <c r="A63" s="4">
        <v>60</v>
      </c>
      <c r="B63" s="364" t="str">
        <f t="shared" si="4"/>
        <v/>
      </c>
      <c r="C63" s="88"/>
      <c r="D63" s="364" t="str">
        <f t="shared" si="5"/>
        <v/>
      </c>
      <c r="E63" s="34" t="str">
        <f t="shared" si="6"/>
        <v/>
      </c>
      <c r="F63" s="34" t="str">
        <f t="shared" si="7"/>
        <v/>
      </c>
      <c r="G63" s="69" t="str">
        <f>IF(AND(C63&gt;0,NOT(ISBLANK(H63))),IF(VLOOKUP($C$3,VLookups!$A$17:$B$18,2,FALSE),C63*VLOOKUP(H63,VLookups!$A$4:$B$13,2,FALSE),C63),"")</f>
        <v/>
      </c>
      <c r="H63" s="21"/>
      <c r="I63" s="56"/>
      <c r="J63" s="265"/>
      <c r="K63" s="365" t="str">
        <f>IF(C63&gt;0,IF(ISBLANK(J63),IF(ISBLANK(H63),"",VLOOKUP(H63,VLookups!$A$4:$C$13,3,FALSE)),J63),"")</f>
        <v/>
      </c>
      <c r="L63" s="365" t="str">
        <f t="shared" si="8"/>
        <v/>
      </c>
      <c r="M63" s="71" t="str">
        <f t="shared" si="9"/>
        <v/>
      </c>
      <c r="N63" s="88"/>
      <c r="O63" s="258" t="str">
        <f>IF(AND(N63&gt;0,C63&gt;0,NOT(K63="")),ABS(VLOOKUP($N$1,VLookups!$A$48:$B$49,2,FALSE)-_xlfn.LOGNORM.DIST(N63,LN(G63),LN(K63),TRUE)),"")</f>
        <v/>
      </c>
      <c r="P63" s="87" t="str">
        <f>IF(AND($B63&gt;0,$C63&gt;0,$D63&gt;0,NOT(ISBLANK($H63))),_xlfn.LOGNORM.INV(ABS(VLOOKUP($N$1,VLookups!$A$48:$B$49,2,FALSE)-P$3),LN($G63),LN($K63)),"")</f>
        <v/>
      </c>
      <c r="Q63" s="86" t="str">
        <f>IF(AND($B63&gt;0,$C63&gt;0,$D63&gt;0,NOT(ISBLANK($H63))),_xlfn.LOGNORM.INV(ABS(VLOOKUP($N$1,VLookups!$A$48:$B$49,2,FALSE)-Q$3),LN($G63),LN($K63)),"")</f>
        <v/>
      </c>
      <c r="R63" s="87" t="str">
        <f>IF(AND($B63&gt;0,$C63&gt;0,$D63&gt;0,NOT(ISBLANK($H63))),_xlfn.LOGNORM.INV(ABS(VLOOKUP($N$1,VLookups!$A$48:$B$49,2,FALSE)-R$3),LN($G63),LN($K63)),"")</f>
        <v/>
      </c>
      <c r="S63" s="86" t="str">
        <f>IF(AND($B63&gt;0,$C63&gt;0,$D63&gt;0,NOT(ISBLANK($H63))),_xlfn.LOGNORM.INV(ABS(VLOOKUP($N$1,VLookups!$A$48:$B$49,2,FALSE)-S$3),LN($G63),LN($K63)),"")</f>
        <v/>
      </c>
      <c r="T63" s="87" t="str">
        <f>IF(AND($B63&gt;0,$C63&gt;0,$D63&gt;0,NOT(ISBLANK($H63))),_xlfn.LOGNORM.INV(ABS(VLOOKUP($N$1,VLookups!$A$48:$B$49,2,FALSE)-T$3),LN($G63),LN($K63)),"")</f>
        <v/>
      </c>
      <c r="U63" s="86" t="str">
        <f>IF(AND($B63&gt;0,$C63&gt;0,$D63&gt;0,NOT(ISBLANK($H63))),_xlfn.LOGNORM.INV(ABS(VLOOKUP($N$1,VLookups!$A$48:$B$49,2,FALSE)-U$3),LN($G63),LN($K63)),"")</f>
        <v/>
      </c>
      <c r="V63" s="5"/>
      <c r="W63" s="161" t="str">
        <f t="shared" si="10"/>
        <v/>
      </c>
      <c r="X63" s="161"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2" t="e">
        <f t="shared" si="14"/>
        <v>#N/A</v>
      </c>
      <c r="DV63" s="162" t="e">
        <f t="shared" si="15"/>
        <v>#N/A</v>
      </c>
      <c r="DW63" s="162" t="e">
        <f t="shared" si="16"/>
        <v>#N/A</v>
      </c>
      <c r="DX63" s="162" t="e">
        <f t="shared" si="17"/>
        <v>#N/A</v>
      </c>
      <c r="DY63" s="162" t="e">
        <f t="shared" si="18"/>
        <v>#N/A</v>
      </c>
      <c r="DZ63" s="162" t="e">
        <f t="shared" si="19"/>
        <v>#N/A</v>
      </c>
      <c r="EA63" s="162" t="e">
        <f t="shared" si="20"/>
        <v>#N/A</v>
      </c>
      <c r="EB63" s="162" t="e">
        <f t="shared" si="21"/>
        <v>#N/A</v>
      </c>
      <c r="EC63" s="162" t="e">
        <f t="shared" si="22"/>
        <v>#N/A</v>
      </c>
      <c r="ED63" s="162" t="e">
        <f t="shared" si="23"/>
        <v>#N/A</v>
      </c>
      <c r="EE63" s="162" t="e">
        <f t="shared" si="24"/>
        <v>#N/A</v>
      </c>
      <c r="EF63" s="162" t="e">
        <f t="shared" si="25"/>
        <v>#N/A</v>
      </c>
      <c r="EG63" s="162" t="e">
        <f t="shared" si="26"/>
        <v>#N/A</v>
      </c>
      <c r="EH63" s="162" t="e">
        <f t="shared" si="27"/>
        <v>#N/A</v>
      </c>
      <c r="EI63" s="162" t="e">
        <f t="shared" si="28"/>
        <v>#N/A</v>
      </c>
      <c r="EJ63" s="162" t="e">
        <f t="shared" si="29"/>
        <v>#N/A</v>
      </c>
      <c r="EK63" s="162" t="e">
        <f t="shared" si="30"/>
        <v>#N/A</v>
      </c>
      <c r="EL63" s="162" t="e">
        <f t="shared" si="31"/>
        <v>#N/A</v>
      </c>
      <c r="EM63" s="162" t="e">
        <f t="shared" si="32"/>
        <v>#N/A</v>
      </c>
      <c r="EN63" s="162" t="e">
        <f t="shared" si="33"/>
        <v>#N/A</v>
      </c>
      <c r="EO63" s="162" t="e">
        <f t="shared" si="34"/>
        <v>#N/A</v>
      </c>
      <c r="EP63" s="162" t="e">
        <f t="shared" si="35"/>
        <v>#N/A</v>
      </c>
      <c r="EQ63" s="162" t="e">
        <f t="shared" si="36"/>
        <v>#N/A</v>
      </c>
      <c r="ER63" s="162" t="e">
        <f t="shared" si="37"/>
        <v>#N/A</v>
      </c>
      <c r="ES63" s="162" t="e">
        <f t="shared" si="38"/>
        <v>#N/A</v>
      </c>
      <c r="ET63" s="162" t="e">
        <f t="shared" si="39"/>
        <v>#N/A</v>
      </c>
      <c r="EU63" s="162" t="e">
        <f t="shared" si="40"/>
        <v>#N/A</v>
      </c>
      <c r="EV63" s="162" t="e">
        <f t="shared" si="41"/>
        <v>#N/A</v>
      </c>
      <c r="EW63" s="162" t="e">
        <f t="shared" si="42"/>
        <v>#N/A</v>
      </c>
      <c r="EX63" s="162" t="e">
        <f t="shared" si="43"/>
        <v>#N/A</v>
      </c>
      <c r="EY63" s="162" t="e">
        <f t="shared" si="44"/>
        <v>#N/A</v>
      </c>
      <c r="EZ63" s="162" t="e">
        <f t="shared" si="45"/>
        <v>#N/A</v>
      </c>
      <c r="FA63" s="162" t="e">
        <f t="shared" si="46"/>
        <v>#N/A</v>
      </c>
      <c r="FB63" s="162" t="e">
        <f t="shared" si="47"/>
        <v>#N/A</v>
      </c>
      <c r="FC63" s="162" t="e">
        <f t="shared" si="48"/>
        <v>#N/A</v>
      </c>
      <c r="FD63" s="162" t="e">
        <f t="shared" si="49"/>
        <v>#N/A</v>
      </c>
      <c r="FE63" s="162" t="e">
        <f t="shared" si="50"/>
        <v>#N/A</v>
      </c>
      <c r="FF63" s="162" t="e">
        <f t="shared" si="51"/>
        <v>#N/A</v>
      </c>
      <c r="FG63" s="162" t="e">
        <f t="shared" si="52"/>
        <v>#N/A</v>
      </c>
      <c r="FH63" s="162" t="e">
        <f t="shared" si="53"/>
        <v>#N/A</v>
      </c>
      <c r="FI63" s="162" t="e">
        <f t="shared" si="54"/>
        <v>#N/A</v>
      </c>
      <c r="FJ63" s="162" t="e">
        <f t="shared" si="55"/>
        <v>#N/A</v>
      </c>
      <c r="FK63" s="162" t="e">
        <f t="shared" si="56"/>
        <v>#N/A</v>
      </c>
      <c r="FL63" s="162" t="e">
        <f t="shared" si="57"/>
        <v>#N/A</v>
      </c>
      <c r="FM63" s="162" t="e">
        <f t="shared" si="58"/>
        <v>#N/A</v>
      </c>
      <c r="FN63" s="162" t="e">
        <f t="shared" si="59"/>
        <v>#N/A</v>
      </c>
      <c r="FO63" s="162" t="e">
        <f t="shared" si="60"/>
        <v>#N/A</v>
      </c>
      <c r="FP63" s="162" t="e">
        <f t="shared" si="61"/>
        <v>#N/A</v>
      </c>
      <c r="FQ63" s="162" t="e">
        <f t="shared" si="62"/>
        <v>#N/A</v>
      </c>
      <c r="FR63" s="162" t="e">
        <f t="shared" si="63"/>
        <v>#N/A</v>
      </c>
      <c r="FS63" s="162" t="e">
        <f t="shared" si="64"/>
        <v>#N/A</v>
      </c>
      <c r="FT63" s="162" t="e">
        <f t="shared" si="65"/>
        <v>#N/A</v>
      </c>
      <c r="FU63" s="162" t="e">
        <f t="shared" si="66"/>
        <v>#N/A</v>
      </c>
      <c r="FV63" s="162" t="e">
        <f t="shared" si="67"/>
        <v>#N/A</v>
      </c>
      <c r="FW63" s="162" t="e">
        <f t="shared" si="68"/>
        <v>#N/A</v>
      </c>
      <c r="FX63" s="162" t="e">
        <f t="shared" si="69"/>
        <v>#N/A</v>
      </c>
      <c r="FY63" s="162" t="e">
        <f t="shared" si="70"/>
        <v>#N/A</v>
      </c>
      <c r="FZ63" s="162" t="e">
        <f t="shared" si="71"/>
        <v>#N/A</v>
      </c>
      <c r="GA63" s="162" t="e">
        <f t="shared" si="72"/>
        <v>#N/A</v>
      </c>
      <c r="GB63" s="162" t="e">
        <f t="shared" si="73"/>
        <v>#N/A</v>
      </c>
      <c r="GC63" s="162" t="e">
        <f t="shared" si="74"/>
        <v>#N/A</v>
      </c>
      <c r="GD63" s="162" t="e">
        <f t="shared" si="75"/>
        <v>#N/A</v>
      </c>
      <c r="GE63" s="162" t="e">
        <f t="shared" si="76"/>
        <v>#N/A</v>
      </c>
      <c r="GF63" s="162" t="e">
        <f t="shared" si="77"/>
        <v>#N/A</v>
      </c>
      <c r="GG63" s="162" t="e">
        <f t="shared" si="78"/>
        <v>#N/A</v>
      </c>
      <c r="GH63" s="162" t="e">
        <f t="shared" si="79"/>
        <v>#N/A</v>
      </c>
      <c r="GI63" s="162" t="e">
        <f t="shared" si="80"/>
        <v>#N/A</v>
      </c>
      <c r="GJ63" s="162" t="e">
        <f t="shared" si="81"/>
        <v>#N/A</v>
      </c>
      <c r="GK63" s="162" t="e">
        <f t="shared" si="82"/>
        <v>#N/A</v>
      </c>
      <c r="GL63" s="162" t="e">
        <f t="shared" si="83"/>
        <v>#N/A</v>
      </c>
      <c r="GM63" s="162" t="e">
        <f t="shared" si="84"/>
        <v>#N/A</v>
      </c>
      <c r="GN63" s="162" t="e">
        <f t="shared" si="85"/>
        <v>#N/A</v>
      </c>
      <c r="GO63" s="162" t="e">
        <f t="shared" si="86"/>
        <v>#N/A</v>
      </c>
      <c r="GP63" s="162" t="e">
        <f t="shared" si="87"/>
        <v>#N/A</v>
      </c>
      <c r="GQ63" s="162" t="e">
        <f t="shared" si="88"/>
        <v>#N/A</v>
      </c>
      <c r="GR63" s="162" t="e">
        <f t="shared" si="89"/>
        <v>#N/A</v>
      </c>
      <c r="GS63" s="162" t="e">
        <f t="shared" si="90"/>
        <v>#N/A</v>
      </c>
      <c r="GT63" s="162" t="e">
        <f t="shared" si="91"/>
        <v>#N/A</v>
      </c>
      <c r="GU63" s="162" t="e">
        <f t="shared" si="92"/>
        <v>#N/A</v>
      </c>
      <c r="GV63" s="162" t="e">
        <f t="shared" si="93"/>
        <v>#N/A</v>
      </c>
      <c r="GW63" s="162" t="e">
        <f t="shared" si="94"/>
        <v>#N/A</v>
      </c>
      <c r="GX63" s="162" t="e">
        <f t="shared" si="95"/>
        <v>#N/A</v>
      </c>
      <c r="GY63" s="162" t="e">
        <f t="shared" si="96"/>
        <v>#N/A</v>
      </c>
      <c r="GZ63" s="162" t="e">
        <f t="shared" si="97"/>
        <v>#N/A</v>
      </c>
      <c r="HA63" s="162" t="e">
        <f t="shared" si="98"/>
        <v>#N/A</v>
      </c>
      <c r="HB63" s="162" t="e">
        <f t="shared" si="99"/>
        <v>#N/A</v>
      </c>
      <c r="HC63" s="162" t="e">
        <f t="shared" si="100"/>
        <v>#N/A</v>
      </c>
      <c r="HD63" s="162" t="e">
        <f t="shared" si="101"/>
        <v>#N/A</v>
      </c>
      <c r="HE63" s="162" t="e">
        <f t="shared" si="102"/>
        <v>#N/A</v>
      </c>
      <c r="HF63" s="162" t="e">
        <f t="shared" si="103"/>
        <v>#N/A</v>
      </c>
      <c r="HG63" s="162" t="e">
        <f t="shared" si="104"/>
        <v>#N/A</v>
      </c>
      <c r="HH63" s="162" t="e">
        <f t="shared" si="105"/>
        <v>#N/A</v>
      </c>
      <c r="HI63" s="162" t="e">
        <f t="shared" si="106"/>
        <v>#N/A</v>
      </c>
      <c r="HJ63" s="162" t="e">
        <f t="shared" si="107"/>
        <v>#N/A</v>
      </c>
      <c r="HK63" s="162" t="e">
        <f t="shared" si="108"/>
        <v>#N/A</v>
      </c>
      <c r="HL63" s="162" t="e">
        <f t="shared" si="109"/>
        <v>#N/A</v>
      </c>
      <c r="HM63" s="162" t="e">
        <f t="shared" si="110"/>
        <v>#N/A</v>
      </c>
      <c r="HN63" s="162" t="e">
        <f t="shared" si="111"/>
        <v>#N/A</v>
      </c>
      <c r="HO63" s="162" t="e">
        <f t="shared" si="112"/>
        <v>#N/A</v>
      </c>
      <c r="HP63" s="162" t="e">
        <f t="shared" si="113"/>
        <v>#N/A</v>
      </c>
      <c r="HQ63" s="162" t="e">
        <f t="shared" si="114"/>
        <v>#N/A</v>
      </c>
    </row>
    <row r="64" spans="1:225" hidden="1" x14ac:dyDescent="0.25">
      <c r="A64" s="4">
        <v>61</v>
      </c>
      <c r="B64" s="364" t="str">
        <f t="shared" si="4"/>
        <v/>
      </c>
      <c r="C64" s="88"/>
      <c r="D64" s="364" t="str">
        <f t="shared" si="5"/>
        <v/>
      </c>
      <c r="E64" s="34" t="str">
        <f t="shared" si="6"/>
        <v/>
      </c>
      <c r="F64" s="34" t="str">
        <f t="shared" si="7"/>
        <v/>
      </c>
      <c r="G64" s="69" t="str">
        <f>IF(AND(C64&gt;0,NOT(ISBLANK(H64))),IF(VLOOKUP($C$3,VLookups!$A$17:$B$18,2,FALSE),C64*VLOOKUP(H64,VLookups!$A$4:$B$13,2,FALSE),C64),"")</f>
        <v/>
      </c>
      <c r="H64" s="21"/>
      <c r="I64" s="56"/>
      <c r="J64" s="265"/>
      <c r="K64" s="365" t="str">
        <f>IF(C64&gt;0,IF(ISBLANK(J64),IF(ISBLANK(H64),"",VLOOKUP(H64,VLookups!$A$4:$C$13,3,FALSE)),J64),"")</f>
        <v/>
      </c>
      <c r="L64" s="365" t="str">
        <f t="shared" si="8"/>
        <v/>
      </c>
      <c r="M64" s="71" t="str">
        <f t="shared" si="9"/>
        <v/>
      </c>
      <c r="N64" s="88"/>
      <c r="O64" s="258" t="str">
        <f>IF(AND(N64&gt;0,C64&gt;0,NOT(K64="")),ABS(VLOOKUP($N$1,VLookups!$A$48:$B$49,2,FALSE)-_xlfn.LOGNORM.DIST(N64,LN(G64),LN(K64),TRUE)),"")</f>
        <v/>
      </c>
      <c r="P64" s="87" t="str">
        <f>IF(AND($B64&gt;0,$C64&gt;0,$D64&gt;0,NOT(ISBLANK($H64))),_xlfn.LOGNORM.INV(ABS(VLOOKUP($N$1,VLookups!$A$48:$B$49,2,FALSE)-P$3),LN($G64),LN($K64)),"")</f>
        <v/>
      </c>
      <c r="Q64" s="86" t="str">
        <f>IF(AND($B64&gt;0,$C64&gt;0,$D64&gt;0,NOT(ISBLANK($H64))),_xlfn.LOGNORM.INV(ABS(VLOOKUP($N$1,VLookups!$A$48:$B$49,2,FALSE)-Q$3),LN($G64),LN($K64)),"")</f>
        <v/>
      </c>
      <c r="R64" s="87" t="str">
        <f>IF(AND($B64&gt;0,$C64&gt;0,$D64&gt;0,NOT(ISBLANK($H64))),_xlfn.LOGNORM.INV(ABS(VLOOKUP($N$1,VLookups!$A$48:$B$49,2,FALSE)-R$3),LN($G64),LN($K64)),"")</f>
        <v/>
      </c>
      <c r="S64" s="86" t="str">
        <f>IF(AND($B64&gt;0,$C64&gt;0,$D64&gt;0,NOT(ISBLANK($H64))),_xlfn.LOGNORM.INV(ABS(VLOOKUP($N$1,VLookups!$A$48:$B$49,2,FALSE)-S$3),LN($G64),LN($K64)),"")</f>
        <v/>
      </c>
      <c r="T64" s="87" t="str">
        <f>IF(AND($B64&gt;0,$C64&gt;0,$D64&gt;0,NOT(ISBLANK($H64))),_xlfn.LOGNORM.INV(ABS(VLOOKUP($N$1,VLookups!$A$48:$B$49,2,FALSE)-T$3),LN($G64),LN($K64)),"")</f>
        <v/>
      </c>
      <c r="U64" s="86" t="str">
        <f>IF(AND($B64&gt;0,$C64&gt;0,$D64&gt;0,NOT(ISBLANK($H64))),_xlfn.LOGNORM.INV(ABS(VLOOKUP($N$1,VLookups!$A$48:$B$49,2,FALSE)-U$3),LN($G64),LN($K64)),"")</f>
        <v/>
      </c>
      <c r="V64" s="5"/>
      <c r="W64" s="161" t="str">
        <f t="shared" si="10"/>
        <v/>
      </c>
      <c r="X64" s="161"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2" t="e">
        <f t="shared" si="14"/>
        <v>#N/A</v>
      </c>
      <c r="DV64" s="162" t="e">
        <f t="shared" si="15"/>
        <v>#N/A</v>
      </c>
      <c r="DW64" s="162" t="e">
        <f t="shared" si="16"/>
        <v>#N/A</v>
      </c>
      <c r="DX64" s="162" t="e">
        <f t="shared" si="17"/>
        <v>#N/A</v>
      </c>
      <c r="DY64" s="162" t="e">
        <f t="shared" si="18"/>
        <v>#N/A</v>
      </c>
      <c r="DZ64" s="162" t="e">
        <f t="shared" si="19"/>
        <v>#N/A</v>
      </c>
      <c r="EA64" s="162" t="e">
        <f t="shared" si="20"/>
        <v>#N/A</v>
      </c>
      <c r="EB64" s="162" t="e">
        <f t="shared" si="21"/>
        <v>#N/A</v>
      </c>
      <c r="EC64" s="162" t="e">
        <f t="shared" si="22"/>
        <v>#N/A</v>
      </c>
      <c r="ED64" s="162" t="e">
        <f t="shared" si="23"/>
        <v>#N/A</v>
      </c>
      <c r="EE64" s="162" t="e">
        <f t="shared" si="24"/>
        <v>#N/A</v>
      </c>
      <c r="EF64" s="162" t="e">
        <f t="shared" si="25"/>
        <v>#N/A</v>
      </c>
      <c r="EG64" s="162" t="e">
        <f t="shared" si="26"/>
        <v>#N/A</v>
      </c>
      <c r="EH64" s="162" t="e">
        <f t="shared" si="27"/>
        <v>#N/A</v>
      </c>
      <c r="EI64" s="162" t="e">
        <f t="shared" si="28"/>
        <v>#N/A</v>
      </c>
      <c r="EJ64" s="162" t="e">
        <f t="shared" si="29"/>
        <v>#N/A</v>
      </c>
      <c r="EK64" s="162" t="e">
        <f t="shared" si="30"/>
        <v>#N/A</v>
      </c>
      <c r="EL64" s="162" t="e">
        <f t="shared" si="31"/>
        <v>#N/A</v>
      </c>
      <c r="EM64" s="162" t="e">
        <f t="shared" si="32"/>
        <v>#N/A</v>
      </c>
      <c r="EN64" s="162" t="e">
        <f t="shared" si="33"/>
        <v>#N/A</v>
      </c>
      <c r="EO64" s="162" t="e">
        <f t="shared" si="34"/>
        <v>#N/A</v>
      </c>
      <c r="EP64" s="162" t="e">
        <f t="shared" si="35"/>
        <v>#N/A</v>
      </c>
      <c r="EQ64" s="162" t="e">
        <f t="shared" si="36"/>
        <v>#N/A</v>
      </c>
      <c r="ER64" s="162" t="e">
        <f t="shared" si="37"/>
        <v>#N/A</v>
      </c>
      <c r="ES64" s="162" t="e">
        <f t="shared" si="38"/>
        <v>#N/A</v>
      </c>
      <c r="ET64" s="162" t="e">
        <f t="shared" si="39"/>
        <v>#N/A</v>
      </c>
      <c r="EU64" s="162" t="e">
        <f t="shared" si="40"/>
        <v>#N/A</v>
      </c>
      <c r="EV64" s="162" t="e">
        <f t="shared" si="41"/>
        <v>#N/A</v>
      </c>
      <c r="EW64" s="162" t="e">
        <f t="shared" si="42"/>
        <v>#N/A</v>
      </c>
      <c r="EX64" s="162" t="e">
        <f t="shared" si="43"/>
        <v>#N/A</v>
      </c>
      <c r="EY64" s="162" t="e">
        <f t="shared" si="44"/>
        <v>#N/A</v>
      </c>
      <c r="EZ64" s="162" t="e">
        <f t="shared" si="45"/>
        <v>#N/A</v>
      </c>
      <c r="FA64" s="162" t="e">
        <f t="shared" si="46"/>
        <v>#N/A</v>
      </c>
      <c r="FB64" s="162" t="e">
        <f t="shared" si="47"/>
        <v>#N/A</v>
      </c>
      <c r="FC64" s="162" t="e">
        <f t="shared" si="48"/>
        <v>#N/A</v>
      </c>
      <c r="FD64" s="162" t="e">
        <f t="shared" si="49"/>
        <v>#N/A</v>
      </c>
      <c r="FE64" s="162" t="e">
        <f t="shared" si="50"/>
        <v>#N/A</v>
      </c>
      <c r="FF64" s="162" t="e">
        <f t="shared" si="51"/>
        <v>#N/A</v>
      </c>
      <c r="FG64" s="162" t="e">
        <f t="shared" si="52"/>
        <v>#N/A</v>
      </c>
      <c r="FH64" s="162" t="e">
        <f t="shared" si="53"/>
        <v>#N/A</v>
      </c>
      <c r="FI64" s="162" t="e">
        <f t="shared" si="54"/>
        <v>#N/A</v>
      </c>
      <c r="FJ64" s="162" t="e">
        <f t="shared" si="55"/>
        <v>#N/A</v>
      </c>
      <c r="FK64" s="162" t="e">
        <f t="shared" si="56"/>
        <v>#N/A</v>
      </c>
      <c r="FL64" s="162" t="e">
        <f t="shared" si="57"/>
        <v>#N/A</v>
      </c>
      <c r="FM64" s="162" t="e">
        <f t="shared" si="58"/>
        <v>#N/A</v>
      </c>
      <c r="FN64" s="162" t="e">
        <f t="shared" si="59"/>
        <v>#N/A</v>
      </c>
      <c r="FO64" s="162" t="e">
        <f t="shared" si="60"/>
        <v>#N/A</v>
      </c>
      <c r="FP64" s="162" t="e">
        <f t="shared" si="61"/>
        <v>#N/A</v>
      </c>
      <c r="FQ64" s="162" t="e">
        <f t="shared" si="62"/>
        <v>#N/A</v>
      </c>
      <c r="FR64" s="162" t="e">
        <f t="shared" si="63"/>
        <v>#N/A</v>
      </c>
      <c r="FS64" s="162" t="e">
        <f t="shared" si="64"/>
        <v>#N/A</v>
      </c>
      <c r="FT64" s="162" t="e">
        <f t="shared" si="65"/>
        <v>#N/A</v>
      </c>
      <c r="FU64" s="162" t="e">
        <f t="shared" si="66"/>
        <v>#N/A</v>
      </c>
      <c r="FV64" s="162" t="e">
        <f t="shared" si="67"/>
        <v>#N/A</v>
      </c>
      <c r="FW64" s="162" t="e">
        <f t="shared" si="68"/>
        <v>#N/A</v>
      </c>
      <c r="FX64" s="162" t="e">
        <f t="shared" si="69"/>
        <v>#N/A</v>
      </c>
      <c r="FY64" s="162" t="e">
        <f t="shared" si="70"/>
        <v>#N/A</v>
      </c>
      <c r="FZ64" s="162" t="e">
        <f t="shared" si="71"/>
        <v>#N/A</v>
      </c>
      <c r="GA64" s="162" t="e">
        <f t="shared" si="72"/>
        <v>#N/A</v>
      </c>
      <c r="GB64" s="162" t="e">
        <f t="shared" si="73"/>
        <v>#N/A</v>
      </c>
      <c r="GC64" s="162" t="e">
        <f t="shared" si="74"/>
        <v>#N/A</v>
      </c>
      <c r="GD64" s="162" t="e">
        <f t="shared" si="75"/>
        <v>#N/A</v>
      </c>
      <c r="GE64" s="162" t="e">
        <f t="shared" si="76"/>
        <v>#N/A</v>
      </c>
      <c r="GF64" s="162" t="e">
        <f t="shared" si="77"/>
        <v>#N/A</v>
      </c>
      <c r="GG64" s="162" t="e">
        <f t="shared" si="78"/>
        <v>#N/A</v>
      </c>
      <c r="GH64" s="162" t="e">
        <f t="shared" si="79"/>
        <v>#N/A</v>
      </c>
      <c r="GI64" s="162" t="e">
        <f t="shared" si="80"/>
        <v>#N/A</v>
      </c>
      <c r="GJ64" s="162" t="e">
        <f t="shared" si="81"/>
        <v>#N/A</v>
      </c>
      <c r="GK64" s="162" t="e">
        <f t="shared" si="82"/>
        <v>#N/A</v>
      </c>
      <c r="GL64" s="162" t="e">
        <f t="shared" si="83"/>
        <v>#N/A</v>
      </c>
      <c r="GM64" s="162" t="e">
        <f t="shared" si="84"/>
        <v>#N/A</v>
      </c>
      <c r="GN64" s="162" t="e">
        <f t="shared" si="85"/>
        <v>#N/A</v>
      </c>
      <c r="GO64" s="162" t="e">
        <f t="shared" si="86"/>
        <v>#N/A</v>
      </c>
      <c r="GP64" s="162" t="e">
        <f t="shared" si="87"/>
        <v>#N/A</v>
      </c>
      <c r="GQ64" s="162" t="e">
        <f t="shared" si="88"/>
        <v>#N/A</v>
      </c>
      <c r="GR64" s="162" t="e">
        <f t="shared" si="89"/>
        <v>#N/A</v>
      </c>
      <c r="GS64" s="162" t="e">
        <f t="shared" si="90"/>
        <v>#N/A</v>
      </c>
      <c r="GT64" s="162" t="e">
        <f t="shared" si="91"/>
        <v>#N/A</v>
      </c>
      <c r="GU64" s="162" t="e">
        <f t="shared" si="92"/>
        <v>#N/A</v>
      </c>
      <c r="GV64" s="162" t="e">
        <f t="shared" si="93"/>
        <v>#N/A</v>
      </c>
      <c r="GW64" s="162" t="e">
        <f t="shared" si="94"/>
        <v>#N/A</v>
      </c>
      <c r="GX64" s="162" t="e">
        <f t="shared" si="95"/>
        <v>#N/A</v>
      </c>
      <c r="GY64" s="162" t="e">
        <f t="shared" si="96"/>
        <v>#N/A</v>
      </c>
      <c r="GZ64" s="162" t="e">
        <f t="shared" si="97"/>
        <v>#N/A</v>
      </c>
      <c r="HA64" s="162" t="e">
        <f t="shared" si="98"/>
        <v>#N/A</v>
      </c>
      <c r="HB64" s="162" t="e">
        <f t="shared" si="99"/>
        <v>#N/A</v>
      </c>
      <c r="HC64" s="162" t="e">
        <f t="shared" si="100"/>
        <v>#N/A</v>
      </c>
      <c r="HD64" s="162" t="e">
        <f t="shared" si="101"/>
        <v>#N/A</v>
      </c>
      <c r="HE64" s="162" t="e">
        <f t="shared" si="102"/>
        <v>#N/A</v>
      </c>
      <c r="HF64" s="162" t="e">
        <f t="shared" si="103"/>
        <v>#N/A</v>
      </c>
      <c r="HG64" s="162" t="e">
        <f t="shared" si="104"/>
        <v>#N/A</v>
      </c>
      <c r="HH64" s="162" t="e">
        <f t="shared" si="105"/>
        <v>#N/A</v>
      </c>
      <c r="HI64" s="162" t="e">
        <f t="shared" si="106"/>
        <v>#N/A</v>
      </c>
      <c r="HJ64" s="162" t="e">
        <f t="shared" si="107"/>
        <v>#N/A</v>
      </c>
      <c r="HK64" s="162" t="e">
        <f t="shared" si="108"/>
        <v>#N/A</v>
      </c>
      <c r="HL64" s="162" t="e">
        <f t="shared" si="109"/>
        <v>#N/A</v>
      </c>
      <c r="HM64" s="162" t="e">
        <f t="shared" si="110"/>
        <v>#N/A</v>
      </c>
      <c r="HN64" s="162" t="e">
        <f t="shared" si="111"/>
        <v>#N/A</v>
      </c>
      <c r="HO64" s="162" t="e">
        <f t="shared" si="112"/>
        <v>#N/A</v>
      </c>
      <c r="HP64" s="162" t="e">
        <f t="shared" si="113"/>
        <v>#N/A</v>
      </c>
      <c r="HQ64" s="162" t="e">
        <f t="shared" si="114"/>
        <v>#N/A</v>
      </c>
    </row>
    <row r="65" spans="1:225" hidden="1" x14ac:dyDescent="0.25">
      <c r="A65" s="4">
        <v>62</v>
      </c>
      <c r="B65" s="364" t="str">
        <f t="shared" si="4"/>
        <v/>
      </c>
      <c r="C65" s="88"/>
      <c r="D65" s="364" t="str">
        <f t="shared" si="5"/>
        <v/>
      </c>
      <c r="E65" s="34" t="str">
        <f t="shared" si="6"/>
        <v/>
      </c>
      <c r="F65" s="34" t="str">
        <f t="shared" si="7"/>
        <v/>
      </c>
      <c r="G65" s="69" t="str">
        <f>IF(AND(C65&gt;0,NOT(ISBLANK(H65))),IF(VLOOKUP($C$3,VLookups!$A$17:$B$18,2,FALSE),C65*VLOOKUP(H65,VLookups!$A$4:$B$13,2,FALSE),C65),"")</f>
        <v/>
      </c>
      <c r="H65" s="21"/>
      <c r="I65" s="56"/>
      <c r="J65" s="265"/>
      <c r="K65" s="365" t="str">
        <f>IF(C65&gt;0,IF(ISBLANK(J65),IF(ISBLANK(H65),"",VLOOKUP(H65,VLookups!$A$4:$C$13,3,FALSE)),J65),"")</f>
        <v/>
      </c>
      <c r="L65" s="365" t="str">
        <f t="shared" si="8"/>
        <v/>
      </c>
      <c r="M65" s="71" t="str">
        <f t="shared" si="9"/>
        <v/>
      </c>
      <c r="N65" s="88"/>
      <c r="O65" s="258" t="str">
        <f>IF(AND(N65&gt;0,C65&gt;0,NOT(K65="")),ABS(VLOOKUP($N$1,VLookups!$A$48:$B$49,2,FALSE)-_xlfn.LOGNORM.DIST(N65,LN(G65),LN(K65),TRUE)),"")</f>
        <v/>
      </c>
      <c r="P65" s="87" t="str">
        <f>IF(AND($B65&gt;0,$C65&gt;0,$D65&gt;0,NOT(ISBLANK($H65))),_xlfn.LOGNORM.INV(ABS(VLOOKUP($N$1,VLookups!$A$48:$B$49,2,FALSE)-P$3),LN($G65),LN($K65)),"")</f>
        <v/>
      </c>
      <c r="Q65" s="86" t="str">
        <f>IF(AND($B65&gt;0,$C65&gt;0,$D65&gt;0,NOT(ISBLANK($H65))),_xlfn.LOGNORM.INV(ABS(VLOOKUP($N$1,VLookups!$A$48:$B$49,2,FALSE)-Q$3),LN($G65),LN($K65)),"")</f>
        <v/>
      </c>
      <c r="R65" s="87" t="str">
        <f>IF(AND($B65&gt;0,$C65&gt;0,$D65&gt;0,NOT(ISBLANK($H65))),_xlfn.LOGNORM.INV(ABS(VLOOKUP($N$1,VLookups!$A$48:$B$49,2,FALSE)-R$3),LN($G65),LN($K65)),"")</f>
        <v/>
      </c>
      <c r="S65" s="86" t="str">
        <f>IF(AND($B65&gt;0,$C65&gt;0,$D65&gt;0,NOT(ISBLANK($H65))),_xlfn.LOGNORM.INV(ABS(VLOOKUP($N$1,VLookups!$A$48:$B$49,2,FALSE)-S$3),LN($G65),LN($K65)),"")</f>
        <v/>
      </c>
      <c r="T65" s="87" t="str">
        <f>IF(AND($B65&gt;0,$C65&gt;0,$D65&gt;0,NOT(ISBLANK($H65))),_xlfn.LOGNORM.INV(ABS(VLOOKUP($N$1,VLookups!$A$48:$B$49,2,FALSE)-T$3),LN($G65),LN($K65)),"")</f>
        <v/>
      </c>
      <c r="U65" s="86" t="str">
        <f>IF(AND($B65&gt;0,$C65&gt;0,$D65&gt;0,NOT(ISBLANK($H65))),_xlfn.LOGNORM.INV(ABS(VLOOKUP($N$1,VLookups!$A$48:$B$49,2,FALSE)-U$3),LN($G65),LN($K65)),"")</f>
        <v/>
      </c>
      <c r="V65" s="5"/>
      <c r="W65" s="161" t="str">
        <f t="shared" si="10"/>
        <v/>
      </c>
      <c r="X65" s="161"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2" t="e">
        <f t="shared" si="14"/>
        <v>#N/A</v>
      </c>
      <c r="DV65" s="162" t="e">
        <f t="shared" si="15"/>
        <v>#N/A</v>
      </c>
      <c r="DW65" s="162" t="e">
        <f t="shared" si="16"/>
        <v>#N/A</v>
      </c>
      <c r="DX65" s="162" t="e">
        <f t="shared" si="17"/>
        <v>#N/A</v>
      </c>
      <c r="DY65" s="162" t="e">
        <f t="shared" si="18"/>
        <v>#N/A</v>
      </c>
      <c r="DZ65" s="162" t="e">
        <f t="shared" si="19"/>
        <v>#N/A</v>
      </c>
      <c r="EA65" s="162" t="e">
        <f t="shared" si="20"/>
        <v>#N/A</v>
      </c>
      <c r="EB65" s="162" t="e">
        <f t="shared" si="21"/>
        <v>#N/A</v>
      </c>
      <c r="EC65" s="162" t="e">
        <f t="shared" si="22"/>
        <v>#N/A</v>
      </c>
      <c r="ED65" s="162" t="e">
        <f t="shared" si="23"/>
        <v>#N/A</v>
      </c>
      <c r="EE65" s="162" t="e">
        <f t="shared" si="24"/>
        <v>#N/A</v>
      </c>
      <c r="EF65" s="162" t="e">
        <f t="shared" si="25"/>
        <v>#N/A</v>
      </c>
      <c r="EG65" s="162" t="e">
        <f t="shared" si="26"/>
        <v>#N/A</v>
      </c>
      <c r="EH65" s="162" t="e">
        <f t="shared" si="27"/>
        <v>#N/A</v>
      </c>
      <c r="EI65" s="162" t="e">
        <f t="shared" si="28"/>
        <v>#N/A</v>
      </c>
      <c r="EJ65" s="162" t="e">
        <f t="shared" si="29"/>
        <v>#N/A</v>
      </c>
      <c r="EK65" s="162" t="e">
        <f t="shared" si="30"/>
        <v>#N/A</v>
      </c>
      <c r="EL65" s="162" t="e">
        <f t="shared" si="31"/>
        <v>#N/A</v>
      </c>
      <c r="EM65" s="162" t="e">
        <f t="shared" si="32"/>
        <v>#N/A</v>
      </c>
      <c r="EN65" s="162" t="e">
        <f t="shared" si="33"/>
        <v>#N/A</v>
      </c>
      <c r="EO65" s="162" t="e">
        <f t="shared" si="34"/>
        <v>#N/A</v>
      </c>
      <c r="EP65" s="162" t="e">
        <f t="shared" si="35"/>
        <v>#N/A</v>
      </c>
      <c r="EQ65" s="162" t="e">
        <f t="shared" si="36"/>
        <v>#N/A</v>
      </c>
      <c r="ER65" s="162" t="e">
        <f t="shared" si="37"/>
        <v>#N/A</v>
      </c>
      <c r="ES65" s="162" t="e">
        <f t="shared" si="38"/>
        <v>#N/A</v>
      </c>
      <c r="ET65" s="162" t="e">
        <f t="shared" si="39"/>
        <v>#N/A</v>
      </c>
      <c r="EU65" s="162" t="e">
        <f t="shared" si="40"/>
        <v>#N/A</v>
      </c>
      <c r="EV65" s="162" t="e">
        <f t="shared" si="41"/>
        <v>#N/A</v>
      </c>
      <c r="EW65" s="162" t="e">
        <f t="shared" si="42"/>
        <v>#N/A</v>
      </c>
      <c r="EX65" s="162" t="e">
        <f t="shared" si="43"/>
        <v>#N/A</v>
      </c>
      <c r="EY65" s="162" t="e">
        <f t="shared" si="44"/>
        <v>#N/A</v>
      </c>
      <c r="EZ65" s="162" t="e">
        <f t="shared" si="45"/>
        <v>#N/A</v>
      </c>
      <c r="FA65" s="162" t="e">
        <f t="shared" si="46"/>
        <v>#N/A</v>
      </c>
      <c r="FB65" s="162" t="e">
        <f t="shared" si="47"/>
        <v>#N/A</v>
      </c>
      <c r="FC65" s="162" t="e">
        <f t="shared" si="48"/>
        <v>#N/A</v>
      </c>
      <c r="FD65" s="162" t="e">
        <f t="shared" si="49"/>
        <v>#N/A</v>
      </c>
      <c r="FE65" s="162" t="e">
        <f t="shared" si="50"/>
        <v>#N/A</v>
      </c>
      <c r="FF65" s="162" t="e">
        <f t="shared" si="51"/>
        <v>#N/A</v>
      </c>
      <c r="FG65" s="162" t="e">
        <f t="shared" si="52"/>
        <v>#N/A</v>
      </c>
      <c r="FH65" s="162" t="e">
        <f t="shared" si="53"/>
        <v>#N/A</v>
      </c>
      <c r="FI65" s="162" t="e">
        <f t="shared" si="54"/>
        <v>#N/A</v>
      </c>
      <c r="FJ65" s="162" t="e">
        <f t="shared" si="55"/>
        <v>#N/A</v>
      </c>
      <c r="FK65" s="162" t="e">
        <f t="shared" si="56"/>
        <v>#N/A</v>
      </c>
      <c r="FL65" s="162" t="e">
        <f t="shared" si="57"/>
        <v>#N/A</v>
      </c>
      <c r="FM65" s="162" t="e">
        <f t="shared" si="58"/>
        <v>#N/A</v>
      </c>
      <c r="FN65" s="162" t="e">
        <f t="shared" si="59"/>
        <v>#N/A</v>
      </c>
      <c r="FO65" s="162" t="e">
        <f t="shared" si="60"/>
        <v>#N/A</v>
      </c>
      <c r="FP65" s="162" t="e">
        <f t="shared" si="61"/>
        <v>#N/A</v>
      </c>
      <c r="FQ65" s="162" t="e">
        <f t="shared" si="62"/>
        <v>#N/A</v>
      </c>
      <c r="FR65" s="162" t="e">
        <f t="shared" si="63"/>
        <v>#N/A</v>
      </c>
      <c r="FS65" s="162" t="e">
        <f t="shared" si="64"/>
        <v>#N/A</v>
      </c>
      <c r="FT65" s="162" t="e">
        <f t="shared" si="65"/>
        <v>#N/A</v>
      </c>
      <c r="FU65" s="162" t="e">
        <f t="shared" si="66"/>
        <v>#N/A</v>
      </c>
      <c r="FV65" s="162" t="e">
        <f t="shared" si="67"/>
        <v>#N/A</v>
      </c>
      <c r="FW65" s="162" t="e">
        <f t="shared" si="68"/>
        <v>#N/A</v>
      </c>
      <c r="FX65" s="162" t="e">
        <f t="shared" si="69"/>
        <v>#N/A</v>
      </c>
      <c r="FY65" s="162" t="e">
        <f t="shared" si="70"/>
        <v>#N/A</v>
      </c>
      <c r="FZ65" s="162" t="e">
        <f t="shared" si="71"/>
        <v>#N/A</v>
      </c>
      <c r="GA65" s="162" t="e">
        <f t="shared" si="72"/>
        <v>#N/A</v>
      </c>
      <c r="GB65" s="162" t="e">
        <f t="shared" si="73"/>
        <v>#N/A</v>
      </c>
      <c r="GC65" s="162" t="e">
        <f t="shared" si="74"/>
        <v>#N/A</v>
      </c>
      <c r="GD65" s="162" t="e">
        <f t="shared" si="75"/>
        <v>#N/A</v>
      </c>
      <c r="GE65" s="162" t="e">
        <f t="shared" si="76"/>
        <v>#N/A</v>
      </c>
      <c r="GF65" s="162" t="e">
        <f t="shared" si="77"/>
        <v>#N/A</v>
      </c>
      <c r="GG65" s="162" t="e">
        <f t="shared" si="78"/>
        <v>#N/A</v>
      </c>
      <c r="GH65" s="162" t="e">
        <f t="shared" si="79"/>
        <v>#N/A</v>
      </c>
      <c r="GI65" s="162" t="e">
        <f t="shared" si="80"/>
        <v>#N/A</v>
      </c>
      <c r="GJ65" s="162" t="e">
        <f t="shared" si="81"/>
        <v>#N/A</v>
      </c>
      <c r="GK65" s="162" t="e">
        <f t="shared" si="82"/>
        <v>#N/A</v>
      </c>
      <c r="GL65" s="162" t="e">
        <f t="shared" si="83"/>
        <v>#N/A</v>
      </c>
      <c r="GM65" s="162" t="e">
        <f t="shared" si="84"/>
        <v>#N/A</v>
      </c>
      <c r="GN65" s="162" t="e">
        <f t="shared" si="85"/>
        <v>#N/A</v>
      </c>
      <c r="GO65" s="162" t="e">
        <f t="shared" si="86"/>
        <v>#N/A</v>
      </c>
      <c r="GP65" s="162" t="e">
        <f t="shared" si="87"/>
        <v>#N/A</v>
      </c>
      <c r="GQ65" s="162" t="e">
        <f t="shared" si="88"/>
        <v>#N/A</v>
      </c>
      <c r="GR65" s="162" t="e">
        <f t="shared" si="89"/>
        <v>#N/A</v>
      </c>
      <c r="GS65" s="162" t="e">
        <f t="shared" si="90"/>
        <v>#N/A</v>
      </c>
      <c r="GT65" s="162" t="e">
        <f t="shared" si="91"/>
        <v>#N/A</v>
      </c>
      <c r="GU65" s="162" t="e">
        <f t="shared" si="92"/>
        <v>#N/A</v>
      </c>
      <c r="GV65" s="162" t="e">
        <f t="shared" si="93"/>
        <v>#N/A</v>
      </c>
      <c r="GW65" s="162" t="e">
        <f t="shared" si="94"/>
        <v>#N/A</v>
      </c>
      <c r="GX65" s="162" t="e">
        <f t="shared" si="95"/>
        <v>#N/A</v>
      </c>
      <c r="GY65" s="162" t="e">
        <f t="shared" si="96"/>
        <v>#N/A</v>
      </c>
      <c r="GZ65" s="162" t="e">
        <f t="shared" si="97"/>
        <v>#N/A</v>
      </c>
      <c r="HA65" s="162" t="e">
        <f t="shared" si="98"/>
        <v>#N/A</v>
      </c>
      <c r="HB65" s="162" t="e">
        <f t="shared" si="99"/>
        <v>#N/A</v>
      </c>
      <c r="HC65" s="162" t="e">
        <f t="shared" si="100"/>
        <v>#N/A</v>
      </c>
      <c r="HD65" s="162" t="e">
        <f t="shared" si="101"/>
        <v>#N/A</v>
      </c>
      <c r="HE65" s="162" t="e">
        <f t="shared" si="102"/>
        <v>#N/A</v>
      </c>
      <c r="HF65" s="162" t="e">
        <f t="shared" si="103"/>
        <v>#N/A</v>
      </c>
      <c r="HG65" s="162" t="e">
        <f t="shared" si="104"/>
        <v>#N/A</v>
      </c>
      <c r="HH65" s="162" t="e">
        <f t="shared" si="105"/>
        <v>#N/A</v>
      </c>
      <c r="HI65" s="162" t="e">
        <f t="shared" si="106"/>
        <v>#N/A</v>
      </c>
      <c r="HJ65" s="162" t="e">
        <f t="shared" si="107"/>
        <v>#N/A</v>
      </c>
      <c r="HK65" s="162" t="e">
        <f t="shared" si="108"/>
        <v>#N/A</v>
      </c>
      <c r="HL65" s="162" t="e">
        <f t="shared" si="109"/>
        <v>#N/A</v>
      </c>
      <c r="HM65" s="162" t="e">
        <f t="shared" si="110"/>
        <v>#N/A</v>
      </c>
      <c r="HN65" s="162" t="e">
        <f t="shared" si="111"/>
        <v>#N/A</v>
      </c>
      <c r="HO65" s="162" t="e">
        <f t="shared" si="112"/>
        <v>#N/A</v>
      </c>
      <c r="HP65" s="162" t="e">
        <f t="shared" si="113"/>
        <v>#N/A</v>
      </c>
      <c r="HQ65" s="162" t="e">
        <f t="shared" si="114"/>
        <v>#N/A</v>
      </c>
    </row>
    <row r="66" spans="1:225" hidden="1" x14ac:dyDescent="0.25">
      <c r="A66" s="4">
        <v>63</v>
      </c>
      <c r="B66" s="364" t="str">
        <f t="shared" si="4"/>
        <v/>
      </c>
      <c r="C66" s="88"/>
      <c r="D66" s="364" t="str">
        <f t="shared" si="5"/>
        <v/>
      </c>
      <c r="E66" s="34" t="str">
        <f t="shared" si="6"/>
        <v/>
      </c>
      <c r="F66" s="34" t="str">
        <f t="shared" si="7"/>
        <v/>
      </c>
      <c r="G66" s="69" t="str">
        <f>IF(AND(C66&gt;0,NOT(ISBLANK(H66))),IF(VLOOKUP($C$3,VLookups!$A$17:$B$18,2,FALSE),C66*VLOOKUP(H66,VLookups!$A$4:$B$13,2,FALSE),C66),"")</f>
        <v/>
      </c>
      <c r="H66" s="21"/>
      <c r="I66" s="56"/>
      <c r="J66" s="265"/>
      <c r="K66" s="365" t="str">
        <f>IF(C66&gt;0,IF(ISBLANK(J66),IF(ISBLANK(H66),"",VLOOKUP(H66,VLookups!$A$4:$C$13,3,FALSE)),J66),"")</f>
        <v/>
      </c>
      <c r="L66" s="365" t="str">
        <f t="shared" si="8"/>
        <v/>
      </c>
      <c r="M66" s="71" t="str">
        <f t="shared" si="9"/>
        <v/>
      </c>
      <c r="N66" s="88"/>
      <c r="O66" s="258" t="str">
        <f>IF(AND(N66&gt;0,C66&gt;0,NOT(K66="")),ABS(VLOOKUP($N$1,VLookups!$A$48:$B$49,2,FALSE)-_xlfn.LOGNORM.DIST(N66,LN(G66),LN(K66),TRUE)),"")</f>
        <v/>
      </c>
      <c r="P66" s="87" t="str">
        <f>IF(AND($B66&gt;0,$C66&gt;0,$D66&gt;0,NOT(ISBLANK($H66))),_xlfn.LOGNORM.INV(ABS(VLOOKUP($N$1,VLookups!$A$48:$B$49,2,FALSE)-P$3),LN($G66),LN($K66)),"")</f>
        <v/>
      </c>
      <c r="Q66" s="86" t="str">
        <f>IF(AND($B66&gt;0,$C66&gt;0,$D66&gt;0,NOT(ISBLANK($H66))),_xlfn.LOGNORM.INV(ABS(VLOOKUP($N$1,VLookups!$A$48:$B$49,2,FALSE)-Q$3),LN($G66),LN($K66)),"")</f>
        <v/>
      </c>
      <c r="R66" s="87" t="str">
        <f>IF(AND($B66&gt;0,$C66&gt;0,$D66&gt;0,NOT(ISBLANK($H66))),_xlfn.LOGNORM.INV(ABS(VLOOKUP($N$1,VLookups!$A$48:$B$49,2,FALSE)-R$3),LN($G66),LN($K66)),"")</f>
        <v/>
      </c>
      <c r="S66" s="86" t="str">
        <f>IF(AND($B66&gt;0,$C66&gt;0,$D66&gt;0,NOT(ISBLANK($H66))),_xlfn.LOGNORM.INV(ABS(VLOOKUP($N$1,VLookups!$A$48:$B$49,2,FALSE)-S$3),LN($G66),LN($K66)),"")</f>
        <v/>
      </c>
      <c r="T66" s="87" t="str">
        <f>IF(AND($B66&gt;0,$C66&gt;0,$D66&gt;0,NOT(ISBLANK($H66))),_xlfn.LOGNORM.INV(ABS(VLOOKUP($N$1,VLookups!$A$48:$B$49,2,FALSE)-T$3),LN($G66),LN($K66)),"")</f>
        <v/>
      </c>
      <c r="U66" s="86" t="str">
        <f>IF(AND($B66&gt;0,$C66&gt;0,$D66&gt;0,NOT(ISBLANK($H66))),_xlfn.LOGNORM.INV(ABS(VLOOKUP($N$1,VLookups!$A$48:$B$49,2,FALSE)-U$3),LN($G66),LN($K66)),"")</f>
        <v/>
      </c>
      <c r="V66" s="5"/>
      <c r="W66" s="161" t="str">
        <f t="shared" si="10"/>
        <v/>
      </c>
      <c r="X66" s="161"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2" t="e">
        <f t="shared" si="14"/>
        <v>#N/A</v>
      </c>
      <c r="DV66" s="162" t="e">
        <f t="shared" si="15"/>
        <v>#N/A</v>
      </c>
      <c r="DW66" s="162" t="e">
        <f t="shared" si="16"/>
        <v>#N/A</v>
      </c>
      <c r="DX66" s="162" t="e">
        <f t="shared" si="17"/>
        <v>#N/A</v>
      </c>
      <c r="DY66" s="162" t="e">
        <f t="shared" si="18"/>
        <v>#N/A</v>
      </c>
      <c r="DZ66" s="162" t="e">
        <f t="shared" si="19"/>
        <v>#N/A</v>
      </c>
      <c r="EA66" s="162" t="e">
        <f t="shared" si="20"/>
        <v>#N/A</v>
      </c>
      <c r="EB66" s="162" t="e">
        <f t="shared" si="21"/>
        <v>#N/A</v>
      </c>
      <c r="EC66" s="162" t="e">
        <f t="shared" si="22"/>
        <v>#N/A</v>
      </c>
      <c r="ED66" s="162" t="e">
        <f t="shared" si="23"/>
        <v>#N/A</v>
      </c>
      <c r="EE66" s="162" t="e">
        <f t="shared" si="24"/>
        <v>#N/A</v>
      </c>
      <c r="EF66" s="162" t="e">
        <f t="shared" si="25"/>
        <v>#N/A</v>
      </c>
      <c r="EG66" s="162" t="e">
        <f t="shared" si="26"/>
        <v>#N/A</v>
      </c>
      <c r="EH66" s="162" t="e">
        <f t="shared" si="27"/>
        <v>#N/A</v>
      </c>
      <c r="EI66" s="162" t="e">
        <f t="shared" si="28"/>
        <v>#N/A</v>
      </c>
      <c r="EJ66" s="162" t="e">
        <f t="shared" si="29"/>
        <v>#N/A</v>
      </c>
      <c r="EK66" s="162" t="e">
        <f t="shared" si="30"/>
        <v>#N/A</v>
      </c>
      <c r="EL66" s="162" t="e">
        <f t="shared" si="31"/>
        <v>#N/A</v>
      </c>
      <c r="EM66" s="162" t="e">
        <f t="shared" si="32"/>
        <v>#N/A</v>
      </c>
      <c r="EN66" s="162" t="e">
        <f t="shared" si="33"/>
        <v>#N/A</v>
      </c>
      <c r="EO66" s="162" t="e">
        <f t="shared" si="34"/>
        <v>#N/A</v>
      </c>
      <c r="EP66" s="162" t="e">
        <f t="shared" si="35"/>
        <v>#N/A</v>
      </c>
      <c r="EQ66" s="162" t="e">
        <f t="shared" si="36"/>
        <v>#N/A</v>
      </c>
      <c r="ER66" s="162" t="e">
        <f t="shared" si="37"/>
        <v>#N/A</v>
      </c>
      <c r="ES66" s="162" t="e">
        <f t="shared" si="38"/>
        <v>#N/A</v>
      </c>
      <c r="ET66" s="162" t="e">
        <f t="shared" si="39"/>
        <v>#N/A</v>
      </c>
      <c r="EU66" s="162" t="e">
        <f t="shared" si="40"/>
        <v>#N/A</v>
      </c>
      <c r="EV66" s="162" t="e">
        <f t="shared" si="41"/>
        <v>#N/A</v>
      </c>
      <c r="EW66" s="162" t="e">
        <f t="shared" si="42"/>
        <v>#N/A</v>
      </c>
      <c r="EX66" s="162" t="e">
        <f t="shared" si="43"/>
        <v>#N/A</v>
      </c>
      <c r="EY66" s="162" t="e">
        <f t="shared" si="44"/>
        <v>#N/A</v>
      </c>
      <c r="EZ66" s="162" t="e">
        <f t="shared" si="45"/>
        <v>#N/A</v>
      </c>
      <c r="FA66" s="162" t="e">
        <f t="shared" si="46"/>
        <v>#N/A</v>
      </c>
      <c r="FB66" s="162" t="e">
        <f t="shared" si="47"/>
        <v>#N/A</v>
      </c>
      <c r="FC66" s="162" t="e">
        <f t="shared" si="48"/>
        <v>#N/A</v>
      </c>
      <c r="FD66" s="162" t="e">
        <f t="shared" si="49"/>
        <v>#N/A</v>
      </c>
      <c r="FE66" s="162" t="e">
        <f t="shared" si="50"/>
        <v>#N/A</v>
      </c>
      <c r="FF66" s="162" t="e">
        <f t="shared" si="51"/>
        <v>#N/A</v>
      </c>
      <c r="FG66" s="162" t="e">
        <f t="shared" si="52"/>
        <v>#N/A</v>
      </c>
      <c r="FH66" s="162" t="e">
        <f t="shared" si="53"/>
        <v>#N/A</v>
      </c>
      <c r="FI66" s="162" t="e">
        <f t="shared" si="54"/>
        <v>#N/A</v>
      </c>
      <c r="FJ66" s="162" t="e">
        <f t="shared" si="55"/>
        <v>#N/A</v>
      </c>
      <c r="FK66" s="162" t="e">
        <f t="shared" si="56"/>
        <v>#N/A</v>
      </c>
      <c r="FL66" s="162" t="e">
        <f t="shared" si="57"/>
        <v>#N/A</v>
      </c>
      <c r="FM66" s="162" t="e">
        <f t="shared" si="58"/>
        <v>#N/A</v>
      </c>
      <c r="FN66" s="162" t="e">
        <f t="shared" si="59"/>
        <v>#N/A</v>
      </c>
      <c r="FO66" s="162" t="e">
        <f t="shared" si="60"/>
        <v>#N/A</v>
      </c>
      <c r="FP66" s="162" t="e">
        <f t="shared" si="61"/>
        <v>#N/A</v>
      </c>
      <c r="FQ66" s="162" t="e">
        <f t="shared" si="62"/>
        <v>#N/A</v>
      </c>
      <c r="FR66" s="162" t="e">
        <f t="shared" si="63"/>
        <v>#N/A</v>
      </c>
      <c r="FS66" s="162" t="e">
        <f t="shared" si="64"/>
        <v>#N/A</v>
      </c>
      <c r="FT66" s="162" t="e">
        <f t="shared" si="65"/>
        <v>#N/A</v>
      </c>
      <c r="FU66" s="162" t="e">
        <f t="shared" si="66"/>
        <v>#N/A</v>
      </c>
      <c r="FV66" s="162" t="e">
        <f t="shared" si="67"/>
        <v>#N/A</v>
      </c>
      <c r="FW66" s="162" t="e">
        <f t="shared" si="68"/>
        <v>#N/A</v>
      </c>
      <c r="FX66" s="162" t="e">
        <f t="shared" si="69"/>
        <v>#N/A</v>
      </c>
      <c r="FY66" s="162" t="e">
        <f t="shared" si="70"/>
        <v>#N/A</v>
      </c>
      <c r="FZ66" s="162" t="e">
        <f t="shared" si="71"/>
        <v>#N/A</v>
      </c>
      <c r="GA66" s="162" t="e">
        <f t="shared" si="72"/>
        <v>#N/A</v>
      </c>
      <c r="GB66" s="162" t="e">
        <f t="shared" si="73"/>
        <v>#N/A</v>
      </c>
      <c r="GC66" s="162" t="e">
        <f t="shared" si="74"/>
        <v>#N/A</v>
      </c>
      <c r="GD66" s="162" t="e">
        <f t="shared" si="75"/>
        <v>#N/A</v>
      </c>
      <c r="GE66" s="162" t="e">
        <f t="shared" si="76"/>
        <v>#N/A</v>
      </c>
      <c r="GF66" s="162" t="e">
        <f t="shared" si="77"/>
        <v>#N/A</v>
      </c>
      <c r="GG66" s="162" t="e">
        <f t="shared" si="78"/>
        <v>#N/A</v>
      </c>
      <c r="GH66" s="162" t="e">
        <f t="shared" si="79"/>
        <v>#N/A</v>
      </c>
      <c r="GI66" s="162" t="e">
        <f t="shared" si="80"/>
        <v>#N/A</v>
      </c>
      <c r="GJ66" s="162" t="e">
        <f t="shared" si="81"/>
        <v>#N/A</v>
      </c>
      <c r="GK66" s="162" t="e">
        <f t="shared" si="82"/>
        <v>#N/A</v>
      </c>
      <c r="GL66" s="162" t="e">
        <f t="shared" si="83"/>
        <v>#N/A</v>
      </c>
      <c r="GM66" s="162" t="e">
        <f t="shared" si="84"/>
        <v>#N/A</v>
      </c>
      <c r="GN66" s="162" t="e">
        <f t="shared" si="85"/>
        <v>#N/A</v>
      </c>
      <c r="GO66" s="162" t="e">
        <f t="shared" si="86"/>
        <v>#N/A</v>
      </c>
      <c r="GP66" s="162" t="e">
        <f t="shared" si="87"/>
        <v>#N/A</v>
      </c>
      <c r="GQ66" s="162" t="e">
        <f t="shared" si="88"/>
        <v>#N/A</v>
      </c>
      <c r="GR66" s="162" t="e">
        <f t="shared" si="89"/>
        <v>#N/A</v>
      </c>
      <c r="GS66" s="162" t="e">
        <f t="shared" si="90"/>
        <v>#N/A</v>
      </c>
      <c r="GT66" s="162" t="e">
        <f t="shared" si="91"/>
        <v>#N/A</v>
      </c>
      <c r="GU66" s="162" t="e">
        <f t="shared" si="92"/>
        <v>#N/A</v>
      </c>
      <c r="GV66" s="162" t="e">
        <f t="shared" si="93"/>
        <v>#N/A</v>
      </c>
      <c r="GW66" s="162" t="e">
        <f t="shared" si="94"/>
        <v>#N/A</v>
      </c>
      <c r="GX66" s="162" t="e">
        <f t="shared" si="95"/>
        <v>#N/A</v>
      </c>
      <c r="GY66" s="162" t="e">
        <f t="shared" si="96"/>
        <v>#N/A</v>
      </c>
      <c r="GZ66" s="162" t="e">
        <f t="shared" si="97"/>
        <v>#N/A</v>
      </c>
      <c r="HA66" s="162" t="e">
        <f t="shared" si="98"/>
        <v>#N/A</v>
      </c>
      <c r="HB66" s="162" t="e">
        <f t="shared" si="99"/>
        <v>#N/A</v>
      </c>
      <c r="HC66" s="162" t="e">
        <f t="shared" si="100"/>
        <v>#N/A</v>
      </c>
      <c r="HD66" s="162" t="e">
        <f t="shared" si="101"/>
        <v>#N/A</v>
      </c>
      <c r="HE66" s="162" t="e">
        <f t="shared" si="102"/>
        <v>#N/A</v>
      </c>
      <c r="HF66" s="162" t="e">
        <f t="shared" si="103"/>
        <v>#N/A</v>
      </c>
      <c r="HG66" s="162" t="e">
        <f t="shared" si="104"/>
        <v>#N/A</v>
      </c>
      <c r="HH66" s="162" t="e">
        <f t="shared" si="105"/>
        <v>#N/A</v>
      </c>
      <c r="HI66" s="162" t="e">
        <f t="shared" si="106"/>
        <v>#N/A</v>
      </c>
      <c r="HJ66" s="162" t="e">
        <f t="shared" si="107"/>
        <v>#N/A</v>
      </c>
      <c r="HK66" s="162" t="e">
        <f t="shared" si="108"/>
        <v>#N/A</v>
      </c>
      <c r="HL66" s="162" t="e">
        <f t="shared" si="109"/>
        <v>#N/A</v>
      </c>
      <c r="HM66" s="162" t="e">
        <f t="shared" si="110"/>
        <v>#N/A</v>
      </c>
      <c r="HN66" s="162" t="e">
        <f t="shared" si="111"/>
        <v>#N/A</v>
      </c>
      <c r="HO66" s="162" t="e">
        <f t="shared" si="112"/>
        <v>#N/A</v>
      </c>
      <c r="HP66" s="162" t="e">
        <f t="shared" si="113"/>
        <v>#N/A</v>
      </c>
      <c r="HQ66" s="162" t="e">
        <f t="shared" si="114"/>
        <v>#N/A</v>
      </c>
    </row>
    <row r="67" spans="1:225" hidden="1" x14ac:dyDescent="0.25">
      <c r="A67" s="4">
        <v>64</v>
      </c>
      <c r="B67" s="364" t="str">
        <f t="shared" si="4"/>
        <v/>
      </c>
      <c r="C67" s="88"/>
      <c r="D67" s="364" t="str">
        <f t="shared" si="5"/>
        <v/>
      </c>
      <c r="E67" s="34" t="str">
        <f t="shared" si="6"/>
        <v/>
      </c>
      <c r="F67" s="34" t="str">
        <f t="shared" si="7"/>
        <v/>
      </c>
      <c r="G67" s="69" t="str">
        <f>IF(AND(C67&gt;0,NOT(ISBLANK(H67))),IF(VLOOKUP($C$3,VLookups!$A$17:$B$18,2,FALSE),C67*VLOOKUP(H67,VLookups!$A$4:$B$13,2,FALSE),C67),"")</f>
        <v/>
      </c>
      <c r="H67" s="21"/>
      <c r="I67" s="56"/>
      <c r="J67" s="265"/>
      <c r="K67" s="365" t="str">
        <f>IF(C67&gt;0,IF(ISBLANK(J67),IF(ISBLANK(H67),"",VLOOKUP(H67,VLookups!$A$4:$C$13,3,FALSE)),J67),"")</f>
        <v/>
      </c>
      <c r="L67" s="365" t="str">
        <f t="shared" si="8"/>
        <v/>
      </c>
      <c r="M67" s="71" t="str">
        <f t="shared" si="9"/>
        <v/>
      </c>
      <c r="N67" s="88"/>
      <c r="O67" s="258" t="str">
        <f>IF(AND(N67&gt;0,C67&gt;0,NOT(K67="")),ABS(VLOOKUP($N$1,VLookups!$A$48:$B$49,2,FALSE)-_xlfn.LOGNORM.DIST(N67,LN(G67),LN(K67),TRUE)),"")</f>
        <v/>
      </c>
      <c r="P67" s="87" t="str">
        <f>IF(AND($B67&gt;0,$C67&gt;0,$D67&gt;0,NOT(ISBLANK($H67))),_xlfn.LOGNORM.INV(ABS(VLOOKUP($N$1,VLookups!$A$48:$B$49,2,FALSE)-P$3),LN($G67),LN($K67)),"")</f>
        <v/>
      </c>
      <c r="Q67" s="86" t="str">
        <f>IF(AND($B67&gt;0,$C67&gt;0,$D67&gt;0,NOT(ISBLANK($H67))),_xlfn.LOGNORM.INV(ABS(VLOOKUP($N$1,VLookups!$A$48:$B$49,2,FALSE)-Q$3),LN($G67),LN($K67)),"")</f>
        <v/>
      </c>
      <c r="R67" s="87" t="str">
        <f>IF(AND($B67&gt;0,$C67&gt;0,$D67&gt;0,NOT(ISBLANK($H67))),_xlfn.LOGNORM.INV(ABS(VLOOKUP($N$1,VLookups!$A$48:$B$49,2,FALSE)-R$3),LN($G67),LN($K67)),"")</f>
        <v/>
      </c>
      <c r="S67" s="86" t="str">
        <f>IF(AND($B67&gt;0,$C67&gt;0,$D67&gt;0,NOT(ISBLANK($H67))),_xlfn.LOGNORM.INV(ABS(VLOOKUP($N$1,VLookups!$A$48:$B$49,2,FALSE)-S$3),LN($G67),LN($K67)),"")</f>
        <v/>
      </c>
      <c r="T67" s="87" t="str">
        <f>IF(AND($B67&gt;0,$C67&gt;0,$D67&gt;0,NOT(ISBLANK($H67))),_xlfn.LOGNORM.INV(ABS(VLOOKUP($N$1,VLookups!$A$48:$B$49,2,FALSE)-T$3),LN($G67),LN($K67)),"")</f>
        <v/>
      </c>
      <c r="U67" s="86" t="str">
        <f>IF(AND($B67&gt;0,$C67&gt;0,$D67&gt;0,NOT(ISBLANK($H67))),_xlfn.LOGNORM.INV(ABS(VLOOKUP($N$1,VLookups!$A$48:$B$49,2,FALSE)-U$3),LN($G67),LN($K67)),"")</f>
        <v/>
      </c>
      <c r="V67" s="5"/>
      <c r="W67" s="161" t="str">
        <f t="shared" si="10"/>
        <v/>
      </c>
      <c r="X67" s="161"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2" t="e">
        <f t="shared" si="14"/>
        <v>#N/A</v>
      </c>
      <c r="DV67" s="162" t="e">
        <f t="shared" si="15"/>
        <v>#N/A</v>
      </c>
      <c r="DW67" s="162" t="e">
        <f t="shared" si="16"/>
        <v>#N/A</v>
      </c>
      <c r="DX67" s="162" t="e">
        <f t="shared" si="17"/>
        <v>#N/A</v>
      </c>
      <c r="DY67" s="162" t="e">
        <f t="shared" si="18"/>
        <v>#N/A</v>
      </c>
      <c r="DZ67" s="162" t="e">
        <f t="shared" si="19"/>
        <v>#N/A</v>
      </c>
      <c r="EA67" s="162" t="e">
        <f t="shared" si="20"/>
        <v>#N/A</v>
      </c>
      <c r="EB67" s="162" t="e">
        <f t="shared" si="21"/>
        <v>#N/A</v>
      </c>
      <c r="EC67" s="162" t="e">
        <f t="shared" si="22"/>
        <v>#N/A</v>
      </c>
      <c r="ED67" s="162" t="e">
        <f t="shared" si="23"/>
        <v>#N/A</v>
      </c>
      <c r="EE67" s="162" t="e">
        <f t="shared" si="24"/>
        <v>#N/A</v>
      </c>
      <c r="EF67" s="162" t="e">
        <f t="shared" si="25"/>
        <v>#N/A</v>
      </c>
      <c r="EG67" s="162" t="e">
        <f t="shared" si="26"/>
        <v>#N/A</v>
      </c>
      <c r="EH67" s="162" t="e">
        <f t="shared" si="27"/>
        <v>#N/A</v>
      </c>
      <c r="EI67" s="162" t="e">
        <f t="shared" si="28"/>
        <v>#N/A</v>
      </c>
      <c r="EJ67" s="162" t="e">
        <f t="shared" si="29"/>
        <v>#N/A</v>
      </c>
      <c r="EK67" s="162" t="e">
        <f t="shared" si="30"/>
        <v>#N/A</v>
      </c>
      <c r="EL67" s="162" t="e">
        <f t="shared" si="31"/>
        <v>#N/A</v>
      </c>
      <c r="EM67" s="162" t="e">
        <f t="shared" si="32"/>
        <v>#N/A</v>
      </c>
      <c r="EN67" s="162" t="e">
        <f t="shared" si="33"/>
        <v>#N/A</v>
      </c>
      <c r="EO67" s="162" t="e">
        <f t="shared" si="34"/>
        <v>#N/A</v>
      </c>
      <c r="EP67" s="162" t="e">
        <f t="shared" si="35"/>
        <v>#N/A</v>
      </c>
      <c r="EQ67" s="162" t="e">
        <f t="shared" si="36"/>
        <v>#N/A</v>
      </c>
      <c r="ER67" s="162" t="e">
        <f t="shared" si="37"/>
        <v>#N/A</v>
      </c>
      <c r="ES67" s="162" t="e">
        <f t="shared" si="38"/>
        <v>#N/A</v>
      </c>
      <c r="ET67" s="162" t="e">
        <f t="shared" si="39"/>
        <v>#N/A</v>
      </c>
      <c r="EU67" s="162" t="e">
        <f t="shared" si="40"/>
        <v>#N/A</v>
      </c>
      <c r="EV67" s="162" t="e">
        <f t="shared" si="41"/>
        <v>#N/A</v>
      </c>
      <c r="EW67" s="162" t="e">
        <f t="shared" si="42"/>
        <v>#N/A</v>
      </c>
      <c r="EX67" s="162" t="e">
        <f t="shared" si="43"/>
        <v>#N/A</v>
      </c>
      <c r="EY67" s="162" t="e">
        <f t="shared" si="44"/>
        <v>#N/A</v>
      </c>
      <c r="EZ67" s="162" t="e">
        <f t="shared" si="45"/>
        <v>#N/A</v>
      </c>
      <c r="FA67" s="162" t="e">
        <f t="shared" si="46"/>
        <v>#N/A</v>
      </c>
      <c r="FB67" s="162" t="e">
        <f t="shared" si="47"/>
        <v>#N/A</v>
      </c>
      <c r="FC67" s="162" t="e">
        <f t="shared" si="48"/>
        <v>#N/A</v>
      </c>
      <c r="FD67" s="162" t="e">
        <f t="shared" si="49"/>
        <v>#N/A</v>
      </c>
      <c r="FE67" s="162" t="e">
        <f t="shared" si="50"/>
        <v>#N/A</v>
      </c>
      <c r="FF67" s="162" t="e">
        <f t="shared" si="51"/>
        <v>#N/A</v>
      </c>
      <c r="FG67" s="162" t="e">
        <f t="shared" si="52"/>
        <v>#N/A</v>
      </c>
      <c r="FH67" s="162" t="e">
        <f t="shared" si="53"/>
        <v>#N/A</v>
      </c>
      <c r="FI67" s="162" t="e">
        <f t="shared" si="54"/>
        <v>#N/A</v>
      </c>
      <c r="FJ67" s="162" t="e">
        <f t="shared" si="55"/>
        <v>#N/A</v>
      </c>
      <c r="FK67" s="162" t="e">
        <f t="shared" si="56"/>
        <v>#N/A</v>
      </c>
      <c r="FL67" s="162" t="e">
        <f t="shared" si="57"/>
        <v>#N/A</v>
      </c>
      <c r="FM67" s="162" t="e">
        <f t="shared" si="58"/>
        <v>#N/A</v>
      </c>
      <c r="FN67" s="162" t="e">
        <f t="shared" si="59"/>
        <v>#N/A</v>
      </c>
      <c r="FO67" s="162" t="e">
        <f t="shared" si="60"/>
        <v>#N/A</v>
      </c>
      <c r="FP67" s="162" t="e">
        <f t="shared" si="61"/>
        <v>#N/A</v>
      </c>
      <c r="FQ67" s="162" t="e">
        <f t="shared" si="62"/>
        <v>#N/A</v>
      </c>
      <c r="FR67" s="162" t="e">
        <f t="shared" si="63"/>
        <v>#N/A</v>
      </c>
      <c r="FS67" s="162" t="e">
        <f t="shared" si="64"/>
        <v>#N/A</v>
      </c>
      <c r="FT67" s="162" t="e">
        <f t="shared" si="65"/>
        <v>#N/A</v>
      </c>
      <c r="FU67" s="162" t="e">
        <f t="shared" si="66"/>
        <v>#N/A</v>
      </c>
      <c r="FV67" s="162" t="e">
        <f t="shared" si="67"/>
        <v>#N/A</v>
      </c>
      <c r="FW67" s="162" t="e">
        <f t="shared" si="68"/>
        <v>#N/A</v>
      </c>
      <c r="FX67" s="162" t="e">
        <f t="shared" si="69"/>
        <v>#N/A</v>
      </c>
      <c r="FY67" s="162" t="e">
        <f t="shared" si="70"/>
        <v>#N/A</v>
      </c>
      <c r="FZ67" s="162" t="e">
        <f t="shared" si="71"/>
        <v>#N/A</v>
      </c>
      <c r="GA67" s="162" t="e">
        <f t="shared" si="72"/>
        <v>#N/A</v>
      </c>
      <c r="GB67" s="162" t="e">
        <f t="shared" si="73"/>
        <v>#N/A</v>
      </c>
      <c r="GC67" s="162" t="e">
        <f t="shared" si="74"/>
        <v>#N/A</v>
      </c>
      <c r="GD67" s="162" t="e">
        <f t="shared" si="75"/>
        <v>#N/A</v>
      </c>
      <c r="GE67" s="162" t="e">
        <f t="shared" si="76"/>
        <v>#N/A</v>
      </c>
      <c r="GF67" s="162" t="e">
        <f t="shared" si="77"/>
        <v>#N/A</v>
      </c>
      <c r="GG67" s="162" t="e">
        <f t="shared" si="78"/>
        <v>#N/A</v>
      </c>
      <c r="GH67" s="162" t="e">
        <f t="shared" si="79"/>
        <v>#N/A</v>
      </c>
      <c r="GI67" s="162" t="e">
        <f t="shared" si="80"/>
        <v>#N/A</v>
      </c>
      <c r="GJ67" s="162" t="e">
        <f t="shared" si="81"/>
        <v>#N/A</v>
      </c>
      <c r="GK67" s="162" t="e">
        <f t="shared" si="82"/>
        <v>#N/A</v>
      </c>
      <c r="GL67" s="162" t="e">
        <f t="shared" si="83"/>
        <v>#N/A</v>
      </c>
      <c r="GM67" s="162" t="e">
        <f t="shared" si="84"/>
        <v>#N/A</v>
      </c>
      <c r="GN67" s="162" t="e">
        <f t="shared" si="85"/>
        <v>#N/A</v>
      </c>
      <c r="GO67" s="162" t="e">
        <f t="shared" si="86"/>
        <v>#N/A</v>
      </c>
      <c r="GP67" s="162" t="e">
        <f t="shared" si="87"/>
        <v>#N/A</v>
      </c>
      <c r="GQ67" s="162" t="e">
        <f t="shared" si="88"/>
        <v>#N/A</v>
      </c>
      <c r="GR67" s="162" t="e">
        <f t="shared" si="89"/>
        <v>#N/A</v>
      </c>
      <c r="GS67" s="162" t="e">
        <f t="shared" si="90"/>
        <v>#N/A</v>
      </c>
      <c r="GT67" s="162" t="e">
        <f t="shared" si="91"/>
        <v>#N/A</v>
      </c>
      <c r="GU67" s="162" t="e">
        <f t="shared" si="92"/>
        <v>#N/A</v>
      </c>
      <c r="GV67" s="162" t="e">
        <f t="shared" si="93"/>
        <v>#N/A</v>
      </c>
      <c r="GW67" s="162" t="e">
        <f t="shared" si="94"/>
        <v>#N/A</v>
      </c>
      <c r="GX67" s="162" t="e">
        <f t="shared" si="95"/>
        <v>#N/A</v>
      </c>
      <c r="GY67" s="162" t="e">
        <f t="shared" si="96"/>
        <v>#N/A</v>
      </c>
      <c r="GZ67" s="162" t="e">
        <f t="shared" si="97"/>
        <v>#N/A</v>
      </c>
      <c r="HA67" s="162" t="e">
        <f t="shared" si="98"/>
        <v>#N/A</v>
      </c>
      <c r="HB67" s="162" t="e">
        <f t="shared" si="99"/>
        <v>#N/A</v>
      </c>
      <c r="HC67" s="162" t="e">
        <f t="shared" si="100"/>
        <v>#N/A</v>
      </c>
      <c r="HD67" s="162" t="e">
        <f t="shared" si="101"/>
        <v>#N/A</v>
      </c>
      <c r="HE67" s="162" t="e">
        <f t="shared" si="102"/>
        <v>#N/A</v>
      </c>
      <c r="HF67" s="162" t="e">
        <f t="shared" si="103"/>
        <v>#N/A</v>
      </c>
      <c r="HG67" s="162" t="e">
        <f t="shared" si="104"/>
        <v>#N/A</v>
      </c>
      <c r="HH67" s="162" t="e">
        <f t="shared" si="105"/>
        <v>#N/A</v>
      </c>
      <c r="HI67" s="162" t="e">
        <f t="shared" si="106"/>
        <v>#N/A</v>
      </c>
      <c r="HJ67" s="162" t="e">
        <f t="shared" si="107"/>
        <v>#N/A</v>
      </c>
      <c r="HK67" s="162" t="e">
        <f t="shared" si="108"/>
        <v>#N/A</v>
      </c>
      <c r="HL67" s="162" t="e">
        <f t="shared" si="109"/>
        <v>#N/A</v>
      </c>
      <c r="HM67" s="162" t="e">
        <f t="shared" si="110"/>
        <v>#N/A</v>
      </c>
      <c r="HN67" s="162" t="e">
        <f t="shared" si="111"/>
        <v>#N/A</v>
      </c>
      <c r="HO67" s="162" t="e">
        <f t="shared" si="112"/>
        <v>#N/A</v>
      </c>
      <c r="HP67" s="162" t="e">
        <f t="shared" si="113"/>
        <v>#N/A</v>
      </c>
      <c r="HQ67" s="162" t="e">
        <f t="shared" si="114"/>
        <v>#N/A</v>
      </c>
    </row>
    <row r="68" spans="1:225" hidden="1" x14ac:dyDescent="0.25">
      <c r="A68" s="4">
        <v>65</v>
      </c>
      <c r="B68" s="364" t="str">
        <f t="shared" si="4"/>
        <v/>
      </c>
      <c r="C68" s="88"/>
      <c r="D68" s="364" t="str">
        <f t="shared" si="5"/>
        <v/>
      </c>
      <c r="E68" s="34" t="str">
        <f t="shared" si="6"/>
        <v/>
      </c>
      <c r="F68" s="34" t="str">
        <f t="shared" si="7"/>
        <v/>
      </c>
      <c r="G68" s="69" t="str">
        <f>IF(AND(C68&gt;0,NOT(ISBLANK(H68))),IF(VLOOKUP($C$3,VLookups!$A$17:$B$18,2,FALSE),C68*VLOOKUP(H68,VLookups!$A$4:$B$13,2,FALSE),C68),"")</f>
        <v/>
      </c>
      <c r="H68" s="21"/>
      <c r="I68" s="56"/>
      <c r="J68" s="265"/>
      <c r="K68" s="365" t="str">
        <f>IF(C68&gt;0,IF(ISBLANK(J68),IF(ISBLANK(H68),"",VLOOKUP(H68,VLookups!$A$4:$C$13,3,FALSE)),J68),"")</f>
        <v/>
      </c>
      <c r="L68" s="365" t="str">
        <f t="shared" si="8"/>
        <v/>
      </c>
      <c r="M68" s="71" t="str">
        <f t="shared" si="9"/>
        <v/>
      </c>
      <c r="N68" s="88"/>
      <c r="O68" s="258" t="str">
        <f>IF(AND(N68&gt;0,C68&gt;0,NOT(K68="")),ABS(VLOOKUP($N$1,VLookups!$A$48:$B$49,2,FALSE)-_xlfn.LOGNORM.DIST(N68,LN(G68),LN(K68),TRUE)),"")</f>
        <v/>
      </c>
      <c r="P68" s="87" t="str">
        <f>IF(AND($B68&gt;0,$C68&gt;0,$D68&gt;0,NOT(ISBLANK($H68))),_xlfn.LOGNORM.INV(ABS(VLOOKUP($N$1,VLookups!$A$48:$B$49,2,FALSE)-P$3),LN($G68),LN($K68)),"")</f>
        <v/>
      </c>
      <c r="Q68" s="86" t="str">
        <f>IF(AND($B68&gt;0,$C68&gt;0,$D68&gt;0,NOT(ISBLANK($H68))),_xlfn.LOGNORM.INV(ABS(VLOOKUP($N$1,VLookups!$A$48:$B$49,2,FALSE)-Q$3),LN($G68),LN($K68)),"")</f>
        <v/>
      </c>
      <c r="R68" s="87" t="str">
        <f>IF(AND($B68&gt;0,$C68&gt;0,$D68&gt;0,NOT(ISBLANK($H68))),_xlfn.LOGNORM.INV(ABS(VLOOKUP($N$1,VLookups!$A$48:$B$49,2,FALSE)-R$3),LN($G68),LN($K68)),"")</f>
        <v/>
      </c>
      <c r="S68" s="86" t="str">
        <f>IF(AND($B68&gt;0,$C68&gt;0,$D68&gt;0,NOT(ISBLANK($H68))),_xlfn.LOGNORM.INV(ABS(VLOOKUP($N$1,VLookups!$A$48:$B$49,2,FALSE)-S$3),LN($G68),LN($K68)),"")</f>
        <v/>
      </c>
      <c r="T68" s="87" t="str">
        <f>IF(AND($B68&gt;0,$C68&gt;0,$D68&gt;0,NOT(ISBLANK($H68))),_xlfn.LOGNORM.INV(ABS(VLOOKUP($N$1,VLookups!$A$48:$B$49,2,FALSE)-T$3),LN($G68),LN($K68)),"")</f>
        <v/>
      </c>
      <c r="U68" s="86" t="str">
        <f>IF(AND($B68&gt;0,$C68&gt;0,$D68&gt;0,NOT(ISBLANK($H68))),_xlfn.LOGNORM.INV(ABS(VLOOKUP($N$1,VLookups!$A$48:$B$49,2,FALSE)-U$3),LN($G68),LN($K68)),"")</f>
        <v/>
      </c>
      <c r="V68" s="5"/>
      <c r="W68" s="161" t="str">
        <f t="shared" si="10"/>
        <v/>
      </c>
      <c r="X68" s="161"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2" t="e">
        <f t="shared" si="14"/>
        <v>#N/A</v>
      </c>
      <c r="DV68" s="162" t="e">
        <f t="shared" si="15"/>
        <v>#N/A</v>
      </c>
      <c r="DW68" s="162" t="e">
        <f t="shared" si="16"/>
        <v>#N/A</v>
      </c>
      <c r="DX68" s="162" t="e">
        <f t="shared" si="17"/>
        <v>#N/A</v>
      </c>
      <c r="DY68" s="162" t="e">
        <f t="shared" si="18"/>
        <v>#N/A</v>
      </c>
      <c r="DZ68" s="162" t="e">
        <f t="shared" si="19"/>
        <v>#N/A</v>
      </c>
      <c r="EA68" s="162" t="e">
        <f t="shared" si="20"/>
        <v>#N/A</v>
      </c>
      <c r="EB68" s="162" t="e">
        <f t="shared" si="21"/>
        <v>#N/A</v>
      </c>
      <c r="EC68" s="162" t="e">
        <f t="shared" si="22"/>
        <v>#N/A</v>
      </c>
      <c r="ED68" s="162" t="e">
        <f t="shared" si="23"/>
        <v>#N/A</v>
      </c>
      <c r="EE68" s="162" t="e">
        <f t="shared" si="24"/>
        <v>#N/A</v>
      </c>
      <c r="EF68" s="162" t="e">
        <f t="shared" si="25"/>
        <v>#N/A</v>
      </c>
      <c r="EG68" s="162" t="e">
        <f t="shared" si="26"/>
        <v>#N/A</v>
      </c>
      <c r="EH68" s="162" t="e">
        <f t="shared" si="27"/>
        <v>#N/A</v>
      </c>
      <c r="EI68" s="162" t="e">
        <f t="shared" si="28"/>
        <v>#N/A</v>
      </c>
      <c r="EJ68" s="162" t="e">
        <f t="shared" si="29"/>
        <v>#N/A</v>
      </c>
      <c r="EK68" s="162" t="e">
        <f t="shared" si="30"/>
        <v>#N/A</v>
      </c>
      <c r="EL68" s="162" t="e">
        <f t="shared" si="31"/>
        <v>#N/A</v>
      </c>
      <c r="EM68" s="162" t="e">
        <f t="shared" si="32"/>
        <v>#N/A</v>
      </c>
      <c r="EN68" s="162" t="e">
        <f t="shared" si="33"/>
        <v>#N/A</v>
      </c>
      <c r="EO68" s="162" t="e">
        <f t="shared" si="34"/>
        <v>#N/A</v>
      </c>
      <c r="EP68" s="162" t="e">
        <f t="shared" si="35"/>
        <v>#N/A</v>
      </c>
      <c r="EQ68" s="162" t="e">
        <f t="shared" si="36"/>
        <v>#N/A</v>
      </c>
      <c r="ER68" s="162" t="e">
        <f t="shared" si="37"/>
        <v>#N/A</v>
      </c>
      <c r="ES68" s="162" t="e">
        <f t="shared" si="38"/>
        <v>#N/A</v>
      </c>
      <c r="ET68" s="162" t="e">
        <f t="shared" si="39"/>
        <v>#N/A</v>
      </c>
      <c r="EU68" s="162" t="e">
        <f t="shared" si="40"/>
        <v>#N/A</v>
      </c>
      <c r="EV68" s="162" t="e">
        <f t="shared" si="41"/>
        <v>#N/A</v>
      </c>
      <c r="EW68" s="162" t="e">
        <f t="shared" si="42"/>
        <v>#N/A</v>
      </c>
      <c r="EX68" s="162" t="e">
        <f t="shared" si="43"/>
        <v>#N/A</v>
      </c>
      <c r="EY68" s="162" t="e">
        <f t="shared" si="44"/>
        <v>#N/A</v>
      </c>
      <c r="EZ68" s="162" t="e">
        <f t="shared" si="45"/>
        <v>#N/A</v>
      </c>
      <c r="FA68" s="162" t="e">
        <f t="shared" si="46"/>
        <v>#N/A</v>
      </c>
      <c r="FB68" s="162" t="e">
        <f t="shared" si="47"/>
        <v>#N/A</v>
      </c>
      <c r="FC68" s="162" t="e">
        <f t="shared" si="48"/>
        <v>#N/A</v>
      </c>
      <c r="FD68" s="162" t="e">
        <f t="shared" si="49"/>
        <v>#N/A</v>
      </c>
      <c r="FE68" s="162" t="e">
        <f t="shared" si="50"/>
        <v>#N/A</v>
      </c>
      <c r="FF68" s="162" t="e">
        <f t="shared" si="51"/>
        <v>#N/A</v>
      </c>
      <c r="FG68" s="162" t="e">
        <f t="shared" si="52"/>
        <v>#N/A</v>
      </c>
      <c r="FH68" s="162" t="e">
        <f t="shared" si="53"/>
        <v>#N/A</v>
      </c>
      <c r="FI68" s="162" t="e">
        <f t="shared" si="54"/>
        <v>#N/A</v>
      </c>
      <c r="FJ68" s="162" t="e">
        <f t="shared" si="55"/>
        <v>#N/A</v>
      </c>
      <c r="FK68" s="162" t="e">
        <f t="shared" si="56"/>
        <v>#N/A</v>
      </c>
      <c r="FL68" s="162" t="e">
        <f t="shared" si="57"/>
        <v>#N/A</v>
      </c>
      <c r="FM68" s="162" t="e">
        <f t="shared" si="58"/>
        <v>#N/A</v>
      </c>
      <c r="FN68" s="162" t="e">
        <f t="shared" si="59"/>
        <v>#N/A</v>
      </c>
      <c r="FO68" s="162" t="e">
        <f t="shared" si="60"/>
        <v>#N/A</v>
      </c>
      <c r="FP68" s="162" t="e">
        <f t="shared" si="61"/>
        <v>#N/A</v>
      </c>
      <c r="FQ68" s="162" t="e">
        <f t="shared" si="62"/>
        <v>#N/A</v>
      </c>
      <c r="FR68" s="162" t="e">
        <f t="shared" si="63"/>
        <v>#N/A</v>
      </c>
      <c r="FS68" s="162" t="e">
        <f t="shared" si="64"/>
        <v>#N/A</v>
      </c>
      <c r="FT68" s="162" t="e">
        <f t="shared" si="65"/>
        <v>#N/A</v>
      </c>
      <c r="FU68" s="162" t="e">
        <f t="shared" si="66"/>
        <v>#N/A</v>
      </c>
      <c r="FV68" s="162" t="e">
        <f t="shared" si="67"/>
        <v>#N/A</v>
      </c>
      <c r="FW68" s="162" t="e">
        <f t="shared" si="68"/>
        <v>#N/A</v>
      </c>
      <c r="FX68" s="162" t="e">
        <f t="shared" si="69"/>
        <v>#N/A</v>
      </c>
      <c r="FY68" s="162" t="e">
        <f t="shared" si="70"/>
        <v>#N/A</v>
      </c>
      <c r="FZ68" s="162" t="e">
        <f t="shared" si="71"/>
        <v>#N/A</v>
      </c>
      <c r="GA68" s="162" t="e">
        <f t="shared" si="72"/>
        <v>#N/A</v>
      </c>
      <c r="GB68" s="162" t="e">
        <f t="shared" si="73"/>
        <v>#N/A</v>
      </c>
      <c r="GC68" s="162" t="e">
        <f t="shared" si="74"/>
        <v>#N/A</v>
      </c>
      <c r="GD68" s="162" t="e">
        <f t="shared" si="75"/>
        <v>#N/A</v>
      </c>
      <c r="GE68" s="162" t="e">
        <f t="shared" si="76"/>
        <v>#N/A</v>
      </c>
      <c r="GF68" s="162" t="e">
        <f t="shared" si="77"/>
        <v>#N/A</v>
      </c>
      <c r="GG68" s="162" t="e">
        <f t="shared" si="78"/>
        <v>#N/A</v>
      </c>
      <c r="GH68" s="162" t="e">
        <f t="shared" si="79"/>
        <v>#N/A</v>
      </c>
      <c r="GI68" s="162" t="e">
        <f t="shared" si="80"/>
        <v>#N/A</v>
      </c>
      <c r="GJ68" s="162" t="e">
        <f t="shared" si="81"/>
        <v>#N/A</v>
      </c>
      <c r="GK68" s="162" t="e">
        <f t="shared" si="82"/>
        <v>#N/A</v>
      </c>
      <c r="GL68" s="162" t="e">
        <f t="shared" si="83"/>
        <v>#N/A</v>
      </c>
      <c r="GM68" s="162" t="e">
        <f t="shared" si="84"/>
        <v>#N/A</v>
      </c>
      <c r="GN68" s="162" t="e">
        <f t="shared" si="85"/>
        <v>#N/A</v>
      </c>
      <c r="GO68" s="162" t="e">
        <f t="shared" si="86"/>
        <v>#N/A</v>
      </c>
      <c r="GP68" s="162" t="e">
        <f t="shared" si="87"/>
        <v>#N/A</v>
      </c>
      <c r="GQ68" s="162" t="e">
        <f t="shared" si="88"/>
        <v>#N/A</v>
      </c>
      <c r="GR68" s="162" t="e">
        <f t="shared" si="89"/>
        <v>#N/A</v>
      </c>
      <c r="GS68" s="162" t="e">
        <f t="shared" si="90"/>
        <v>#N/A</v>
      </c>
      <c r="GT68" s="162" t="e">
        <f t="shared" si="91"/>
        <v>#N/A</v>
      </c>
      <c r="GU68" s="162" t="e">
        <f t="shared" si="92"/>
        <v>#N/A</v>
      </c>
      <c r="GV68" s="162" t="e">
        <f t="shared" si="93"/>
        <v>#N/A</v>
      </c>
      <c r="GW68" s="162" t="e">
        <f t="shared" si="94"/>
        <v>#N/A</v>
      </c>
      <c r="GX68" s="162" t="e">
        <f t="shared" si="95"/>
        <v>#N/A</v>
      </c>
      <c r="GY68" s="162" t="e">
        <f t="shared" si="96"/>
        <v>#N/A</v>
      </c>
      <c r="GZ68" s="162" t="e">
        <f t="shared" si="97"/>
        <v>#N/A</v>
      </c>
      <c r="HA68" s="162" t="e">
        <f t="shared" si="98"/>
        <v>#N/A</v>
      </c>
      <c r="HB68" s="162" t="e">
        <f t="shared" si="99"/>
        <v>#N/A</v>
      </c>
      <c r="HC68" s="162" t="e">
        <f t="shared" si="100"/>
        <v>#N/A</v>
      </c>
      <c r="HD68" s="162" t="e">
        <f t="shared" si="101"/>
        <v>#N/A</v>
      </c>
      <c r="HE68" s="162" t="e">
        <f t="shared" si="102"/>
        <v>#N/A</v>
      </c>
      <c r="HF68" s="162" t="e">
        <f t="shared" si="103"/>
        <v>#N/A</v>
      </c>
      <c r="HG68" s="162" t="e">
        <f t="shared" si="104"/>
        <v>#N/A</v>
      </c>
      <c r="HH68" s="162" t="e">
        <f t="shared" si="105"/>
        <v>#N/A</v>
      </c>
      <c r="HI68" s="162" t="e">
        <f t="shared" si="106"/>
        <v>#N/A</v>
      </c>
      <c r="HJ68" s="162" t="e">
        <f t="shared" si="107"/>
        <v>#N/A</v>
      </c>
      <c r="HK68" s="162" t="e">
        <f t="shared" si="108"/>
        <v>#N/A</v>
      </c>
      <c r="HL68" s="162" t="e">
        <f t="shared" si="109"/>
        <v>#N/A</v>
      </c>
      <c r="HM68" s="162" t="e">
        <f t="shared" si="110"/>
        <v>#N/A</v>
      </c>
      <c r="HN68" s="162" t="e">
        <f t="shared" si="111"/>
        <v>#N/A</v>
      </c>
      <c r="HO68" s="162" t="e">
        <f t="shared" si="112"/>
        <v>#N/A</v>
      </c>
      <c r="HP68" s="162" t="e">
        <f t="shared" si="113"/>
        <v>#N/A</v>
      </c>
      <c r="HQ68" s="162" t="e">
        <f t="shared" si="114"/>
        <v>#N/A</v>
      </c>
    </row>
    <row r="69" spans="1:225" hidden="1" x14ac:dyDescent="0.25">
      <c r="A69" s="4">
        <v>66</v>
      </c>
      <c r="B69" s="364" t="str">
        <f t="shared" ref="B69:B103" si="241">IFERROR(_xlfn.LOGNORM.INV(0.001,LN($G69),LN($K69)),"")</f>
        <v/>
      </c>
      <c r="C69" s="88"/>
      <c r="D69" s="364"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69" t="str">
        <f>IF(AND(C69&gt;0,NOT(ISBLANK(H69))),IF(VLOOKUP($C$3,VLookups!$A$17:$B$18,2,FALSE),C69*VLOOKUP(H69,VLookups!$A$4:$B$13,2,FALSE),C69),"")</f>
        <v/>
      </c>
      <c r="H69" s="21"/>
      <c r="I69" s="56"/>
      <c r="J69" s="265"/>
      <c r="K69" s="365" t="str">
        <f>IF(C69&gt;0,IF(ISBLANK(J69),IF(ISBLANK(H69),"",VLOOKUP(H69,VLookups!$A$4:$C$13,3,FALSE)),J69),"")</f>
        <v/>
      </c>
      <c r="L69" s="365" t="str">
        <f t="shared" ref="L69:L103" si="245">IFERROR((D69-B69)/6,"")</f>
        <v/>
      </c>
      <c r="M69" s="71" t="str">
        <f t="shared" ref="M69:M103" si="246">IF(L69="","",L69^2)</f>
        <v/>
      </c>
      <c r="N69" s="88"/>
      <c r="O69" s="258" t="str">
        <f>IF(AND(N69&gt;0,C69&gt;0,NOT(K69="")),ABS(VLOOKUP($N$1,VLookups!$A$48:$B$49,2,FALSE)-_xlfn.LOGNORM.DIST(N69,LN(G69),LN(K69),TRUE)),"")</f>
        <v/>
      </c>
      <c r="P69" s="87" t="str">
        <f>IF(AND($B69&gt;0,$C69&gt;0,$D69&gt;0,NOT(ISBLANK($H69))),_xlfn.LOGNORM.INV(ABS(VLOOKUP($N$1,VLookups!$A$48:$B$49,2,FALSE)-P$3),LN($G69),LN($K69)),"")</f>
        <v/>
      </c>
      <c r="Q69" s="86" t="str">
        <f>IF(AND($B69&gt;0,$C69&gt;0,$D69&gt;0,NOT(ISBLANK($H69))),_xlfn.LOGNORM.INV(ABS(VLOOKUP($N$1,VLookups!$A$48:$B$49,2,FALSE)-Q$3),LN($G69),LN($K69)),"")</f>
        <v/>
      </c>
      <c r="R69" s="87" t="str">
        <f>IF(AND($B69&gt;0,$C69&gt;0,$D69&gt;0,NOT(ISBLANK($H69))),_xlfn.LOGNORM.INV(ABS(VLOOKUP($N$1,VLookups!$A$48:$B$49,2,FALSE)-R$3),LN($G69),LN($K69)),"")</f>
        <v/>
      </c>
      <c r="S69" s="86" t="str">
        <f>IF(AND($B69&gt;0,$C69&gt;0,$D69&gt;0,NOT(ISBLANK($H69))),_xlfn.LOGNORM.INV(ABS(VLOOKUP($N$1,VLookups!$A$48:$B$49,2,FALSE)-S$3),LN($G69),LN($K69)),"")</f>
        <v/>
      </c>
      <c r="T69" s="87" t="str">
        <f>IF(AND($B69&gt;0,$C69&gt;0,$D69&gt;0,NOT(ISBLANK($H69))),_xlfn.LOGNORM.INV(ABS(VLOOKUP($N$1,VLookups!$A$48:$B$49,2,FALSE)-T$3),LN($G69),LN($K69)),"")</f>
        <v/>
      </c>
      <c r="U69" s="86" t="str">
        <f>IF(AND($B69&gt;0,$C69&gt;0,$D69&gt;0,NOT(ISBLANK($H69))),_xlfn.LOGNORM.INV(ABS(VLOOKUP($N$1,VLookups!$A$48:$B$49,2,FALSE)-U$3),LN($G69),LN($K69)),"")</f>
        <v/>
      </c>
      <c r="V69" s="5"/>
      <c r="W69" s="161" t="str">
        <f t="shared" ref="W69:W103" si="247">IF(AND(B69&gt;0,C69&gt;0,D69&gt;0),ABS(B69-D69)/100,"")</f>
        <v/>
      </c>
      <c r="X69" s="161"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2" t="e">
        <f t="shared" ref="DU69:DU103" si="251">IF(ISNONTEXT($K69),_xlfn.LOGNORM.DIST(X69,LN($G69),LN($K69),FALSE),NA())</f>
        <v>#N/A</v>
      </c>
      <c r="DV69" s="162" t="e">
        <f t="shared" ref="DV69:DV103" si="252">IF(ISNONTEXT($K69),_xlfn.LOGNORM.DIST(Y69,LN($G69),LN($K69),FALSE),NA())</f>
        <v>#N/A</v>
      </c>
      <c r="DW69" s="162" t="e">
        <f t="shared" ref="DW69:DW103" si="253">IF(ISNONTEXT($K69),_xlfn.LOGNORM.DIST(Z69,LN($G69),LN($K69),FALSE),NA())</f>
        <v>#N/A</v>
      </c>
      <c r="DX69" s="162" t="e">
        <f t="shared" ref="DX69:DX103" si="254">IF(ISNONTEXT($K69),_xlfn.LOGNORM.DIST(AA69,LN($G69),LN($K69),FALSE),NA())</f>
        <v>#N/A</v>
      </c>
      <c r="DY69" s="162" t="e">
        <f t="shared" ref="DY69:DY103" si="255">IF(ISNONTEXT($K69),_xlfn.LOGNORM.DIST(AB69,LN($G69),LN($K69),FALSE),NA())</f>
        <v>#N/A</v>
      </c>
      <c r="DZ69" s="162" t="e">
        <f t="shared" ref="DZ69:DZ103" si="256">IF(ISNONTEXT($K69),_xlfn.LOGNORM.DIST(AC69,LN($G69),LN($K69),FALSE),NA())</f>
        <v>#N/A</v>
      </c>
      <c r="EA69" s="162" t="e">
        <f t="shared" ref="EA69:EA103" si="257">IF(ISNONTEXT($K69),_xlfn.LOGNORM.DIST(AD69,LN($G69),LN($K69),FALSE),NA())</f>
        <v>#N/A</v>
      </c>
      <c r="EB69" s="162" t="e">
        <f t="shared" ref="EB69:EB103" si="258">IF(ISNONTEXT($K69),_xlfn.LOGNORM.DIST(AE69,LN($G69),LN($K69),FALSE),NA())</f>
        <v>#N/A</v>
      </c>
      <c r="EC69" s="162" t="e">
        <f t="shared" ref="EC69:EC103" si="259">IF(ISNONTEXT($K69),_xlfn.LOGNORM.DIST(AF69,LN($G69),LN($K69),FALSE),NA())</f>
        <v>#N/A</v>
      </c>
      <c r="ED69" s="162" t="e">
        <f t="shared" ref="ED69:ED103" si="260">IF(ISNONTEXT($K69),_xlfn.LOGNORM.DIST(AG69,LN($G69),LN($K69),FALSE),NA())</f>
        <v>#N/A</v>
      </c>
      <c r="EE69" s="162" t="e">
        <f t="shared" ref="EE69:EE103" si="261">IF(ISNONTEXT($K69),_xlfn.LOGNORM.DIST(AH69,LN($G69),LN($K69),FALSE),NA())</f>
        <v>#N/A</v>
      </c>
      <c r="EF69" s="162" t="e">
        <f t="shared" ref="EF69:EF103" si="262">IF(ISNONTEXT($K69),_xlfn.LOGNORM.DIST(AI69,LN($G69),LN($K69),FALSE),NA())</f>
        <v>#N/A</v>
      </c>
      <c r="EG69" s="162" t="e">
        <f t="shared" ref="EG69:EG103" si="263">IF(ISNONTEXT($K69),_xlfn.LOGNORM.DIST(AJ69,LN($G69),LN($K69),FALSE),NA())</f>
        <v>#N/A</v>
      </c>
      <c r="EH69" s="162" t="e">
        <f t="shared" ref="EH69:EH103" si="264">IF(ISNONTEXT($K69),_xlfn.LOGNORM.DIST(AK69,LN($G69),LN($K69),FALSE),NA())</f>
        <v>#N/A</v>
      </c>
      <c r="EI69" s="162" t="e">
        <f t="shared" ref="EI69:EI103" si="265">IF(ISNONTEXT($K69),_xlfn.LOGNORM.DIST(AL69,LN($G69),LN($K69),FALSE),NA())</f>
        <v>#N/A</v>
      </c>
      <c r="EJ69" s="162" t="e">
        <f t="shared" ref="EJ69:EJ103" si="266">IF(ISNONTEXT($K69),_xlfn.LOGNORM.DIST(AM69,LN($G69),LN($K69),FALSE),NA())</f>
        <v>#N/A</v>
      </c>
      <c r="EK69" s="162" t="e">
        <f t="shared" ref="EK69:EK103" si="267">IF(ISNONTEXT($K69),_xlfn.LOGNORM.DIST(AN69,LN($G69),LN($K69),FALSE),NA())</f>
        <v>#N/A</v>
      </c>
      <c r="EL69" s="162" t="e">
        <f t="shared" ref="EL69:EL103" si="268">IF(ISNONTEXT($K69),_xlfn.LOGNORM.DIST(AO69,LN($G69),LN($K69),FALSE),NA())</f>
        <v>#N/A</v>
      </c>
      <c r="EM69" s="162" t="e">
        <f t="shared" ref="EM69:EM103" si="269">IF(ISNONTEXT($K69),_xlfn.LOGNORM.DIST(AP69,LN($G69),LN($K69),FALSE),NA())</f>
        <v>#N/A</v>
      </c>
      <c r="EN69" s="162" t="e">
        <f t="shared" ref="EN69:EN103" si="270">IF(ISNONTEXT($K69),_xlfn.LOGNORM.DIST(AQ69,LN($G69),LN($K69),FALSE),NA())</f>
        <v>#N/A</v>
      </c>
      <c r="EO69" s="162" t="e">
        <f t="shared" ref="EO69:EO103" si="271">IF(ISNONTEXT($K69),_xlfn.LOGNORM.DIST(AR69,LN($G69),LN($K69),FALSE),NA())</f>
        <v>#N/A</v>
      </c>
      <c r="EP69" s="162" t="e">
        <f t="shared" ref="EP69:EP103" si="272">IF(ISNONTEXT($K69),_xlfn.LOGNORM.DIST(AS69,LN($G69),LN($K69),FALSE),NA())</f>
        <v>#N/A</v>
      </c>
      <c r="EQ69" s="162" t="e">
        <f t="shared" ref="EQ69:EQ103" si="273">IF(ISNONTEXT($K69),_xlfn.LOGNORM.DIST(AT69,LN($G69),LN($K69),FALSE),NA())</f>
        <v>#N/A</v>
      </c>
      <c r="ER69" s="162" t="e">
        <f t="shared" ref="ER69:ER103" si="274">IF(ISNONTEXT($K69),_xlfn.LOGNORM.DIST(AU69,LN($G69),LN($K69),FALSE),NA())</f>
        <v>#N/A</v>
      </c>
      <c r="ES69" s="162" t="e">
        <f t="shared" ref="ES69:ES103" si="275">IF(ISNONTEXT($K69),_xlfn.LOGNORM.DIST(AV69,LN($G69),LN($K69),FALSE),NA())</f>
        <v>#N/A</v>
      </c>
      <c r="ET69" s="162" t="e">
        <f t="shared" ref="ET69:ET103" si="276">IF(ISNONTEXT($K69),_xlfn.LOGNORM.DIST(AW69,LN($G69),LN($K69),FALSE),NA())</f>
        <v>#N/A</v>
      </c>
      <c r="EU69" s="162" t="e">
        <f t="shared" ref="EU69:EU103" si="277">IF(ISNONTEXT($K69),_xlfn.LOGNORM.DIST(AX69,LN($G69),LN($K69),FALSE),NA())</f>
        <v>#N/A</v>
      </c>
      <c r="EV69" s="162" t="e">
        <f t="shared" ref="EV69:EV103" si="278">IF(ISNONTEXT($K69),_xlfn.LOGNORM.DIST(AY69,LN($G69),LN($K69),FALSE),NA())</f>
        <v>#N/A</v>
      </c>
      <c r="EW69" s="162" t="e">
        <f t="shared" ref="EW69:EW103" si="279">IF(ISNONTEXT($K69),_xlfn.LOGNORM.DIST(AZ69,LN($G69),LN($K69),FALSE),NA())</f>
        <v>#N/A</v>
      </c>
      <c r="EX69" s="162" t="e">
        <f t="shared" ref="EX69:EX103" si="280">IF(ISNONTEXT($K69),_xlfn.LOGNORM.DIST(BA69,LN($G69),LN($K69),FALSE),NA())</f>
        <v>#N/A</v>
      </c>
      <c r="EY69" s="162" t="e">
        <f t="shared" ref="EY69:EY103" si="281">IF(ISNONTEXT($K69),_xlfn.LOGNORM.DIST(BB69,LN($G69),LN($K69),FALSE),NA())</f>
        <v>#N/A</v>
      </c>
      <c r="EZ69" s="162" t="e">
        <f t="shared" ref="EZ69:EZ103" si="282">IF(ISNONTEXT($K69),_xlfn.LOGNORM.DIST(BC69,LN($G69),LN($K69),FALSE),NA())</f>
        <v>#N/A</v>
      </c>
      <c r="FA69" s="162" t="e">
        <f t="shared" ref="FA69:FA103" si="283">IF(ISNONTEXT($K69),_xlfn.LOGNORM.DIST(BD69,LN($G69),LN($K69),FALSE),NA())</f>
        <v>#N/A</v>
      </c>
      <c r="FB69" s="162" t="e">
        <f t="shared" ref="FB69:FB103" si="284">IF(ISNONTEXT($K69),_xlfn.LOGNORM.DIST(BE69,LN($G69),LN($K69),FALSE),NA())</f>
        <v>#N/A</v>
      </c>
      <c r="FC69" s="162" t="e">
        <f t="shared" ref="FC69:FC103" si="285">IF(ISNONTEXT($K69),_xlfn.LOGNORM.DIST(BF69,LN($G69),LN($K69),FALSE),NA())</f>
        <v>#N/A</v>
      </c>
      <c r="FD69" s="162" t="e">
        <f t="shared" ref="FD69:FD103" si="286">IF(ISNONTEXT($K69),_xlfn.LOGNORM.DIST(BG69,LN($G69),LN($K69),FALSE),NA())</f>
        <v>#N/A</v>
      </c>
      <c r="FE69" s="162" t="e">
        <f t="shared" ref="FE69:FE103" si="287">IF(ISNONTEXT($K69),_xlfn.LOGNORM.DIST(BH69,LN($G69),LN($K69),FALSE),NA())</f>
        <v>#N/A</v>
      </c>
      <c r="FF69" s="162" t="e">
        <f t="shared" ref="FF69:FF103" si="288">IF(ISNONTEXT($K69),_xlfn.LOGNORM.DIST(BI69,LN($G69),LN($K69),FALSE),NA())</f>
        <v>#N/A</v>
      </c>
      <c r="FG69" s="162" t="e">
        <f t="shared" ref="FG69:FG103" si="289">IF(ISNONTEXT($K69),_xlfn.LOGNORM.DIST(BJ69,LN($G69),LN($K69),FALSE),NA())</f>
        <v>#N/A</v>
      </c>
      <c r="FH69" s="162" t="e">
        <f t="shared" ref="FH69:FH103" si="290">IF(ISNONTEXT($K69),_xlfn.LOGNORM.DIST(BK69,LN($G69),LN($K69),FALSE),NA())</f>
        <v>#N/A</v>
      </c>
      <c r="FI69" s="162" t="e">
        <f t="shared" ref="FI69:FI103" si="291">IF(ISNONTEXT($K69),_xlfn.LOGNORM.DIST(BL69,LN($G69),LN($K69),FALSE),NA())</f>
        <v>#N/A</v>
      </c>
      <c r="FJ69" s="162" t="e">
        <f t="shared" ref="FJ69:FJ103" si="292">IF(ISNONTEXT($K69),_xlfn.LOGNORM.DIST(BM69,LN($G69),LN($K69),FALSE),NA())</f>
        <v>#N/A</v>
      </c>
      <c r="FK69" s="162" t="e">
        <f t="shared" ref="FK69:FK103" si="293">IF(ISNONTEXT($K69),_xlfn.LOGNORM.DIST(BN69,LN($G69),LN($K69),FALSE),NA())</f>
        <v>#N/A</v>
      </c>
      <c r="FL69" s="162" t="e">
        <f t="shared" ref="FL69:FL103" si="294">IF(ISNONTEXT($K69),_xlfn.LOGNORM.DIST(BO69,LN($G69),LN($K69),FALSE),NA())</f>
        <v>#N/A</v>
      </c>
      <c r="FM69" s="162" t="e">
        <f t="shared" ref="FM69:FM103" si="295">IF(ISNONTEXT($K69),_xlfn.LOGNORM.DIST(BP69,LN($G69),LN($K69),FALSE),NA())</f>
        <v>#N/A</v>
      </c>
      <c r="FN69" s="162" t="e">
        <f t="shared" ref="FN69:FN103" si="296">IF(ISNONTEXT($K69),_xlfn.LOGNORM.DIST(BQ69,LN($G69),LN($K69),FALSE),NA())</f>
        <v>#N/A</v>
      </c>
      <c r="FO69" s="162" t="e">
        <f t="shared" ref="FO69:FO103" si="297">IF(ISNONTEXT($K69),_xlfn.LOGNORM.DIST(BR69,LN($G69),LN($K69),FALSE),NA())</f>
        <v>#N/A</v>
      </c>
      <c r="FP69" s="162" t="e">
        <f t="shared" ref="FP69:FP103" si="298">IF(ISNONTEXT($K69),_xlfn.LOGNORM.DIST(BS69,LN($G69),LN($K69),FALSE),NA())</f>
        <v>#N/A</v>
      </c>
      <c r="FQ69" s="162" t="e">
        <f t="shared" ref="FQ69:FQ103" si="299">IF(ISNONTEXT($K69),_xlfn.LOGNORM.DIST(BT69,LN($G69),LN($K69),FALSE),NA())</f>
        <v>#N/A</v>
      </c>
      <c r="FR69" s="162" t="e">
        <f t="shared" ref="FR69:FR103" si="300">IF(ISNONTEXT($K69),_xlfn.LOGNORM.DIST(BU69,LN($G69),LN($K69),FALSE),NA())</f>
        <v>#N/A</v>
      </c>
      <c r="FS69" s="162" t="e">
        <f t="shared" ref="FS69:FS103" si="301">IF(ISNONTEXT($K69),_xlfn.LOGNORM.DIST(BV69,LN($G69),LN($K69),FALSE),NA())</f>
        <v>#N/A</v>
      </c>
      <c r="FT69" s="162" t="e">
        <f t="shared" ref="FT69:FT103" si="302">IF(ISNONTEXT($K69),_xlfn.LOGNORM.DIST(BW69,LN($G69),LN($K69),FALSE),NA())</f>
        <v>#N/A</v>
      </c>
      <c r="FU69" s="162" t="e">
        <f t="shared" ref="FU69:FU103" si="303">IF(ISNONTEXT($K69),_xlfn.LOGNORM.DIST(BX69,LN($G69),LN($K69),FALSE),NA())</f>
        <v>#N/A</v>
      </c>
      <c r="FV69" s="162" t="e">
        <f t="shared" ref="FV69:FV103" si="304">IF(ISNONTEXT($K69),_xlfn.LOGNORM.DIST(BY69,LN($G69),LN($K69),FALSE),NA())</f>
        <v>#N/A</v>
      </c>
      <c r="FW69" s="162" t="e">
        <f t="shared" ref="FW69:FW103" si="305">IF(ISNONTEXT($K69),_xlfn.LOGNORM.DIST(BZ69,LN($G69),LN($K69),FALSE),NA())</f>
        <v>#N/A</v>
      </c>
      <c r="FX69" s="162" t="e">
        <f t="shared" ref="FX69:FX103" si="306">IF(ISNONTEXT($K69),_xlfn.LOGNORM.DIST(CA69,LN($G69),LN($K69),FALSE),NA())</f>
        <v>#N/A</v>
      </c>
      <c r="FY69" s="162" t="e">
        <f t="shared" ref="FY69:FY103" si="307">IF(ISNONTEXT($K69),_xlfn.LOGNORM.DIST(CB69,LN($G69),LN($K69),FALSE),NA())</f>
        <v>#N/A</v>
      </c>
      <c r="FZ69" s="162" t="e">
        <f t="shared" ref="FZ69:FZ103" si="308">IF(ISNONTEXT($K69),_xlfn.LOGNORM.DIST(CC69,LN($G69),LN($K69),FALSE),NA())</f>
        <v>#N/A</v>
      </c>
      <c r="GA69" s="162" t="e">
        <f t="shared" ref="GA69:GA103" si="309">IF(ISNONTEXT($K69),_xlfn.LOGNORM.DIST(CD69,LN($G69),LN($K69),FALSE),NA())</f>
        <v>#N/A</v>
      </c>
      <c r="GB69" s="162" t="e">
        <f t="shared" ref="GB69:GB103" si="310">IF(ISNONTEXT($K69),_xlfn.LOGNORM.DIST(CE69,LN($G69),LN($K69),FALSE),NA())</f>
        <v>#N/A</v>
      </c>
      <c r="GC69" s="162" t="e">
        <f t="shared" ref="GC69:GC103" si="311">IF(ISNONTEXT($K69),_xlfn.LOGNORM.DIST(CF69,LN($G69),LN($K69),FALSE),NA())</f>
        <v>#N/A</v>
      </c>
      <c r="GD69" s="162" t="e">
        <f t="shared" ref="GD69:GD103" si="312">IF(ISNONTEXT($K69),_xlfn.LOGNORM.DIST(CG69,LN($G69),LN($K69),FALSE),NA())</f>
        <v>#N/A</v>
      </c>
      <c r="GE69" s="162" t="e">
        <f t="shared" ref="GE69:GE103" si="313">IF(ISNONTEXT($K69),_xlfn.LOGNORM.DIST(CH69,LN($G69),LN($K69),FALSE),NA())</f>
        <v>#N/A</v>
      </c>
      <c r="GF69" s="162" t="e">
        <f t="shared" ref="GF69:GF103" si="314">IF(ISNONTEXT($K69),_xlfn.LOGNORM.DIST(CI69,LN($G69),LN($K69),FALSE),NA())</f>
        <v>#N/A</v>
      </c>
      <c r="GG69" s="162" t="e">
        <f t="shared" ref="GG69:GG103" si="315">IF(ISNONTEXT($K69),_xlfn.LOGNORM.DIST(CJ69,LN($G69),LN($K69),FALSE),NA())</f>
        <v>#N/A</v>
      </c>
      <c r="GH69" s="162" t="e">
        <f t="shared" ref="GH69:GH103" si="316">IF(ISNONTEXT($K69),_xlfn.LOGNORM.DIST(CK69,LN($G69),LN($K69),FALSE),NA())</f>
        <v>#N/A</v>
      </c>
      <c r="GI69" s="162" t="e">
        <f t="shared" ref="GI69:GI103" si="317">IF(ISNONTEXT($K69),_xlfn.LOGNORM.DIST(CL69,LN($G69),LN($K69),FALSE),NA())</f>
        <v>#N/A</v>
      </c>
      <c r="GJ69" s="162" t="e">
        <f t="shared" ref="GJ69:GJ103" si="318">IF(ISNONTEXT($K69),_xlfn.LOGNORM.DIST(CM69,LN($G69),LN($K69),FALSE),NA())</f>
        <v>#N/A</v>
      </c>
      <c r="GK69" s="162" t="e">
        <f t="shared" ref="GK69:GK103" si="319">IF(ISNONTEXT($K69),_xlfn.LOGNORM.DIST(CN69,LN($G69),LN($K69),FALSE),NA())</f>
        <v>#N/A</v>
      </c>
      <c r="GL69" s="162" t="e">
        <f t="shared" ref="GL69:GL103" si="320">IF(ISNONTEXT($K69),_xlfn.LOGNORM.DIST(CO69,LN($G69),LN($K69),FALSE),NA())</f>
        <v>#N/A</v>
      </c>
      <c r="GM69" s="162" t="e">
        <f t="shared" ref="GM69:GM103" si="321">IF(ISNONTEXT($K69),_xlfn.LOGNORM.DIST(CP69,LN($G69),LN($K69),FALSE),NA())</f>
        <v>#N/A</v>
      </c>
      <c r="GN69" s="162" t="e">
        <f t="shared" ref="GN69:GN103" si="322">IF(ISNONTEXT($K69),_xlfn.LOGNORM.DIST(CQ69,LN($G69),LN($K69),FALSE),NA())</f>
        <v>#N/A</v>
      </c>
      <c r="GO69" s="162" t="e">
        <f t="shared" ref="GO69:GO103" si="323">IF(ISNONTEXT($K69),_xlfn.LOGNORM.DIST(CR69,LN($G69),LN($K69),FALSE),NA())</f>
        <v>#N/A</v>
      </c>
      <c r="GP69" s="162" t="e">
        <f t="shared" ref="GP69:GP103" si="324">IF(ISNONTEXT($K69),_xlfn.LOGNORM.DIST(CS69,LN($G69),LN($K69),FALSE),NA())</f>
        <v>#N/A</v>
      </c>
      <c r="GQ69" s="162" t="e">
        <f t="shared" ref="GQ69:GQ103" si="325">IF(ISNONTEXT($K69),_xlfn.LOGNORM.DIST(CT69,LN($G69),LN($K69),FALSE),NA())</f>
        <v>#N/A</v>
      </c>
      <c r="GR69" s="162" t="e">
        <f t="shared" ref="GR69:GR103" si="326">IF(ISNONTEXT($K69),_xlfn.LOGNORM.DIST(CU69,LN($G69),LN($K69),FALSE),NA())</f>
        <v>#N/A</v>
      </c>
      <c r="GS69" s="162" t="e">
        <f t="shared" ref="GS69:GS103" si="327">IF(ISNONTEXT($K69),_xlfn.LOGNORM.DIST(CV69,LN($G69),LN($K69),FALSE),NA())</f>
        <v>#N/A</v>
      </c>
      <c r="GT69" s="162" t="e">
        <f t="shared" ref="GT69:GT103" si="328">IF(ISNONTEXT($K69),_xlfn.LOGNORM.DIST(CW69,LN($G69),LN($K69),FALSE),NA())</f>
        <v>#N/A</v>
      </c>
      <c r="GU69" s="162" t="e">
        <f t="shared" ref="GU69:GU103" si="329">IF(ISNONTEXT($K69),_xlfn.LOGNORM.DIST(CX69,LN($G69),LN($K69),FALSE),NA())</f>
        <v>#N/A</v>
      </c>
      <c r="GV69" s="162" t="e">
        <f t="shared" ref="GV69:GV103" si="330">IF(ISNONTEXT($K69),_xlfn.LOGNORM.DIST(CY69,LN($G69),LN($K69),FALSE),NA())</f>
        <v>#N/A</v>
      </c>
      <c r="GW69" s="162" t="e">
        <f t="shared" ref="GW69:GW103" si="331">IF(ISNONTEXT($K69),_xlfn.LOGNORM.DIST(CZ69,LN($G69),LN($K69),FALSE),NA())</f>
        <v>#N/A</v>
      </c>
      <c r="GX69" s="162" t="e">
        <f t="shared" ref="GX69:GX103" si="332">IF(ISNONTEXT($K69),_xlfn.LOGNORM.DIST(DA69,LN($G69),LN($K69),FALSE),NA())</f>
        <v>#N/A</v>
      </c>
      <c r="GY69" s="162" t="e">
        <f t="shared" ref="GY69:GY103" si="333">IF(ISNONTEXT($K69),_xlfn.LOGNORM.DIST(DB69,LN($G69),LN($K69),FALSE),NA())</f>
        <v>#N/A</v>
      </c>
      <c r="GZ69" s="162" t="e">
        <f t="shared" ref="GZ69:GZ103" si="334">IF(ISNONTEXT($K69),_xlfn.LOGNORM.DIST(DC69,LN($G69),LN($K69),FALSE),NA())</f>
        <v>#N/A</v>
      </c>
      <c r="HA69" s="162" t="e">
        <f t="shared" ref="HA69:HA103" si="335">IF(ISNONTEXT($K69),_xlfn.LOGNORM.DIST(DD69,LN($G69),LN($K69),FALSE),NA())</f>
        <v>#N/A</v>
      </c>
      <c r="HB69" s="162" t="e">
        <f t="shared" ref="HB69:HB103" si="336">IF(ISNONTEXT($K69),_xlfn.LOGNORM.DIST(DE69,LN($G69),LN($K69),FALSE),NA())</f>
        <v>#N/A</v>
      </c>
      <c r="HC69" s="162" t="e">
        <f t="shared" ref="HC69:HC103" si="337">IF(ISNONTEXT($K69),_xlfn.LOGNORM.DIST(DF69,LN($G69),LN($K69),FALSE),NA())</f>
        <v>#N/A</v>
      </c>
      <c r="HD69" s="162" t="e">
        <f t="shared" ref="HD69:HD103" si="338">IF(ISNONTEXT($K69),_xlfn.LOGNORM.DIST(DG69,LN($G69),LN($K69),FALSE),NA())</f>
        <v>#N/A</v>
      </c>
      <c r="HE69" s="162" t="e">
        <f t="shared" ref="HE69:HE103" si="339">IF(ISNONTEXT($K69),_xlfn.LOGNORM.DIST(DH69,LN($G69),LN($K69),FALSE),NA())</f>
        <v>#N/A</v>
      </c>
      <c r="HF69" s="162" t="e">
        <f t="shared" ref="HF69:HF103" si="340">IF(ISNONTEXT($K69),_xlfn.LOGNORM.DIST(DI69,LN($G69),LN($K69),FALSE),NA())</f>
        <v>#N/A</v>
      </c>
      <c r="HG69" s="162" t="e">
        <f t="shared" ref="HG69:HG103" si="341">IF(ISNONTEXT($K69),_xlfn.LOGNORM.DIST(DJ69,LN($G69),LN($K69),FALSE),NA())</f>
        <v>#N/A</v>
      </c>
      <c r="HH69" s="162" t="e">
        <f t="shared" ref="HH69:HH103" si="342">IF(ISNONTEXT($K69),_xlfn.LOGNORM.DIST(DK69,LN($G69),LN($K69),FALSE),NA())</f>
        <v>#N/A</v>
      </c>
      <c r="HI69" s="162" t="e">
        <f t="shared" ref="HI69:HI103" si="343">IF(ISNONTEXT($K69),_xlfn.LOGNORM.DIST(DL69,LN($G69),LN($K69),FALSE),NA())</f>
        <v>#N/A</v>
      </c>
      <c r="HJ69" s="162" t="e">
        <f t="shared" ref="HJ69:HJ103" si="344">IF(ISNONTEXT($K69),_xlfn.LOGNORM.DIST(DM69,LN($G69),LN($K69),FALSE),NA())</f>
        <v>#N/A</v>
      </c>
      <c r="HK69" s="162" t="e">
        <f t="shared" ref="HK69:HK103" si="345">IF(ISNONTEXT($K69),_xlfn.LOGNORM.DIST(DN69,LN($G69),LN($K69),FALSE),NA())</f>
        <v>#N/A</v>
      </c>
      <c r="HL69" s="162" t="e">
        <f t="shared" ref="HL69:HL103" si="346">IF(ISNONTEXT($K69),_xlfn.LOGNORM.DIST(DO69,LN($G69),LN($K69),FALSE),NA())</f>
        <v>#N/A</v>
      </c>
      <c r="HM69" s="162" t="e">
        <f t="shared" ref="HM69:HM103" si="347">IF(ISNONTEXT($K69),_xlfn.LOGNORM.DIST(DP69,LN($G69),LN($K69),FALSE),NA())</f>
        <v>#N/A</v>
      </c>
      <c r="HN69" s="162" t="e">
        <f t="shared" ref="HN69:HN103" si="348">IF(ISNONTEXT($K69),_xlfn.LOGNORM.DIST(DQ69,LN($G69),LN($K69),FALSE),NA())</f>
        <v>#N/A</v>
      </c>
      <c r="HO69" s="162" t="e">
        <f t="shared" ref="HO69:HO103" si="349">IF(ISNONTEXT($K69),_xlfn.LOGNORM.DIST(DR69,LN($G69),LN($K69),FALSE),NA())</f>
        <v>#N/A</v>
      </c>
      <c r="HP69" s="162" t="e">
        <f t="shared" ref="HP69:HP103" si="350">IF(ISNONTEXT($K69),_xlfn.LOGNORM.DIST(DS69,LN($G69),LN($K69),FALSE),NA())</f>
        <v>#N/A</v>
      </c>
      <c r="HQ69" s="162" t="e">
        <f t="shared" ref="HQ69:HQ103" si="351">IF(ISNONTEXT($K69),_xlfn.LOGNORM.DIST(DT69,LN($G69),LN($K69),FALSE),NA())</f>
        <v>#N/A</v>
      </c>
    </row>
    <row r="70" spans="1:225" hidden="1" x14ac:dyDescent="0.25">
      <c r="A70" s="4">
        <v>67</v>
      </c>
      <c r="B70" s="364" t="str">
        <f t="shared" si="241"/>
        <v/>
      </c>
      <c r="C70" s="88"/>
      <c r="D70" s="364" t="str">
        <f t="shared" si="242"/>
        <v/>
      </c>
      <c r="E70" s="34" t="str">
        <f t="shared" si="243"/>
        <v/>
      </c>
      <c r="F70" s="34" t="str">
        <f t="shared" si="244"/>
        <v/>
      </c>
      <c r="G70" s="69" t="str">
        <f>IF(AND(C70&gt;0,NOT(ISBLANK(H70))),IF(VLOOKUP($C$3,VLookups!$A$17:$B$18,2,FALSE),C70*VLOOKUP(H70,VLookups!$A$4:$B$13,2,FALSE),C70),"")</f>
        <v/>
      </c>
      <c r="H70" s="21"/>
      <c r="I70" s="56"/>
      <c r="J70" s="265"/>
      <c r="K70" s="365" t="str">
        <f>IF(C70&gt;0,IF(ISBLANK(J70),IF(ISBLANK(H70),"",VLOOKUP(H70,VLookups!$A$4:$C$13,3,FALSE)),J70),"")</f>
        <v/>
      </c>
      <c r="L70" s="365" t="str">
        <f t="shared" si="245"/>
        <v/>
      </c>
      <c r="M70" s="71" t="str">
        <f t="shared" si="246"/>
        <v/>
      </c>
      <c r="N70" s="88"/>
      <c r="O70" s="258" t="str">
        <f>IF(AND(N70&gt;0,C70&gt;0,NOT(K70="")),ABS(VLOOKUP($N$1,VLookups!$A$48:$B$49,2,FALSE)-_xlfn.LOGNORM.DIST(N70,LN(G70),LN(K70),TRUE)),"")</f>
        <v/>
      </c>
      <c r="P70" s="87" t="str">
        <f>IF(AND($B70&gt;0,$C70&gt;0,$D70&gt;0,NOT(ISBLANK($H70))),_xlfn.LOGNORM.INV(ABS(VLOOKUP($N$1,VLookups!$A$48:$B$49,2,FALSE)-P$3),LN($G70),LN($K70)),"")</f>
        <v/>
      </c>
      <c r="Q70" s="86" t="str">
        <f>IF(AND($B70&gt;0,$C70&gt;0,$D70&gt;0,NOT(ISBLANK($H70))),_xlfn.LOGNORM.INV(ABS(VLOOKUP($N$1,VLookups!$A$48:$B$49,2,FALSE)-Q$3),LN($G70),LN($K70)),"")</f>
        <v/>
      </c>
      <c r="R70" s="87" t="str">
        <f>IF(AND($B70&gt;0,$C70&gt;0,$D70&gt;0,NOT(ISBLANK($H70))),_xlfn.LOGNORM.INV(ABS(VLOOKUP($N$1,VLookups!$A$48:$B$49,2,FALSE)-R$3),LN($G70),LN($K70)),"")</f>
        <v/>
      </c>
      <c r="S70" s="86" t="str">
        <f>IF(AND($B70&gt;0,$C70&gt;0,$D70&gt;0,NOT(ISBLANK($H70))),_xlfn.LOGNORM.INV(ABS(VLOOKUP($N$1,VLookups!$A$48:$B$49,2,FALSE)-S$3),LN($G70),LN($K70)),"")</f>
        <v/>
      </c>
      <c r="T70" s="87" t="str">
        <f>IF(AND($B70&gt;0,$C70&gt;0,$D70&gt;0,NOT(ISBLANK($H70))),_xlfn.LOGNORM.INV(ABS(VLOOKUP($N$1,VLookups!$A$48:$B$49,2,FALSE)-T$3),LN($G70),LN($K70)),"")</f>
        <v/>
      </c>
      <c r="U70" s="86" t="str">
        <f>IF(AND($B70&gt;0,$C70&gt;0,$D70&gt;0,NOT(ISBLANK($H70))),_xlfn.LOGNORM.INV(ABS(VLOOKUP($N$1,VLookups!$A$48:$B$49,2,FALSE)-U$3),LN($G70),LN($K70)),"")</f>
        <v/>
      </c>
      <c r="V70" s="5"/>
      <c r="W70" s="161" t="str">
        <f t="shared" si="247"/>
        <v/>
      </c>
      <c r="X70" s="161"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2" t="e">
        <f t="shared" si="251"/>
        <v>#N/A</v>
      </c>
      <c r="DV70" s="162" t="e">
        <f t="shared" si="252"/>
        <v>#N/A</v>
      </c>
      <c r="DW70" s="162" t="e">
        <f t="shared" si="253"/>
        <v>#N/A</v>
      </c>
      <c r="DX70" s="162" t="e">
        <f t="shared" si="254"/>
        <v>#N/A</v>
      </c>
      <c r="DY70" s="162" t="e">
        <f t="shared" si="255"/>
        <v>#N/A</v>
      </c>
      <c r="DZ70" s="162" t="e">
        <f t="shared" si="256"/>
        <v>#N/A</v>
      </c>
      <c r="EA70" s="162" t="e">
        <f t="shared" si="257"/>
        <v>#N/A</v>
      </c>
      <c r="EB70" s="162" t="e">
        <f t="shared" si="258"/>
        <v>#N/A</v>
      </c>
      <c r="EC70" s="162" t="e">
        <f t="shared" si="259"/>
        <v>#N/A</v>
      </c>
      <c r="ED70" s="162" t="e">
        <f t="shared" si="260"/>
        <v>#N/A</v>
      </c>
      <c r="EE70" s="162" t="e">
        <f t="shared" si="261"/>
        <v>#N/A</v>
      </c>
      <c r="EF70" s="162" t="e">
        <f t="shared" si="262"/>
        <v>#N/A</v>
      </c>
      <c r="EG70" s="162" t="e">
        <f t="shared" si="263"/>
        <v>#N/A</v>
      </c>
      <c r="EH70" s="162" t="e">
        <f t="shared" si="264"/>
        <v>#N/A</v>
      </c>
      <c r="EI70" s="162" t="e">
        <f t="shared" si="265"/>
        <v>#N/A</v>
      </c>
      <c r="EJ70" s="162" t="e">
        <f t="shared" si="266"/>
        <v>#N/A</v>
      </c>
      <c r="EK70" s="162" t="e">
        <f t="shared" si="267"/>
        <v>#N/A</v>
      </c>
      <c r="EL70" s="162" t="e">
        <f t="shared" si="268"/>
        <v>#N/A</v>
      </c>
      <c r="EM70" s="162" t="e">
        <f t="shared" si="269"/>
        <v>#N/A</v>
      </c>
      <c r="EN70" s="162" t="e">
        <f t="shared" si="270"/>
        <v>#N/A</v>
      </c>
      <c r="EO70" s="162" t="e">
        <f t="shared" si="271"/>
        <v>#N/A</v>
      </c>
      <c r="EP70" s="162" t="e">
        <f t="shared" si="272"/>
        <v>#N/A</v>
      </c>
      <c r="EQ70" s="162" t="e">
        <f t="shared" si="273"/>
        <v>#N/A</v>
      </c>
      <c r="ER70" s="162" t="e">
        <f t="shared" si="274"/>
        <v>#N/A</v>
      </c>
      <c r="ES70" s="162" t="e">
        <f t="shared" si="275"/>
        <v>#N/A</v>
      </c>
      <c r="ET70" s="162" t="e">
        <f t="shared" si="276"/>
        <v>#N/A</v>
      </c>
      <c r="EU70" s="162" t="e">
        <f t="shared" si="277"/>
        <v>#N/A</v>
      </c>
      <c r="EV70" s="162" t="e">
        <f t="shared" si="278"/>
        <v>#N/A</v>
      </c>
      <c r="EW70" s="162" t="e">
        <f t="shared" si="279"/>
        <v>#N/A</v>
      </c>
      <c r="EX70" s="162" t="e">
        <f t="shared" si="280"/>
        <v>#N/A</v>
      </c>
      <c r="EY70" s="162" t="e">
        <f t="shared" si="281"/>
        <v>#N/A</v>
      </c>
      <c r="EZ70" s="162" t="e">
        <f t="shared" si="282"/>
        <v>#N/A</v>
      </c>
      <c r="FA70" s="162" t="e">
        <f t="shared" si="283"/>
        <v>#N/A</v>
      </c>
      <c r="FB70" s="162" t="e">
        <f t="shared" si="284"/>
        <v>#N/A</v>
      </c>
      <c r="FC70" s="162" t="e">
        <f t="shared" si="285"/>
        <v>#N/A</v>
      </c>
      <c r="FD70" s="162" t="e">
        <f t="shared" si="286"/>
        <v>#N/A</v>
      </c>
      <c r="FE70" s="162" t="e">
        <f t="shared" si="287"/>
        <v>#N/A</v>
      </c>
      <c r="FF70" s="162" t="e">
        <f t="shared" si="288"/>
        <v>#N/A</v>
      </c>
      <c r="FG70" s="162" t="e">
        <f t="shared" si="289"/>
        <v>#N/A</v>
      </c>
      <c r="FH70" s="162" t="e">
        <f t="shared" si="290"/>
        <v>#N/A</v>
      </c>
      <c r="FI70" s="162" t="e">
        <f t="shared" si="291"/>
        <v>#N/A</v>
      </c>
      <c r="FJ70" s="162" t="e">
        <f t="shared" si="292"/>
        <v>#N/A</v>
      </c>
      <c r="FK70" s="162" t="e">
        <f t="shared" si="293"/>
        <v>#N/A</v>
      </c>
      <c r="FL70" s="162" t="e">
        <f t="shared" si="294"/>
        <v>#N/A</v>
      </c>
      <c r="FM70" s="162" t="e">
        <f t="shared" si="295"/>
        <v>#N/A</v>
      </c>
      <c r="FN70" s="162" t="e">
        <f t="shared" si="296"/>
        <v>#N/A</v>
      </c>
      <c r="FO70" s="162" t="e">
        <f t="shared" si="297"/>
        <v>#N/A</v>
      </c>
      <c r="FP70" s="162" t="e">
        <f t="shared" si="298"/>
        <v>#N/A</v>
      </c>
      <c r="FQ70" s="162" t="e">
        <f t="shared" si="299"/>
        <v>#N/A</v>
      </c>
      <c r="FR70" s="162" t="e">
        <f t="shared" si="300"/>
        <v>#N/A</v>
      </c>
      <c r="FS70" s="162" t="e">
        <f t="shared" si="301"/>
        <v>#N/A</v>
      </c>
      <c r="FT70" s="162" t="e">
        <f t="shared" si="302"/>
        <v>#N/A</v>
      </c>
      <c r="FU70" s="162" t="e">
        <f t="shared" si="303"/>
        <v>#N/A</v>
      </c>
      <c r="FV70" s="162" t="e">
        <f t="shared" si="304"/>
        <v>#N/A</v>
      </c>
      <c r="FW70" s="162" t="e">
        <f t="shared" si="305"/>
        <v>#N/A</v>
      </c>
      <c r="FX70" s="162" t="e">
        <f t="shared" si="306"/>
        <v>#N/A</v>
      </c>
      <c r="FY70" s="162" t="e">
        <f t="shared" si="307"/>
        <v>#N/A</v>
      </c>
      <c r="FZ70" s="162" t="e">
        <f t="shared" si="308"/>
        <v>#N/A</v>
      </c>
      <c r="GA70" s="162" t="e">
        <f t="shared" si="309"/>
        <v>#N/A</v>
      </c>
      <c r="GB70" s="162" t="e">
        <f t="shared" si="310"/>
        <v>#N/A</v>
      </c>
      <c r="GC70" s="162" t="e">
        <f t="shared" si="311"/>
        <v>#N/A</v>
      </c>
      <c r="GD70" s="162" t="e">
        <f t="shared" si="312"/>
        <v>#N/A</v>
      </c>
      <c r="GE70" s="162" t="e">
        <f t="shared" si="313"/>
        <v>#N/A</v>
      </c>
      <c r="GF70" s="162" t="e">
        <f t="shared" si="314"/>
        <v>#N/A</v>
      </c>
      <c r="GG70" s="162" t="e">
        <f t="shared" si="315"/>
        <v>#N/A</v>
      </c>
      <c r="GH70" s="162" t="e">
        <f t="shared" si="316"/>
        <v>#N/A</v>
      </c>
      <c r="GI70" s="162" t="e">
        <f t="shared" si="317"/>
        <v>#N/A</v>
      </c>
      <c r="GJ70" s="162" t="e">
        <f t="shared" si="318"/>
        <v>#N/A</v>
      </c>
      <c r="GK70" s="162" t="e">
        <f t="shared" si="319"/>
        <v>#N/A</v>
      </c>
      <c r="GL70" s="162" t="e">
        <f t="shared" si="320"/>
        <v>#N/A</v>
      </c>
      <c r="GM70" s="162" t="e">
        <f t="shared" si="321"/>
        <v>#N/A</v>
      </c>
      <c r="GN70" s="162" t="e">
        <f t="shared" si="322"/>
        <v>#N/A</v>
      </c>
      <c r="GO70" s="162" t="e">
        <f t="shared" si="323"/>
        <v>#N/A</v>
      </c>
      <c r="GP70" s="162" t="e">
        <f t="shared" si="324"/>
        <v>#N/A</v>
      </c>
      <c r="GQ70" s="162" t="e">
        <f t="shared" si="325"/>
        <v>#N/A</v>
      </c>
      <c r="GR70" s="162" t="e">
        <f t="shared" si="326"/>
        <v>#N/A</v>
      </c>
      <c r="GS70" s="162" t="e">
        <f t="shared" si="327"/>
        <v>#N/A</v>
      </c>
      <c r="GT70" s="162" t="e">
        <f t="shared" si="328"/>
        <v>#N/A</v>
      </c>
      <c r="GU70" s="162" t="e">
        <f t="shared" si="329"/>
        <v>#N/A</v>
      </c>
      <c r="GV70" s="162" t="e">
        <f t="shared" si="330"/>
        <v>#N/A</v>
      </c>
      <c r="GW70" s="162" t="e">
        <f t="shared" si="331"/>
        <v>#N/A</v>
      </c>
      <c r="GX70" s="162" t="e">
        <f t="shared" si="332"/>
        <v>#N/A</v>
      </c>
      <c r="GY70" s="162" t="e">
        <f t="shared" si="333"/>
        <v>#N/A</v>
      </c>
      <c r="GZ70" s="162" t="e">
        <f t="shared" si="334"/>
        <v>#N/A</v>
      </c>
      <c r="HA70" s="162" t="e">
        <f t="shared" si="335"/>
        <v>#N/A</v>
      </c>
      <c r="HB70" s="162" t="e">
        <f t="shared" si="336"/>
        <v>#N/A</v>
      </c>
      <c r="HC70" s="162" t="e">
        <f t="shared" si="337"/>
        <v>#N/A</v>
      </c>
      <c r="HD70" s="162" t="e">
        <f t="shared" si="338"/>
        <v>#N/A</v>
      </c>
      <c r="HE70" s="162" t="e">
        <f t="shared" si="339"/>
        <v>#N/A</v>
      </c>
      <c r="HF70" s="162" t="e">
        <f t="shared" si="340"/>
        <v>#N/A</v>
      </c>
      <c r="HG70" s="162" t="e">
        <f t="shared" si="341"/>
        <v>#N/A</v>
      </c>
      <c r="HH70" s="162" t="e">
        <f t="shared" si="342"/>
        <v>#N/A</v>
      </c>
      <c r="HI70" s="162" t="e">
        <f t="shared" si="343"/>
        <v>#N/A</v>
      </c>
      <c r="HJ70" s="162" t="e">
        <f t="shared" si="344"/>
        <v>#N/A</v>
      </c>
      <c r="HK70" s="162" t="e">
        <f t="shared" si="345"/>
        <v>#N/A</v>
      </c>
      <c r="HL70" s="162" t="e">
        <f t="shared" si="346"/>
        <v>#N/A</v>
      </c>
      <c r="HM70" s="162" t="e">
        <f t="shared" si="347"/>
        <v>#N/A</v>
      </c>
      <c r="HN70" s="162" t="e">
        <f t="shared" si="348"/>
        <v>#N/A</v>
      </c>
      <c r="HO70" s="162" t="e">
        <f t="shared" si="349"/>
        <v>#N/A</v>
      </c>
      <c r="HP70" s="162" t="e">
        <f t="shared" si="350"/>
        <v>#N/A</v>
      </c>
      <c r="HQ70" s="162" t="e">
        <f t="shared" si="351"/>
        <v>#N/A</v>
      </c>
    </row>
    <row r="71" spans="1:225" hidden="1" x14ac:dyDescent="0.25">
      <c r="A71" s="4">
        <v>68</v>
      </c>
      <c r="B71" s="364" t="str">
        <f t="shared" si="241"/>
        <v/>
      </c>
      <c r="C71" s="88"/>
      <c r="D71" s="364" t="str">
        <f t="shared" si="242"/>
        <v/>
      </c>
      <c r="E71" s="34" t="str">
        <f t="shared" si="243"/>
        <v/>
      </c>
      <c r="F71" s="34" t="str">
        <f t="shared" si="244"/>
        <v/>
      </c>
      <c r="G71" s="69" t="str">
        <f>IF(AND(C71&gt;0,NOT(ISBLANK(H71))),IF(VLOOKUP($C$3,VLookups!$A$17:$B$18,2,FALSE),C71*VLOOKUP(H71,VLookups!$A$4:$B$13,2,FALSE),C71),"")</f>
        <v/>
      </c>
      <c r="H71" s="21"/>
      <c r="I71" s="56"/>
      <c r="J71" s="265"/>
      <c r="K71" s="365" t="str">
        <f>IF(C71&gt;0,IF(ISBLANK(J71),IF(ISBLANK(H71),"",VLOOKUP(H71,VLookups!$A$4:$C$13,3,FALSE)),J71),"")</f>
        <v/>
      </c>
      <c r="L71" s="365" t="str">
        <f t="shared" si="245"/>
        <v/>
      </c>
      <c r="M71" s="71" t="str">
        <f t="shared" si="246"/>
        <v/>
      </c>
      <c r="N71" s="88"/>
      <c r="O71" s="258" t="str">
        <f>IF(AND(N71&gt;0,C71&gt;0,NOT(K71="")),ABS(VLOOKUP($N$1,VLookups!$A$48:$B$49,2,FALSE)-_xlfn.LOGNORM.DIST(N71,LN(G71),LN(K71),TRUE)),"")</f>
        <v/>
      </c>
      <c r="P71" s="87" t="str">
        <f>IF(AND($B71&gt;0,$C71&gt;0,$D71&gt;0,NOT(ISBLANK($H71))),_xlfn.LOGNORM.INV(ABS(VLOOKUP($N$1,VLookups!$A$48:$B$49,2,FALSE)-P$3),LN($G71),LN($K71)),"")</f>
        <v/>
      </c>
      <c r="Q71" s="86" t="str">
        <f>IF(AND($B71&gt;0,$C71&gt;0,$D71&gt;0,NOT(ISBLANK($H71))),_xlfn.LOGNORM.INV(ABS(VLOOKUP($N$1,VLookups!$A$48:$B$49,2,FALSE)-Q$3),LN($G71),LN($K71)),"")</f>
        <v/>
      </c>
      <c r="R71" s="87" t="str">
        <f>IF(AND($B71&gt;0,$C71&gt;0,$D71&gt;0,NOT(ISBLANK($H71))),_xlfn.LOGNORM.INV(ABS(VLOOKUP($N$1,VLookups!$A$48:$B$49,2,FALSE)-R$3),LN($G71),LN($K71)),"")</f>
        <v/>
      </c>
      <c r="S71" s="86" t="str">
        <f>IF(AND($B71&gt;0,$C71&gt;0,$D71&gt;0,NOT(ISBLANK($H71))),_xlfn.LOGNORM.INV(ABS(VLOOKUP($N$1,VLookups!$A$48:$B$49,2,FALSE)-S$3),LN($G71),LN($K71)),"")</f>
        <v/>
      </c>
      <c r="T71" s="87" t="str">
        <f>IF(AND($B71&gt;0,$C71&gt;0,$D71&gt;0,NOT(ISBLANK($H71))),_xlfn.LOGNORM.INV(ABS(VLOOKUP($N$1,VLookups!$A$48:$B$49,2,FALSE)-T$3),LN($G71),LN($K71)),"")</f>
        <v/>
      </c>
      <c r="U71" s="86" t="str">
        <f>IF(AND($B71&gt;0,$C71&gt;0,$D71&gt;0,NOT(ISBLANK($H71))),_xlfn.LOGNORM.INV(ABS(VLOOKUP($N$1,VLookups!$A$48:$B$49,2,FALSE)-U$3),LN($G71),LN($K71)),"")</f>
        <v/>
      </c>
      <c r="V71" s="5"/>
      <c r="W71" s="161" t="str">
        <f t="shared" si="247"/>
        <v/>
      </c>
      <c r="X71" s="161"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2" t="e">
        <f t="shared" si="251"/>
        <v>#N/A</v>
      </c>
      <c r="DV71" s="162" t="e">
        <f t="shared" si="252"/>
        <v>#N/A</v>
      </c>
      <c r="DW71" s="162" t="e">
        <f t="shared" si="253"/>
        <v>#N/A</v>
      </c>
      <c r="DX71" s="162" t="e">
        <f t="shared" si="254"/>
        <v>#N/A</v>
      </c>
      <c r="DY71" s="162" t="e">
        <f t="shared" si="255"/>
        <v>#N/A</v>
      </c>
      <c r="DZ71" s="162" t="e">
        <f t="shared" si="256"/>
        <v>#N/A</v>
      </c>
      <c r="EA71" s="162" t="e">
        <f t="shared" si="257"/>
        <v>#N/A</v>
      </c>
      <c r="EB71" s="162" t="e">
        <f t="shared" si="258"/>
        <v>#N/A</v>
      </c>
      <c r="EC71" s="162" t="e">
        <f t="shared" si="259"/>
        <v>#N/A</v>
      </c>
      <c r="ED71" s="162" t="e">
        <f t="shared" si="260"/>
        <v>#N/A</v>
      </c>
      <c r="EE71" s="162" t="e">
        <f t="shared" si="261"/>
        <v>#N/A</v>
      </c>
      <c r="EF71" s="162" t="e">
        <f t="shared" si="262"/>
        <v>#N/A</v>
      </c>
      <c r="EG71" s="162" t="e">
        <f t="shared" si="263"/>
        <v>#N/A</v>
      </c>
      <c r="EH71" s="162" t="e">
        <f t="shared" si="264"/>
        <v>#N/A</v>
      </c>
      <c r="EI71" s="162" t="e">
        <f t="shared" si="265"/>
        <v>#N/A</v>
      </c>
      <c r="EJ71" s="162" t="e">
        <f t="shared" si="266"/>
        <v>#N/A</v>
      </c>
      <c r="EK71" s="162" t="e">
        <f t="shared" si="267"/>
        <v>#N/A</v>
      </c>
      <c r="EL71" s="162" t="e">
        <f t="shared" si="268"/>
        <v>#N/A</v>
      </c>
      <c r="EM71" s="162" t="e">
        <f t="shared" si="269"/>
        <v>#N/A</v>
      </c>
      <c r="EN71" s="162" t="e">
        <f t="shared" si="270"/>
        <v>#N/A</v>
      </c>
      <c r="EO71" s="162" t="e">
        <f t="shared" si="271"/>
        <v>#N/A</v>
      </c>
      <c r="EP71" s="162" t="e">
        <f t="shared" si="272"/>
        <v>#N/A</v>
      </c>
      <c r="EQ71" s="162" t="e">
        <f t="shared" si="273"/>
        <v>#N/A</v>
      </c>
      <c r="ER71" s="162" t="e">
        <f t="shared" si="274"/>
        <v>#N/A</v>
      </c>
      <c r="ES71" s="162" t="e">
        <f t="shared" si="275"/>
        <v>#N/A</v>
      </c>
      <c r="ET71" s="162" t="e">
        <f t="shared" si="276"/>
        <v>#N/A</v>
      </c>
      <c r="EU71" s="162" t="e">
        <f t="shared" si="277"/>
        <v>#N/A</v>
      </c>
      <c r="EV71" s="162" t="e">
        <f t="shared" si="278"/>
        <v>#N/A</v>
      </c>
      <c r="EW71" s="162" t="e">
        <f t="shared" si="279"/>
        <v>#N/A</v>
      </c>
      <c r="EX71" s="162" t="e">
        <f t="shared" si="280"/>
        <v>#N/A</v>
      </c>
      <c r="EY71" s="162" t="e">
        <f t="shared" si="281"/>
        <v>#N/A</v>
      </c>
      <c r="EZ71" s="162" t="e">
        <f t="shared" si="282"/>
        <v>#N/A</v>
      </c>
      <c r="FA71" s="162" t="e">
        <f t="shared" si="283"/>
        <v>#N/A</v>
      </c>
      <c r="FB71" s="162" t="e">
        <f t="shared" si="284"/>
        <v>#N/A</v>
      </c>
      <c r="FC71" s="162" t="e">
        <f t="shared" si="285"/>
        <v>#N/A</v>
      </c>
      <c r="FD71" s="162" t="e">
        <f t="shared" si="286"/>
        <v>#N/A</v>
      </c>
      <c r="FE71" s="162" t="e">
        <f t="shared" si="287"/>
        <v>#N/A</v>
      </c>
      <c r="FF71" s="162" t="e">
        <f t="shared" si="288"/>
        <v>#N/A</v>
      </c>
      <c r="FG71" s="162" t="e">
        <f t="shared" si="289"/>
        <v>#N/A</v>
      </c>
      <c r="FH71" s="162" t="e">
        <f t="shared" si="290"/>
        <v>#N/A</v>
      </c>
      <c r="FI71" s="162" t="e">
        <f t="shared" si="291"/>
        <v>#N/A</v>
      </c>
      <c r="FJ71" s="162" t="e">
        <f t="shared" si="292"/>
        <v>#N/A</v>
      </c>
      <c r="FK71" s="162" t="e">
        <f t="shared" si="293"/>
        <v>#N/A</v>
      </c>
      <c r="FL71" s="162" t="e">
        <f t="shared" si="294"/>
        <v>#N/A</v>
      </c>
      <c r="FM71" s="162" t="e">
        <f t="shared" si="295"/>
        <v>#N/A</v>
      </c>
      <c r="FN71" s="162" t="e">
        <f t="shared" si="296"/>
        <v>#N/A</v>
      </c>
      <c r="FO71" s="162" t="e">
        <f t="shared" si="297"/>
        <v>#N/A</v>
      </c>
      <c r="FP71" s="162" t="e">
        <f t="shared" si="298"/>
        <v>#N/A</v>
      </c>
      <c r="FQ71" s="162" t="e">
        <f t="shared" si="299"/>
        <v>#N/A</v>
      </c>
      <c r="FR71" s="162" t="e">
        <f t="shared" si="300"/>
        <v>#N/A</v>
      </c>
      <c r="FS71" s="162" t="e">
        <f t="shared" si="301"/>
        <v>#N/A</v>
      </c>
      <c r="FT71" s="162" t="e">
        <f t="shared" si="302"/>
        <v>#N/A</v>
      </c>
      <c r="FU71" s="162" t="e">
        <f t="shared" si="303"/>
        <v>#N/A</v>
      </c>
      <c r="FV71" s="162" t="e">
        <f t="shared" si="304"/>
        <v>#N/A</v>
      </c>
      <c r="FW71" s="162" t="e">
        <f t="shared" si="305"/>
        <v>#N/A</v>
      </c>
      <c r="FX71" s="162" t="e">
        <f t="shared" si="306"/>
        <v>#N/A</v>
      </c>
      <c r="FY71" s="162" t="e">
        <f t="shared" si="307"/>
        <v>#N/A</v>
      </c>
      <c r="FZ71" s="162" t="e">
        <f t="shared" si="308"/>
        <v>#N/A</v>
      </c>
      <c r="GA71" s="162" t="e">
        <f t="shared" si="309"/>
        <v>#N/A</v>
      </c>
      <c r="GB71" s="162" t="e">
        <f t="shared" si="310"/>
        <v>#N/A</v>
      </c>
      <c r="GC71" s="162" t="e">
        <f t="shared" si="311"/>
        <v>#N/A</v>
      </c>
      <c r="GD71" s="162" t="e">
        <f t="shared" si="312"/>
        <v>#N/A</v>
      </c>
      <c r="GE71" s="162" t="e">
        <f t="shared" si="313"/>
        <v>#N/A</v>
      </c>
      <c r="GF71" s="162" t="e">
        <f t="shared" si="314"/>
        <v>#N/A</v>
      </c>
      <c r="GG71" s="162" t="e">
        <f t="shared" si="315"/>
        <v>#N/A</v>
      </c>
      <c r="GH71" s="162" t="e">
        <f t="shared" si="316"/>
        <v>#N/A</v>
      </c>
      <c r="GI71" s="162" t="e">
        <f t="shared" si="317"/>
        <v>#N/A</v>
      </c>
      <c r="GJ71" s="162" t="e">
        <f t="shared" si="318"/>
        <v>#N/A</v>
      </c>
      <c r="GK71" s="162" t="e">
        <f t="shared" si="319"/>
        <v>#N/A</v>
      </c>
      <c r="GL71" s="162" t="e">
        <f t="shared" si="320"/>
        <v>#N/A</v>
      </c>
      <c r="GM71" s="162" t="e">
        <f t="shared" si="321"/>
        <v>#N/A</v>
      </c>
      <c r="GN71" s="162" t="e">
        <f t="shared" si="322"/>
        <v>#N/A</v>
      </c>
      <c r="GO71" s="162" t="e">
        <f t="shared" si="323"/>
        <v>#N/A</v>
      </c>
      <c r="GP71" s="162" t="e">
        <f t="shared" si="324"/>
        <v>#N/A</v>
      </c>
      <c r="GQ71" s="162" t="e">
        <f t="shared" si="325"/>
        <v>#N/A</v>
      </c>
      <c r="GR71" s="162" t="e">
        <f t="shared" si="326"/>
        <v>#N/A</v>
      </c>
      <c r="GS71" s="162" t="e">
        <f t="shared" si="327"/>
        <v>#N/A</v>
      </c>
      <c r="GT71" s="162" t="e">
        <f t="shared" si="328"/>
        <v>#N/A</v>
      </c>
      <c r="GU71" s="162" t="e">
        <f t="shared" si="329"/>
        <v>#N/A</v>
      </c>
      <c r="GV71" s="162" t="e">
        <f t="shared" si="330"/>
        <v>#N/A</v>
      </c>
      <c r="GW71" s="162" t="e">
        <f t="shared" si="331"/>
        <v>#N/A</v>
      </c>
      <c r="GX71" s="162" t="e">
        <f t="shared" si="332"/>
        <v>#N/A</v>
      </c>
      <c r="GY71" s="162" t="e">
        <f t="shared" si="333"/>
        <v>#N/A</v>
      </c>
      <c r="GZ71" s="162" t="e">
        <f t="shared" si="334"/>
        <v>#N/A</v>
      </c>
      <c r="HA71" s="162" t="e">
        <f t="shared" si="335"/>
        <v>#N/A</v>
      </c>
      <c r="HB71" s="162" t="e">
        <f t="shared" si="336"/>
        <v>#N/A</v>
      </c>
      <c r="HC71" s="162" t="e">
        <f t="shared" si="337"/>
        <v>#N/A</v>
      </c>
      <c r="HD71" s="162" t="e">
        <f t="shared" si="338"/>
        <v>#N/A</v>
      </c>
      <c r="HE71" s="162" t="e">
        <f t="shared" si="339"/>
        <v>#N/A</v>
      </c>
      <c r="HF71" s="162" t="e">
        <f t="shared" si="340"/>
        <v>#N/A</v>
      </c>
      <c r="HG71" s="162" t="e">
        <f t="shared" si="341"/>
        <v>#N/A</v>
      </c>
      <c r="HH71" s="162" t="e">
        <f t="shared" si="342"/>
        <v>#N/A</v>
      </c>
      <c r="HI71" s="162" t="e">
        <f t="shared" si="343"/>
        <v>#N/A</v>
      </c>
      <c r="HJ71" s="162" t="e">
        <f t="shared" si="344"/>
        <v>#N/A</v>
      </c>
      <c r="HK71" s="162" t="e">
        <f t="shared" si="345"/>
        <v>#N/A</v>
      </c>
      <c r="HL71" s="162" t="e">
        <f t="shared" si="346"/>
        <v>#N/A</v>
      </c>
      <c r="HM71" s="162" t="e">
        <f t="shared" si="347"/>
        <v>#N/A</v>
      </c>
      <c r="HN71" s="162" t="e">
        <f t="shared" si="348"/>
        <v>#N/A</v>
      </c>
      <c r="HO71" s="162" t="e">
        <f t="shared" si="349"/>
        <v>#N/A</v>
      </c>
      <c r="HP71" s="162" t="e">
        <f t="shared" si="350"/>
        <v>#N/A</v>
      </c>
      <c r="HQ71" s="162" t="e">
        <f t="shared" si="351"/>
        <v>#N/A</v>
      </c>
    </row>
    <row r="72" spans="1:225" hidden="1" x14ac:dyDescent="0.25">
      <c r="A72" s="4">
        <v>69</v>
      </c>
      <c r="B72" s="364" t="str">
        <f t="shared" si="241"/>
        <v/>
      </c>
      <c r="C72" s="88"/>
      <c r="D72" s="364" t="str">
        <f t="shared" si="242"/>
        <v/>
      </c>
      <c r="E72" s="34" t="str">
        <f t="shared" si="243"/>
        <v/>
      </c>
      <c r="F72" s="34" t="str">
        <f t="shared" si="244"/>
        <v/>
      </c>
      <c r="G72" s="69" t="str">
        <f>IF(AND(C72&gt;0,NOT(ISBLANK(H72))),IF(VLOOKUP($C$3,VLookups!$A$17:$B$18,2,FALSE),C72*VLOOKUP(H72,VLookups!$A$4:$B$13,2,FALSE),C72),"")</f>
        <v/>
      </c>
      <c r="H72" s="21"/>
      <c r="I72" s="56"/>
      <c r="J72" s="265"/>
      <c r="K72" s="365" t="str">
        <f>IF(C72&gt;0,IF(ISBLANK(J72),IF(ISBLANK(H72),"",VLOOKUP(H72,VLookups!$A$4:$C$13,3,FALSE)),J72),"")</f>
        <v/>
      </c>
      <c r="L72" s="365" t="str">
        <f t="shared" si="245"/>
        <v/>
      </c>
      <c r="M72" s="71" t="str">
        <f t="shared" si="246"/>
        <v/>
      </c>
      <c r="N72" s="88"/>
      <c r="O72" s="258" t="str">
        <f>IF(AND(N72&gt;0,C72&gt;0,NOT(K72="")),ABS(VLOOKUP($N$1,VLookups!$A$48:$B$49,2,FALSE)-_xlfn.LOGNORM.DIST(N72,LN(G72),LN(K72),TRUE)),"")</f>
        <v/>
      </c>
      <c r="P72" s="87" t="str">
        <f>IF(AND($B72&gt;0,$C72&gt;0,$D72&gt;0,NOT(ISBLANK($H72))),_xlfn.LOGNORM.INV(ABS(VLOOKUP($N$1,VLookups!$A$48:$B$49,2,FALSE)-P$3),LN($G72),LN($K72)),"")</f>
        <v/>
      </c>
      <c r="Q72" s="86" t="str">
        <f>IF(AND($B72&gt;0,$C72&gt;0,$D72&gt;0,NOT(ISBLANK($H72))),_xlfn.LOGNORM.INV(ABS(VLOOKUP($N$1,VLookups!$A$48:$B$49,2,FALSE)-Q$3),LN($G72),LN($K72)),"")</f>
        <v/>
      </c>
      <c r="R72" s="87" t="str">
        <f>IF(AND($B72&gt;0,$C72&gt;0,$D72&gt;0,NOT(ISBLANK($H72))),_xlfn.LOGNORM.INV(ABS(VLOOKUP($N$1,VLookups!$A$48:$B$49,2,FALSE)-R$3),LN($G72),LN($K72)),"")</f>
        <v/>
      </c>
      <c r="S72" s="86" t="str">
        <f>IF(AND($B72&gt;0,$C72&gt;0,$D72&gt;0,NOT(ISBLANK($H72))),_xlfn.LOGNORM.INV(ABS(VLOOKUP($N$1,VLookups!$A$48:$B$49,2,FALSE)-S$3),LN($G72),LN($K72)),"")</f>
        <v/>
      </c>
      <c r="T72" s="87" t="str">
        <f>IF(AND($B72&gt;0,$C72&gt;0,$D72&gt;0,NOT(ISBLANK($H72))),_xlfn.LOGNORM.INV(ABS(VLOOKUP($N$1,VLookups!$A$48:$B$49,2,FALSE)-T$3),LN($G72),LN($K72)),"")</f>
        <v/>
      </c>
      <c r="U72" s="86" t="str">
        <f>IF(AND($B72&gt;0,$C72&gt;0,$D72&gt;0,NOT(ISBLANK($H72))),_xlfn.LOGNORM.INV(ABS(VLOOKUP($N$1,VLookups!$A$48:$B$49,2,FALSE)-U$3),LN($G72),LN($K72)),"")</f>
        <v/>
      </c>
      <c r="V72" s="5"/>
      <c r="W72" s="161" t="str">
        <f t="shared" si="247"/>
        <v/>
      </c>
      <c r="X72" s="161"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2" t="e">
        <f t="shared" si="251"/>
        <v>#N/A</v>
      </c>
      <c r="DV72" s="162" t="e">
        <f t="shared" si="252"/>
        <v>#N/A</v>
      </c>
      <c r="DW72" s="162" t="e">
        <f t="shared" si="253"/>
        <v>#N/A</v>
      </c>
      <c r="DX72" s="162" t="e">
        <f t="shared" si="254"/>
        <v>#N/A</v>
      </c>
      <c r="DY72" s="162" t="e">
        <f t="shared" si="255"/>
        <v>#N/A</v>
      </c>
      <c r="DZ72" s="162" t="e">
        <f t="shared" si="256"/>
        <v>#N/A</v>
      </c>
      <c r="EA72" s="162" t="e">
        <f t="shared" si="257"/>
        <v>#N/A</v>
      </c>
      <c r="EB72" s="162" t="e">
        <f t="shared" si="258"/>
        <v>#N/A</v>
      </c>
      <c r="EC72" s="162" t="e">
        <f t="shared" si="259"/>
        <v>#N/A</v>
      </c>
      <c r="ED72" s="162" t="e">
        <f t="shared" si="260"/>
        <v>#N/A</v>
      </c>
      <c r="EE72" s="162" t="e">
        <f t="shared" si="261"/>
        <v>#N/A</v>
      </c>
      <c r="EF72" s="162" t="e">
        <f t="shared" si="262"/>
        <v>#N/A</v>
      </c>
      <c r="EG72" s="162" t="e">
        <f t="shared" si="263"/>
        <v>#N/A</v>
      </c>
      <c r="EH72" s="162" t="e">
        <f t="shared" si="264"/>
        <v>#N/A</v>
      </c>
      <c r="EI72" s="162" t="e">
        <f t="shared" si="265"/>
        <v>#N/A</v>
      </c>
      <c r="EJ72" s="162" t="e">
        <f t="shared" si="266"/>
        <v>#N/A</v>
      </c>
      <c r="EK72" s="162" t="e">
        <f t="shared" si="267"/>
        <v>#N/A</v>
      </c>
      <c r="EL72" s="162" t="e">
        <f t="shared" si="268"/>
        <v>#N/A</v>
      </c>
      <c r="EM72" s="162" t="e">
        <f t="shared" si="269"/>
        <v>#N/A</v>
      </c>
      <c r="EN72" s="162" t="e">
        <f t="shared" si="270"/>
        <v>#N/A</v>
      </c>
      <c r="EO72" s="162" t="e">
        <f t="shared" si="271"/>
        <v>#N/A</v>
      </c>
      <c r="EP72" s="162" t="e">
        <f t="shared" si="272"/>
        <v>#N/A</v>
      </c>
      <c r="EQ72" s="162" t="e">
        <f t="shared" si="273"/>
        <v>#N/A</v>
      </c>
      <c r="ER72" s="162" t="e">
        <f t="shared" si="274"/>
        <v>#N/A</v>
      </c>
      <c r="ES72" s="162" t="e">
        <f t="shared" si="275"/>
        <v>#N/A</v>
      </c>
      <c r="ET72" s="162" t="e">
        <f t="shared" si="276"/>
        <v>#N/A</v>
      </c>
      <c r="EU72" s="162" t="e">
        <f t="shared" si="277"/>
        <v>#N/A</v>
      </c>
      <c r="EV72" s="162" t="e">
        <f t="shared" si="278"/>
        <v>#N/A</v>
      </c>
      <c r="EW72" s="162" t="e">
        <f t="shared" si="279"/>
        <v>#N/A</v>
      </c>
      <c r="EX72" s="162" t="e">
        <f t="shared" si="280"/>
        <v>#N/A</v>
      </c>
      <c r="EY72" s="162" t="e">
        <f t="shared" si="281"/>
        <v>#N/A</v>
      </c>
      <c r="EZ72" s="162" t="e">
        <f t="shared" si="282"/>
        <v>#N/A</v>
      </c>
      <c r="FA72" s="162" t="e">
        <f t="shared" si="283"/>
        <v>#N/A</v>
      </c>
      <c r="FB72" s="162" t="e">
        <f t="shared" si="284"/>
        <v>#N/A</v>
      </c>
      <c r="FC72" s="162" t="e">
        <f t="shared" si="285"/>
        <v>#N/A</v>
      </c>
      <c r="FD72" s="162" t="e">
        <f t="shared" si="286"/>
        <v>#N/A</v>
      </c>
      <c r="FE72" s="162" t="e">
        <f t="shared" si="287"/>
        <v>#N/A</v>
      </c>
      <c r="FF72" s="162" t="e">
        <f t="shared" si="288"/>
        <v>#N/A</v>
      </c>
      <c r="FG72" s="162" t="e">
        <f t="shared" si="289"/>
        <v>#N/A</v>
      </c>
      <c r="FH72" s="162" t="e">
        <f t="shared" si="290"/>
        <v>#N/A</v>
      </c>
      <c r="FI72" s="162" t="e">
        <f t="shared" si="291"/>
        <v>#N/A</v>
      </c>
      <c r="FJ72" s="162" t="e">
        <f t="shared" si="292"/>
        <v>#N/A</v>
      </c>
      <c r="FK72" s="162" t="e">
        <f t="shared" si="293"/>
        <v>#N/A</v>
      </c>
      <c r="FL72" s="162" t="e">
        <f t="shared" si="294"/>
        <v>#N/A</v>
      </c>
      <c r="FM72" s="162" t="e">
        <f t="shared" si="295"/>
        <v>#N/A</v>
      </c>
      <c r="FN72" s="162" t="e">
        <f t="shared" si="296"/>
        <v>#N/A</v>
      </c>
      <c r="FO72" s="162" t="e">
        <f t="shared" si="297"/>
        <v>#N/A</v>
      </c>
      <c r="FP72" s="162" t="e">
        <f t="shared" si="298"/>
        <v>#N/A</v>
      </c>
      <c r="FQ72" s="162" t="e">
        <f t="shared" si="299"/>
        <v>#N/A</v>
      </c>
      <c r="FR72" s="162" t="e">
        <f t="shared" si="300"/>
        <v>#N/A</v>
      </c>
      <c r="FS72" s="162" t="e">
        <f t="shared" si="301"/>
        <v>#N/A</v>
      </c>
      <c r="FT72" s="162" t="e">
        <f t="shared" si="302"/>
        <v>#N/A</v>
      </c>
      <c r="FU72" s="162" t="e">
        <f t="shared" si="303"/>
        <v>#N/A</v>
      </c>
      <c r="FV72" s="162" t="e">
        <f t="shared" si="304"/>
        <v>#N/A</v>
      </c>
      <c r="FW72" s="162" t="e">
        <f t="shared" si="305"/>
        <v>#N/A</v>
      </c>
      <c r="FX72" s="162" t="e">
        <f t="shared" si="306"/>
        <v>#N/A</v>
      </c>
      <c r="FY72" s="162" t="e">
        <f t="shared" si="307"/>
        <v>#N/A</v>
      </c>
      <c r="FZ72" s="162" t="e">
        <f t="shared" si="308"/>
        <v>#N/A</v>
      </c>
      <c r="GA72" s="162" t="e">
        <f t="shared" si="309"/>
        <v>#N/A</v>
      </c>
      <c r="GB72" s="162" t="e">
        <f t="shared" si="310"/>
        <v>#N/A</v>
      </c>
      <c r="GC72" s="162" t="e">
        <f t="shared" si="311"/>
        <v>#N/A</v>
      </c>
      <c r="GD72" s="162" t="e">
        <f t="shared" si="312"/>
        <v>#N/A</v>
      </c>
      <c r="GE72" s="162" t="e">
        <f t="shared" si="313"/>
        <v>#N/A</v>
      </c>
      <c r="GF72" s="162" t="e">
        <f t="shared" si="314"/>
        <v>#N/A</v>
      </c>
      <c r="GG72" s="162" t="e">
        <f t="shared" si="315"/>
        <v>#N/A</v>
      </c>
      <c r="GH72" s="162" t="e">
        <f t="shared" si="316"/>
        <v>#N/A</v>
      </c>
      <c r="GI72" s="162" t="e">
        <f t="shared" si="317"/>
        <v>#N/A</v>
      </c>
      <c r="GJ72" s="162" t="e">
        <f t="shared" si="318"/>
        <v>#N/A</v>
      </c>
      <c r="GK72" s="162" t="e">
        <f t="shared" si="319"/>
        <v>#N/A</v>
      </c>
      <c r="GL72" s="162" t="e">
        <f t="shared" si="320"/>
        <v>#N/A</v>
      </c>
      <c r="GM72" s="162" t="e">
        <f t="shared" si="321"/>
        <v>#N/A</v>
      </c>
      <c r="GN72" s="162" t="e">
        <f t="shared" si="322"/>
        <v>#N/A</v>
      </c>
      <c r="GO72" s="162" t="e">
        <f t="shared" si="323"/>
        <v>#N/A</v>
      </c>
      <c r="GP72" s="162" t="e">
        <f t="shared" si="324"/>
        <v>#N/A</v>
      </c>
      <c r="GQ72" s="162" t="e">
        <f t="shared" si="325"/>
        <v>#N/A</v>
      </c>
      <c r="GR72" s="162" t="e">
        <f t="shared" si="326"/>
        <v>#N/A</v>
      </c>
      <c r="GS72" s="162" t="e">
        <f t="shared" si="327"/>
        <v>#N/A</v>
      </c>
      <c r="GT72" s="162" t="e">
        <f t="shared" si="328"/>
        <v>#N/A</v>
      </c>
      <c r="GU72" s="162" t="e">
        <f t="shared" si="329"/>
        <v>#N/A</v>
      </c>
      <c r="GV72" s="162" t="e">
        <f t="shared" si="330"/>
        <v>#N/A</v>
      </c>
      <c r="GW72" s="162" t="e">
        <f t="shared" si="331"/>
        <v>#N/A</v>
      </c>
      <c r="GX72" s="162" t="e">
        <f t="shared" si="332"/>
        <v>#N/A</v>
      </c>
      <c r="GY72" s="162" t="e">
        <f t="shared" si="333"/>
        <v>#N/A</v>
      </c>
      <c r="GZ72" s="162" t="e">
        <f t="shared" si="334"/>
        <v>#N/A</v>
      </c>
      <c r="HA72" s="162" t="e">
        <f t="shared" si="335"/>
        <v>#N/A</v>
      </c>
      <c r="HB72" s="162" t="e">
        <f t="shared" si="336"/>
        <v>#N/A</v>
      </c>
      <c r="HC72" s="162" t="e">
        <f t="shared" si="337"/>
        <v>#N/A</v>
      </c>
      <c r="HD72" s="162" t="e">
        <f t="shared" si="338"/>
        <v>#N/A</v>
      </c>
      <c r="HE72" s="162" t="e">
        <f t="shared" si="339"/>
        <v>#N/A</v>
      </c>
      <c r="HF72" s="162" t="e">
        <f t="shared" si="340"/>
        <v>#N/A</v>
      </c>
      <c r="HG72" s="162" t="e">
        <f t="shared" si="341"/>
        <v>#N/A</v>
      </c>
      <c r="HH72" s="162" t="e">
        <f t="shared" si="342"/>
        <v>#N/A</v>
      </c>
      <c r="HI72" s="162" t="e">
        <f t="shared" si="343"/>
        <v>#N/A</v>
      </c>
      <c r="HJ72" s="162" t="e">
        <f t="shared" si="344"/>
        <v>#N/A</v>
      </c>
      <c r="HK72" s="162" t="e">
        <f t="shared" si="345"/>
        <v>#N/A</v>
      </c>
      <c r="HL72" s="162" t="e">
        <f t="shared" si="346"/>
        <v>#N/A</v>
      </c>
      <c r="HM72" s="162" t="e">
        <f t="shared" si="347"/>
        <v>#N/A</v>
      </c>
      <c r="HN72" s="162" t="e">
        <f t="shared" si="348"/>
        <v>#N/A</v>
      </c>
      <c r="HO72" s="162" t="e">
        <f t="shared" si="349"/>
        <v>#N/A</v>
      </c>
      <c r="HP72" s="162" t="e">
        <f t="shared" si="350"/>
        <v>#N/A</v>
      </c>
      <c r="HQ72" s="162" t="e">
        <f t="shared" si="351"/>
        <v>#N/A</v>
      </c>
    </row>
    <row r="73" spans="1:225" hidden="1" x14ac:dyDescent="0.25">
      <c r="A73" s="4">
        <v>70</v>
      </c>
      <c r="B73" s="364" t="str">
        <f t="shared" si="241"/>
        <v/>
      </c>
      <c r="C73" s="88"/>
      <c r="D73" s="364" t="str">
        <f t="shared" si="242"/>
        <v/>
      </c>
      <c r="E73" s="34" t="str">
        <f t="shared" si="243"/>
        <v/>
      </c>
      <c r="F73" s="34" t="str">
        <f t="shared" si="244"/>
        <v/>
      </c>
      <c r="G73" s="69" t="str">
        <f>IF(AND(C73&gt;0,NOT(ISBLANK(H73))),IF(VLOOKUP($C$3,VLookups!$A$17:$B$18,2,FALSE),C73*VLOOKUP(H73,VLookups!$A$4:$B$13,2,FALSE),C73),"")</f>
        <v/>
      </c>
      <c r="H73" s="21"/>
      <c r="I73" s="56"/>
      <c r="J73" s="265"/>
      <c r="K73" s="365" t="str">
        <f>IF(C73&gt;0,IF(ISBLANK(J73),IF(ISBLANK(H73),"",VLOOKUP(H73,VLookups!$A$4:$C$13,3,FALSE)),J73),"")</f>
        <v/>
      </c>
      <c r="L73" s="365" t="str">
        <f t="shared" si="245"/>
        <v/>
      </c>
      <c r="M73" s="71" t="str">
        <f t="shared" si="246"/>
        <v/>
      </c>
      <c r="N73" s="88"/>
      <c r="O73" s="258" t="str">
        <f>IF(AND(N73&gt;0,C73&gt;0,NOT(K73="")),ABS(VLOOKUP($N$1,VLookups!$A$48:$B$49,2,FALSE)-_xlfn.LOGNORM.DIST(N73,LN(G73),LN(K73),TRUE)),"")</f>
        <v/>
      </c>
      <c r="P73" s="87" t="str">
        <f>IF(AND($B73&gt;0,$C73&gt;0,$D73&gt;0,NOT(ISBLANK($H73))),_xlfn.LOGNORM.INV(ABS(VLOOKUP($N$1,VLookups!$A$48:$B$49,2,FALSE)-P$3),LN($G73),LN($K73)),"")</f>
        <v/>
      </c>
      <c r="Q73" s="86" t="str">
        <f>IF(AND($B73&gt;0,$C73&gt;0,$D73&gt;0,NOT(ISBLANK($H73))),_xlfn.LOGNORM.INV(ABS(VLOOKUP($N$1,VLookups!$A$48:$B$49,2,FALSE)-Q$3),LN($G73),LN($K73)),"")</f>
        <v/>
      </c>
      <c r="R73" s="87" t="str">
        <f>IF(AND($B73&gt;0,$C73&gt;0,$D73&gt;0,NOT(ISBLANK($H73))),_xlfn.LOGNORM.INV(ABS(VLOOKUP($N$1,VLookups!$A$48:$B$49,2,FALSE)-R$3),LN($G73),LN($K73)),"")</f>
        <v/>
      </c>
      <c r="S73" s="86" t="str">
        <f>IF(AND($B73&gt;0,$C73&gt;0,$D73&gt;0,NOT(ISBLANK($H73))),_xlfn.LOGNORM.INV(ABS(VLOOKUP($N$1,VLookups!$A$48:$B$49,2,FALSE)-S$3),LN($G73),LN($K73)),"")</f>
        <v/>
      </c>
      <c r="T73" s="87" t="str">
        <f>IF(AND($B73&gt;0,$C73&gt;0,$D73&gt;0,NOT(ISBLANK($H73))),_xlfn.LOGNORM.INV(ABS(VLOOKUP($N$1,VLookups!$A$48:$B$49,2,FALSE)-T$3),LN($G73),LN($K73)),"")</f>
        <v/>
      </c>
      <c r="U73" s="86" t="str">
        <f>IF(AND($B73&gt;0,$C73&gt;0,$D73&gt;0,NOT(ISBLANK($H73))),_xlfn.LOGNORM.INV(ABS(VLOOKUP($N$1,VLookups!$A$48:$B$49,2,FALSE)-U$3),LN($G73),LN($K73)),"")</f>
        <v/>
      </c>
      <c r="V73" s="5"/>
      <c r="W73" s="161" t="str">
        <f t="shared" si="247"/>
        <v/>
      </c>
      <c r="X73" s="161"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2" t="e">
        <f t="shared" si="251"/>
        <v>#N/A</v>
      </c>
      <c r="DV73" s="162" t="e">
        <f t="shared" si="252"/>
        <v>#N/A</v>
      </c>
      <c r="DW73" s="162" t="e">
        <f t="shared" si="253"/>
        <v>#N/A</v>
      </c>
      <c r="DX73" s="162" t="e">
        <f t="shared" si="254"/>
        <v>#N/A</v>
      </c>
      <c r="DY73" s="162" t="e">
        <f t="shared" si="255"/>
        <v>#N/A</v>
      </c>
      <c r="DZ73" s="162" t="e">
        <f t="shared" si="256"/>
        <v>#N/A</v>
      </c>
      <c r="EA73" s="162" t="e">
        <f t="shared" si="257"/>
        <v>#N/A</v>
      </c>
      <c r="EB73" s="162" t="e">
        <f t="shared" si="258"/>
        <v>#N/A</v>
      </c>
      <c r="EC73" s="162" t="e">
        <f t="shared" si="259"/>
        <v>#N/A</v>
      </c>
      <c r="ED73" s="162" t="e">
        <f t="shared" si="260"/>
        <v>#N/A</v>
      </c>
      <c r="EE73" s="162" t="e">
        <f t="shared" si="261"/>
        <v>#N/A</v>
      </c>
      <c r="EF73" s="162" t="e">
        <f t="shared" si="262"/>
        <v>#N/A</v>
      </c>
      <c r="EG73" s="162" t="e">
        <f t="shared" si="263"/>
        <v>#N/A</v>
      </c>
      <c r="EH73" s="162" t="e">
        <f t="shared" si="264"/>
        <v>#N/A</v>
      </c>
      <c r="EI73" s="162" t="e">
        <f t="shared" si="265"/>
        <v>#N/A</v>
      </c>
      <c r="EJ73" s="162" t="e">
        <f t="shared" si="266"/>
        <v>#N/A</v>
      </c>
      <c r="EK73" s="162" t="e">
        <f t="shared" si="267"/>
        <v>#N/A</v>
      </c>
      <c r="EL73" s="162" t="e">
        <f t="shared" si="268"/>
        <v>#N/A</v>
      </c>
      <c r="EM73" s="162" t="e">
        <f t="shared" si="269"/>
        <v>#N/A</v>
      </c>
      <c r="EN73" s="162" t="e">
        <f t="shared" si="270"/>
        <v>#N/A</v>
      </c>
      <c r="EO73" s="162" t="e">
        <f t="shared" si="271"/>
        <v>#N/A</v>
      </c>
      <c r="EP73" s="162" t="e">
        <f t="shared" si="272"/>
        <v>#N/A</v>
      </c>
      <c r="EQ73" s="162" t="e">
        <f t="shared" si="273"/>
        <v>#N/A</v>
      </c>
      <c r="ER73" s="162" t="e">
        <f t="shared" si="274"/>
        <v>#N/A</v>
      </c>
      <c r="ES73" s="162" t="e">
        <f t="shared" si="275"/>
        <v>#N/A</v>
      </c>
      <c r="ET73" s="162" t="e">
        <f t="shared" si="276"/>
        <v>#N/A</v>
      </c>
      <c r="EU73" s="162" t="e">
        <f t="shared" si="277"/>
        <v>#N/A</v>
      </c>
      <c r="EV73" s="162" t="e">
        <f t="shared" si="278"/>
        <v>#N/A</v>
      </c>
      <c r="EW73" s="162" t="e">
        <f t="shared" si="279"/>
        <v>#N/A</v>
      </c>
      <c r="EX73" s="162" t="e">
        <f t="shared" si="280"/>
        <v>#N/A</v>
      </c>
      <c r="EY73" s="162" t="e">
        <f t="shared" si="281"/>
        <v>#N/A</v>
      </c>
      <c r="EZ73" s="162" t="e">
        <f t="shared" si="282"/>
        <v>#N/A</v>
      </c>
      <c r="FA73" s="162" t="e">
        <f t="shared" si="283"/>
        <v>#N/A</v>
      </c>
      <c r="FB73" s="162" t="e">
        <f t="shared" si="284"/>
        <v>#N/A</v>
      </c>
      <c r="FC73" s="162" t="e">
        <f t="shared" si="285"/>
        <v>#N/A</v>
      </c>
      <c r="FD73" s="162" t="e">
        <f t="shared" si="286"/>
        <v>#N/A</v>
      </c>
      <c r="FE73" s="162" t="e">
        <f t="shared" si="287"/>
        <v>#N/A</v>
      </c>
      <c r="FF73" s="162" t="e">
        <f t="shared" si="288"/>
        <v>#N/A</v>
      </c>
      <c r="FG73" s="162" t="e">
        <f t="shared" si="289"/>
        <v>#N/A</v>
      </c>
      <c r="FH73" s="162" t="e">
        <f t="shared" si="290"/>
        <v>#N/A</v>
      </c>
      <c r="FI73" s="162" t="e">
        <f t="shared" si="291"/>
        <v>#N/A</v>
      </c>
      <c r="FJ73" s="162" t="e">
        <f t="shared" si="292"/>
        <v>#N/A</v>
      </c>
      <c r="FK73" s="162" t="e">
        <f t="shared" si="293"/>
        <v>#N/A</v>
      </c>
      <c r="FL73" s="162" t="e">
        <f t="shared" si="294"/>
        <v>#N/A</v>
      </c>
      <c r="FM73" s="162" t="e">
        <f t="shared" si="295"/>
        <v>#N/A</v>
      </c>
      <c r="FN73" s="162" t="e">
        <f t="shared" si="296"/>
        <v>#N/A</v>
      </c>
      <c r="FO73" s="162" t="e">
        <f t="shared" si="297"/>
        <v>#N/A</v>
      </c>
      <c r="FP73" s="162" t="e">
        <f t="shared" si="298"/>
        <v>#N/A</v>
      </c>
      <c r="FQ73" s="162" t="e">
        <f t="shared" si="299"/>
        <v>#N/A</v>
      </c>
      <c r="FR73" s="162" t="e">
        <f t="shared" si="300"/>
        <v>#N/A</v>
      </c>
      <c r="FS73" s="162" t="e">
        <f t="shared" si="301"/>
        <v>#N/A</v>
      </c>
      <c r="FT73" s="162" t="e">
        <f t="shared" si="302"/>
        <v>#N/A</v>
      </c>
      <c r="FU73" s="162" t="e">
        <f t="shared" si="303"/>
        <v>#N/A</v>
      </c>
      <c r="FV73" s="162" t="e">
        <f t="shared" si="304"/>
        <v>#N/A</v>
      </c>
      <c r="FW73" s="162" t="e">
        <f t="shared" si="305"/>
        <v>#N/A</v>
      </c>
      <c r="FX73" s="162" t="e">
        <f t="shared" si="306"/>
        <v>#N/A</v>
      </c>
      <c r="FY73" s="162" t="e">
        <f t="shared" si="307"/>
        <v>#N/A</v>
      </c>
      <c r="FZ73" s="162" t="e">
        <f t="shared" si="308"/>
        <v>#N/A</v>
      </c>
      <c r="GA73" s="162" t="e">
        <f t="shared" si="309"/>
        <v>#N/A</v>
      </c>
      <c r="GB73" s="162" t="e">
        <f t="shared" si="310"/>
        <v>#N/A</v>
      </c>
      <c r="GC73" s="162" t="e">
        <f t="shared" si="311"/>
        <v>#N/A</v>
      </c>
      <c r="GD73" s="162" t="e">
        <f t="shared" si="312"/>
        <v>#N/A</v>
      </c>
      <c r="GE73" s="162" t="e">
        <f t="shared" si="313"/>
        <v>#N/A</v>
      </c>
      <c r="GF73" s="162" t="e">
        <f t="shared" si="314"/>
        <v>#N/A</v>
      </c>
      <c r="GG73" s="162" t="e">
        <f t="shared" si="315"/>
        <v>#N/A</v>
      </c>
      <c r="GH73" s="162" t="e">
        <f t="shared" si="316"/>
        <v>#N/A</v>
      </c>
      <c r="GI73" s="162" t="e">
        <f t="shared" si="317"/>
        <v>#N/A</v>
      </c>
      <c r="GJ73" s="162" t="e">
        <f t="shared" si="318"/>
        <v>#N/A</v>
      </c>
      <c r="GK73" s="162" t="e">
        <f t="shared" si="319"/>
        <v>#N/A</v>
      </c>
      <c r="GL73" s="162" t="e">
        <f t="shared" si="320"/>
        <v>#N/A</v>
      </c>
      <c r="GM73" s="162" t="e">
        <f t="shared" si="321"/>
        <v>#N/A</v>
      </c>
      <c r="GN73" s="162" t="e">
        <f t="shared" si="322"/>
        <v>#N/A</v>
      </c>
      <c r="GO73" s="162" t="e">
        <f t="shared" si="323"/>
        <v>#N/A</v>
      </c>
      <c r="GP73" s="162" t="e">
        <f t="shared" si="324"/>
        <v>#N/A</v>
      </c>
      <c r="GQ73" s="162" t="e">
        <f t="shared" si="325"/>
        <v>#N/A</v>
      </c>
      <c r="GR73" s="162" t="e">
        <f t="shared" si="326"/>
        <v>#N/A</v>
      </c>
      <c r="GS73" s="162" t="e">
        <f t="shared" si="327"/>
        <v>#N/A</v>
      </c>
      <c r="GT73" s="162" t="e">
        <f t="shared" si="328"/>
        <v>#N/A</v>
      </c>
      <c r="GU73" s="162" t="e">
        <f t="shared" si="329"/>
        <v>#N/A</v>
      </c>
      <c r="GV73" s="162" t="e">
        <f t="shared" si="330"/>
        <v>#N/A</v>
      </c>
      <c r="GW73" s="162" t="e">
        <f t="shared" si="331"/>
        <v>#N/A</v>
      </c>
      <c r="GX73" s="162" t="e">
        <f t="shared" si="332"/>
        <v>#N/A</v>
      </c>
      <c r="GY73" s="162" t="e">
        <f t="shared" si="333"/>
        <v>#N/A</v>
      </c>
      <c r="GZ73" s="162" t="e">
        <f t="shared" si="334"/>
        <v>#N/A</v>
      </c>
      <c r="HA73" s="162" t="e">
        <f t="shared" si="335"/>
        <v>#N/A</v>
      </c>
      <c r="HB73" s="162" t="e">
        <f t="shared" si="336"/>
        <v>#N/A</v>
      </c>
      <c r="HC73" s="162" t="e">
        <f t="shared" si="337"/>
        <v>#N/A</v>
      </c>
      <c r="HD73" s="162" t="e">
        <f t="shared" si="338"/>
        <v>#N/A</v>
      </c>
      <c r="HE73" s="162" t="e">
        <f t="shared" si="339"/>
        <v>#N/A</v>
      </c>
      <c r="HF73" s="162" t="e">
        <f t="shared" si="340"/>
        <v>#N/A</v>
      </c>
      <c r="HG73" s="162" t="e">
        <f t="shared" si="341"/>
        <v>#N/A</v>
      </c>
      <c r="HH73" s="162" t="e">
        <f t="shared" si="342"/>
        <v>#N/A</v>
      </c>
      <c r="HI73" s="162" t="e">
        <f t="shared" si="343"/>
        <v>#N/A</v>
      </c>
      <c r="HJ73" s="162" t="e">
        <f t="shared" si="344"/>
        <v>#N/A</v>
      </c>
      <c r="HK73" s="162" t="e">
        <f t="shared" si="345"/>
        <v>#N/A</v>
      </c>
      <c r="HL73" s="162" t="e">
        <f t="shared" si="346"/>
        <v>#N/A</v>
      </c>
      <c r="HM73" s="162" t="e">
        <f t="shared" si="347"/>
        <v>#N/A</v>
      </c>
      <c r="HN73" s="162" t="e">
        <f t="shared" si="348"/>
        <v>#N/A</v>
      </c>
      <c r="HO73" s="162" t="e">
        <f t="shared" si="349"/>
        <v>#N/A</v>
      </c>
      <c r="HP73" s="162" t="e">
        <f t="shared" si="350"/>
        <v>#N/A</v>
      </c>
      <c r="HQ73" s="162" t="e">
        <f t="shared" si="351"/>
        <v>#N/A</v>
      </c>
    </row>
    <row r="74" spans="1:225" hidden="1" x14ac:dyDescent="0.25">
      <c r="A74" s="4">
        <v>71</v>
      </c>
      <c r="B74" s="364" t="str">
        <f t="shared" si="241"/>
        <v/>
      </c>
      <c r="C74" s="88"/>
      <c r="D74" s="364" t="str">
        <f t="shared" si="242"/>
        <v/>
      </c>
      <c r="E74" s="34" t="str">
        <f t="shared" si="243"/>
        <v/>
      </c>
      <c r="F74" s="34" t="str">
        <f t="shared" si="244"/>
        <v/>
      </c>
      <c r="G74" s="69" t="str">
        <f>IF(AND(C74&gt;0,NOT(ISBLANK(H74))),IF(VLOOKUP($C$3,VLookups!$A$17:$B$18,2,FALSE),C74*VLOOKUP(H74,VLookups!$A$4:$B$13,2,FALSE),C74),"")</f>
        <v/>
      </c>
      <c r="H74" s="21"/>
      <c r="I74" s="56"/>
      <c r="J74" s="265"/>
      <c r="K74" s="365" t="str">
        <f>IF(C74&gt;0,IF(ISBLANK(J74),IF(ISBLANK(H74),"",VLOOKUP(H74,VLookups!$A$4:$C$13,3,FALSE)),J74),"")</f>
        <v/>
      </c>
      <c r="L74" s="365" t="str">
        <f t="shared" si="245"/>
        <v/>
      </c>
      <c r="M74" s="71" t="str">
        <f t="shared" si="246"/>
        <v/>
      </c>
      <c r="N74" s="88"/>
      <c r="O74" s="258" t="str">
        <f>IF(AND(N74&gt;0,C74&gt;0,NOT(K74="")),ABS(VLOOKUP($N$1,VLookups!$A$48:$B$49,2,FALSE)-_xlfn.LOGNORM.DIST(N74,LN(G74),LN(K74),TRUE)),"")</f>
        <v/>
      </c>
      <c r="P74" s="87" t="str">
        <f>IF(AND($B74&gt;0,$C74&gt;0,$D74&gt;0,NOT(ISBLANK($H74))),_xlfn.LOGNORM.INV(ABS(VLOOKUP($N$1,VLookups!$A$48:$B$49,2,FALSE)-P$3),LN($G74),LN($K74)),"")</f>
        <v/>
      </c>
      <c r="Q74" s="86" t="str">
        <f>IF(AND($B74&gt;0,$C74&gt;0,$D74&gt;0,NOT(ISBLANK($H74))),_xlfn.LOGNORM.INV(ABS(VLOOKUP($N$1,VLookups!$A$48:$B$49,2,FALSE)-Q$3),LN($G74),LN($K74)),"")</f>
        <v/>
      </c>
      <c r="R74" s="87" t="str">
        <f>IF(AND($B74&gt;0,$C74&gt;0,$D74&gt;0,NOT(ISBLANK($H74))),_xlfn.LOGNORM.INV(ABS(VLOOKUP($N$1,VLookups!$A$48:$B$49,2,FALSE)-R$3),LN($G74),LN($K74)),"")</f>
        <v/>
      </c>
      <c r="S74" s="86" t="str">
        <f>IF(AND($B74&gt;0,$C74&gt;0,$D74&gt;0,NOT(ISBLANK($H74))),_xlfn.LOGNORM.INV(ABS(VLOOKUP($N$1,VLookups!$A$48:$B$49,2,FALSE)-S$3),LN($G74),LN($K74)),"")</f>
        <v/>
      </c>
      <c r="T74" s="87" t="str">
        <f>IF(AND($B74&gt;0,$C74&gt;0,$D74&gt;0,NOT(ISBLANK($H74))),_xlfn.LOGNORM.INV(ABS(VLOOKUP($N$1,VLookups!$A$48:$B$49,2,FALSE)-T$3),LN($G74),LN($K74)),"")</f>
        <v/>
      </c>
      <c r="U74" s="86" t="str">
        <f>IF(AND($B74&gt;0,$C74&gt;0,$D74&gt;0,NOT(ISBLANK($H74))),_xlfn.LOGNORM.INV(ABS(VLOOKUP($N$1,VLookups!$A$48:$B$49,2,FALSE)-U$3),LN($G74),LN($K74)),"")</f>
        <v/>
      </c>
      <c r="V74" s="5"/>
      <c r="W74" s="161" t="str">
        <f t="shared" si="247"/>
        <v/>
      </c>
      <c r="X74" s="161"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2" t="e">
        <f t="shared" si="251"/>
        <v>#N/A</v>
      </c>
      <c r="DV74" s="162" t="e">
        <f t="shared" si="252"/>
        <v>#N/A</v>
      </c>
      <c r="DW74" s="162" t="e">
        <f t="shared" si="253"/>
        <v>#N/A</v>
      </c>
      <c r="DX74" s="162" t="e">
        <f t="shared" si="254"/>
        <v>#N/A</v>
      </c>
      <c r="DY74" s="162" t="e">
        <f t="shared" si="255"/>
        <v>#N/A</v>
      </c>
      <c r="DZ74" s="162" t="e">
        <f t="shared" si="256"/>
        <v>#N/A</v>
      </c>
      <c r="EA74" s="162" t="e">
        <f t="shared" si="257"/>
        <v>#N/A</v>
      </c>
      <c r="EB74" s="162" t="e">
        <f t="shared" si="258"/>
        <v>#N/A</v>
      </c>
      <c r="EC74" s="162" t="e">
        <f t="shared" si="259"/>
        <v>#N/A</v>
      </c>
      <c r="ED74" s="162" t="e">
        <f t="shared" si="260"/>
        <v>#N/A</v>
      </c>
      <c r="EE74" s="162" t="e">
        <f t="shared" si="261"/>
        <v>#N/A</v>
      </c>
      <c r="EF74" s="162" t="e">
        <f t="shared" si="262"/>
        <v>#N/A</v>
      </c>
      <c r="EG74" s="162" t="e">
        <f t="shared" si="263"/>
        <v>#N/A</v>
      </c>
      <c r="EH74" s="162" t="e">
        <f t="shared" si="264"/>
        <v>#N/A</v>
      </c>
      <c r="EI74" s="162" t="e">
        <f t="shared" si="265"/>
        <v>#N/A</v>
      </c>
      <c r="EJ74" s="162" t="e">
        <f t="shared" si="266"/>
        <v>#N/A</v>
      </c>
      <c r="EK74" s="162" t="e">
        <f t="shared" si="267"/>
        <v>#N/A</v>
      </c>
      <c r="EL74" s="162" t="e">
        <f t="shared" si="268"/>
        <v>#N/A</v>
      </c>
      <c r="EM74" s="162" t="e">
        <f t="shared" si="269"/>
        <v>#N/A</v>
      </c>
      <c r="EN74" s="162" t="e">
        <f t="shared" si="270"/>
        <v>#N/A</v>
      </c>
      <c r="EO74" s="162" t="e">
        <f t="shared" si="271"/>
        <v>#N/A</v>
      </c>
      <c r="EP74" s="162" t="e">
        <f t="shared" si="272"/>
        <v>#N/A</v>
      </c>
      <c r="EQ74" s="162" t="e">
        <f t="shared" si="273"/>
        <v>#N/A</v>
      </c>
      <c r="ER74" s="162" t="e">
        <f t="shared" si="274"/>
        <v>#N/A</v>
      </c>
      <c r="ES74" s="162" t="e">
        <f t="shared" si="275"/>
        <v>#N/A</v>
      </c>
      <c r="ET74" s="162" t="e">
        <f t="shared" si="276"/>
        <v>#N/A</v>
      </c>
      <c r="EU74" s="162" t="e">
        <f t="shared" si="277"/>
        <v>#N/A</v>
      </c>
      <c r="EV74" s="162" t="e">
        <f t="shared" si="278"/>
        <v>#N/A</v>
      </c>
      <c r="EW74" s="162" t="e">
        <f t="shared" si="279"/>
        <v>#N/A</v>
      </c>
      <c r="EX74" s="162" t="e">
        <f t="shared" si="280"/>
        <v>#N/A</v>
      </c>
      <c r="EY74" s="162" t="e">
        <f t="shared" si="281"/>
        <v>#N/A</v>
      </c>
      <c r="EZ74" s="162" t="e">
        <f t="shared" si="282"/>
        <v>#N/A</v>
      </c>
      <c r="FA74" s="162" t="e">
        <f t="shared" si="283"/>
        <v>#N/A</v>
      </c>
      <c r="FB74" s="162" t="e">
        <f t="shared" si="284"/>
        <v>#N/A</v>
      </c>
      <c r="FC74" s="162" t="e">
        <f t="shared" si="285"/>
        <v>#N/A</v>
      </c>
      <c r="FD74" s="162" t="e">
        <f t="shared" si="286"/>
        <v>#N/A</v>
      </c>
      <c r="FE74" s="162" t="e">
        <f t="shared" si="287"/>
        <v>#N/A</v>
      </c>
      <c r="FF74" s="162" t="e">
        <f t="shared" si="288"/>
        <v>#N/A</v>
      </c>
      <c r="FG74" s="162" t="e">
        <f t="shared" si="289"/>
        <v>#N/A</v>
      </c>
      <c r="FH74" s="162" t="e">
        <f t="shared" si="290"/>
        <v>#N/A</v>
      </c>
      <c r="FI74" s="162" t="e">
        <f t="shared" si="291"/>
        <v>#N/A</v>
      </c>
      <c r="FJ74" s="162" t="e">
        <f t="shared" si="292"/>
        <v>#N/A</v>
      </c>
      <c r="FK74" s="162" t="e">
        <f t="shared" si="293"/>
        <v>#N/A</v>
      </c>
      <c r="FL74" s="162" t="e">
        <f t="shared" si="294"/>
        <v>#N/A</v>
      </c>
      <c r="FM74" s="162" t="e">
        <f t="shared" si="295"/>
        <v>#N/A</v>
      </c>
      <c r="FN74" s="162" t="e">
        <f t="shared" si="296"/>
        <v>#N/A</v>
      </c>
      <c r="FO74" s="162" t="e">
        <f t="shared" si="297"/>
        <v>#N/A</v>
      </c>
      <c r="FP74" s="162" t="e">
        <f t="shared" si="298"/>
        <v>#N/A</v>
      </c>
      <c r="FQ74" s="162" t="e">
        <f t="shared" si="299"/>
        <v>#N/A</v>
      </c>
      <c r="FR74" s="162" t="e">
        <f t="shared" si="300"/>
        <v>#N/A</v>
      </c>
      <c r="FS74" s="162" t="e">
        <f t="shared" si="301"/>
        <v>#N/A</v>
      </c>
      <c r="FT74" s="162" t="e">
        <f t="shared" si="302"/>
        <v>#N/A</v>
      </c>
      <c r="FU74" s="162" t="e">
        <f t="shared" si="303"/>
        <v>#N/A</v>
      </c>
      <c r="FV74" s="162" t="e">
        <f t="shared" si="304"/>
        <v>#N/A</v>
      </c>
      <c r="FW74" s="162" t="e">
        <f t="shared" si="305"/>
        <v>#N/A</v>
      </c>
      <c r="FX74" s="162" t="e">
        <f t="shared" si="306"/>
        <v>#N/A</v>
      </c>
      <c r="FY74" s="162" t="e">
        <f t="shared" si="307"/>
        <v>#N/A</v>
      </c>
      <c r="FZ74" s="162" t="e">
        <f t="shared" si="308"/>
        <v>#N/A</v>
      </c>
      <c r="GA74" s="162" t="e">
        <f t="shared" si="309"/>
        <v>#N/A</v>
      </c>
      <c r="GB74" s="162" t="e">
        <f t="shared" si="310"/>
        <v>#N/A</v>
      </c>
      <c r="GC74" s="162" t="e">
        <f t="shared" si="311"/>
        <v>#N/A</v>
      </c>
      <c r="GD74" s="162" t="e">
        <f t="shared" si="312"/>
        <v>#N/A</v>
      </c>
      <c r="GE74" s="162" t="e">
        <f t="shared" si="313"/>
        <v>#N/A</v>
      </c>
      <c r="GF74" s="162" t="e">
        <f t="shared" si="314"/>
        <v>#N/A</v>
      </c>
      <c r="GG74" s="162" t="e">
        <f t="shared" si="315"/>
        <v>#N/A</v>
      </c>
      <c r="GH74" s="162" t="e">
        <f t="shared" si="316"/>
        <v>#N/A</v>
      </c>
      <c r="GI74" s="162" t="e">
        <f t="shared" si="317"/>
        <v>#N/A</v>
      </c>
      <c r="GJ74" s="162" t="e">
        <f t="shared" si="318"/>
        <v>#N/A</v>
      </c>
      <c r="GK74" s="162" t="e">
        <f t="shared" si="319"/>
        <v>#N/A</v>
      </c>
      <c r="GL74" s="162" t="e">
        <f t="shared" si="320"/>
        <v>#N/A</v>
      </c>
      <c r="GM74" s="162" t="e">
        <f t="shared" si="321"/>
        <v>#N/A</v>
      </c>
      <c r="GN74" s="162" t="e">
        <f t="shared" si="322"/>
        <v>#N/A</v>
      </c>
      <c r="GO74" s="162" t="e">
        <f t="shared" si="323"/>
        <v>#N/A</v>
      </c>
      <c r="GP74" s="162" t="e">
        <f t="shared" si="324"/>
        <v>#N/A</v>
      </c>
      <c r="GQ74" s="162" t="e">
        <f t="shared" si="325"/>
        <v>#N/A</v>
      </c>
      <c r="GR74" s="162" t="e">
        <f t="shared" si="326"/>
        <v>#N/A</v>
      </c>
      <c r="GS74" s="162" t="e">
        <f t="shared" si="327"/>
        <v>#N/A</v>
      </c>
      <c r="GT74" s="162" t="e">
        <f t="shared" si="328"/>
        <v>#N/A</v>
      </c>
      <c r="GU74" s="162" t="e">
        <f t="shared" si="329"/>
        <v>#N/A</v>
      </c>
      <c r="GV74" s="162" t="e">
        <f t="shared" si="330"/>
        <v>#N/A</v>
      </c>
      <c r="GW74" s="162" t="e">
        <f t="shared" si="331"/>
        <v>#N/A</v>
      </c>
      <c r="GX74" s="162" t="e">
        <f t="shared" si="332"/>
        <v>#N/A</v>
      </c>
      <c r="GY74" s="162" t="e">
        <f t="shared" si="333"/>
        <v>#N/A</v>
      </c>
      <c r="GZ74" s="162" t="e">
        <f t="shared" si="334"/>
        <v>#N/A</v>
      </c>
      <c r="HA74" s="162" t="e">
        <f t="shared" si="335"/>
        <v>#N/A</v>
      </c>
      <c r="HB74" s="162" t="e">
        <f t="shared" si="336"/>
        <v>#N/A</v>
      </c>
      <c r="HC74" s="162" t="e">
        <f t="shared" si="337"/>
        <v>#N/A</v>
      </c>
      <c r="HD74" s="162" t="e">
        <f t="shared" si="338"/>
        <v>#N/A</v>
      </c>
      <c r="HE74" s="162" t="e">
        <f t="shared" si="339"/>
        <v>#N/A</v>
      </c>
      <c r="HF74" s="162" t="e">
        <f t="shared" si="340"/>
        <v>#N/A</v>
      </c>
      <c r="HG74" s="162" t="e">
        <f t="shared" si="341"/>
        <v>#N/A</v>
      </c>
      <c r="HH74" s="162" t="e">
        <f t="shared" si="342"/>
        <v>#N/A</v>
      </c>
      <c r="HI74" s="162" t="e">
        <f t="shared" si="343"/>
        <v>#N/A</v>
      </c>
      <c r="HJ74" s="162" t="e">
        <f t="shared" si="344"/>
        <v>#N/A</v>
      </c>
      <c r="HK74" s="162" t="e">
        <f t="shared" si="345"/>
        <v>#N/A</v>
      </c>
      <c r="HL74" s="162" t="e">
        <f t="shared" si="346"/>
        <v>#N/A</v>
      </c>
      <c r="HM74" s="162" t="e">
        <f t="shared" si="347"/>
        <v>#N/A</v>
      </c>
      <c r="HN74" s="162" t="e">
        <f t="shared" si="348"/>
        <v>#N/A</v>
      </c>
      <c r="HO74" s="162" t="e">
        <f t="shared" si="349"/>
        <v>#N/A</v>
      </c>
      <c r="HP74" s="162" t="e">
        <f t="shared" si="350"/>
        <v>#N/A</v>
      </c>
      <c r="HQ74" s="162" t="e">
        <f t="shared" si="351"/>
        <v>#N/A</v>
      </c>
    </row>
    <row r="75" spans="1:225" hidden="1" x14ac:dyDescent="0.25">
      <c r="A75" s="4">
        <v>72</v>
      </c>
      <c r="B75" s="364" t="str">
        <f t="shared" si="241"/>
        <v/>
      </c>
      <c r="C75" s="88"/>
      <c r="D75" s="364" t="str">
        <f t="shared" si="242"/>
        <v/>
      </c>
      <c r="E75" s="34" t="str">
        <f t="shared" si="243"/>
        <v/>
      </c>
      <c r="F75" s="34" t="str">
        <f t="shared" si="244"/>
        <v/>
      </c>
      <c r="G75" s="69" t="str">
        <f>IF(AND(C75&gt;0,NOT(ISBLANK(H75))),IF(VLOOKUP($C$3,VLookups!$A$17:$B$18,2,FALSE),C75*VLOOKUP(H75,VLookups!$A$4:$B$13,2,FALSE),C75),"")</f>
        <v/>
      </c>
      <c r="H75" s="21"/>
      <c r="I75" s="56"/>
      <c r="J75" s="265"/>
      <c r="K75" s="365" t="str">
        <f>IF(C75&gt;0,IF(ISBLANK(J75),IF(ISBLANK(H75),"",VLOOKUP(H75,VLookups!$A$4:$C$13,3,FALSE)),J75),"")</f>
        <v/>
      </c>
      <c r="L75" s="365" t="str">
        <f t="shared" si="245"/>
        <v/>
      </c>
      <c r="M75" s="71" t="str">
        <f t="shared" si="246"/>
        <v/>
      </c>
      <c r="N75" s="88"/>
      <c r="O75" s="258" t="str">
        <f>IF(AND(N75&gt;0,C75&gt;0,NOT(K75="")),ABS(VLOOKUP($N$1,VLookups!$A$48:$B$49,2,FALSE)-_xlfn.LOGNORM.DIST(N75,LN(G75),LN(K75),TRUE)),"")</f>
        <v/>
      </c>
      <c r="P75" s="87" t="str">
        <f>IF(AND($B75&gt;0,$C75&gt;0,$D75&gt;0,NOT(ISBLANK($H75))),_xlfn.LOGNORM.INV(ABS(VLOOKUP($N$1,VLookups!$A$48:$B$49,2,FALSE)-P$3),LN($G75),LN($K75)),"")</f>
        <v/>
      </c>
      <c r="Q75" s="86" t="str">
        <f>IF(AND($B75&gt;0,$C75&gt;0,$D75&gt;0,NOT(ISBLANK($H75))),_xlfn.LOGNORM.INV(ABS(VLOOKUP($N$1,VLookups!$A$48:$B$49,2,FALSE)-Q$3),LN($G75),LN($K75)),"")</f>
        <v/>
      </c>
      <c r="R75" s="87" t="str">
        <f>IF(AND($B75&gt;0,$C75&gt;0,$D75&gt;0,NOT(ISBLANK($H75))),_xlfn.LOGNORM.INV(ABS(VLOOKUP($N$1,VLookups!$A$48:$B$49,2,FALSE)-R$3),LN($G75),LN($K75)),"")</f>
        <v/>
      </c>
      <c r="S75" s="86" t="str">
        <f>IF(AND($B75&gt;0,$C75&gt;0,$D75&gt;0,NOT(ISBLANK($H75))),_xlfn.LOGNORM.INV(ABS(VLOOKUP($N$1,VLookups!$A$48:$B$49,2,FALSE)-S$3),LN($G75),LN($K75)),"")</f>
        <v/>
      </c>
      <c r="T75" s="87" t="str">
        <f>IF(AND($B75&gt;0,$C75&gt;0,$D75&gt;0,NOT(ISBLANK($H75))),_xlfn.LOGNORM.INV(ABS(VLOOKUP($N$1,VLookups!$A$48:$B$49,2,FALSE)-T$3),LN($G75),LN($K75)),"")</f>
        <v/>
      </c>
      <c r="U75" s="86" t="str">
        <f>IF(AND($B75&gt;0,$C75&gt;0,$D75&gt;0,NOT(ISBLANK($H75))),_xlfn.LOGNORM.INV(ABS(VLOOKUP($N$1,VLookups!$A$48:$B$49,2,FALSE)-U$3),LN($G75),LN($K75)),"")</f>
        <v/>
      </c>
      <c r="V75" s="5"/>
      <c r="W75" s="161" t="str">
        <f t="shared" si="247"/>
        <v/>
      </c>
      <c r="X75" s="161"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2" t="e">
        <f t="shared" si="251"/>
        <v>#N/A</v>
      </c>
      <c r="DV75" s="162" t="e">
        <f t="shared" si="252"/>
        <v>#N/A</v>
      </c>
      <c r="DW75" s="162" t="e">
        <f t="shared" si="253"/>
        <v>#N/A</v>
      </c>
      <c r="DX75" s="162" t="e">
        <f t="shared" si="254"/>
        <v>#N/A</v>
      </c>
      <c r="DY75" s="162" t="e">
        <f t="shared" si="255"/>
        <v>#N/A</v>
      </c>
      <c r="DZ75" s="162" t="e">
        <f t="shared" si="256"/>
        <v>#N/A</v>
      </c>
      <c r="EA75" s="162" t="e">
        <f t="shared" si="257"/>
        <v>#N/A</v>
      </c>
      <c r="EB75" s="162" t="e">
        <f t="shared" si="258"/>
        <v>#N/A</v>
      </c>
      <c r="EC75" s="162" t="e">
        <f t="shared" si="259"/>
        <v>#N/A</v>
      </c>
      <c r="ED75" s="162" t="e">
        <f t="shared" si="260"/>
        <v>#N/A</v>
      </c>
      <c r="EE75" s="162" t="e">
        <f t="shared" si="261"/>
        <v>#N/A</v>
      </c>
      <c r="EF75" s="162" t="e">
        <f t="shared" si="262"/>
        <v>#N/A</v>
      </c>
      <c r="EG75" s="162" t="e">
        <f t="shared" si="263"/>
        <v>#N/A</v>
      </c>
      <c r="EH75" s="162" t="e">
        <f t="shared" si="264"/>
        <v>#N/A</v>
      </c>
      <c r="EI75" s="162" t="e">
        <f t="shared" si="265"/>
        <v>#N/A</v>
      </c>
      <c r="EJ75" s="162" t="e">
        <f t="shared" si="266"/>
        <v>#N/A</v>
      </c>
      <c r="EK75" s="162" t="e">
        <f t="shared" si="267"/>
        <v>#N/A</v>
      </c>
      <c r="EL75" s="162" t="e">
        <f t="shared" si="268"/>
        <v>#N/A</v>
      </c>
      <c r="EM75" s="162" t="e">
        <f t="shared" si="269"/>
        <v>#N/A</v>
      </c>
      <c r="EN75" s="162" t="e">
        <f t="shared" si="270"/>
        <v>#N/A</v>
      </c>
      <c r="EO75" s="162" t="e">
        <f t="shared" si="271"/>
        <v>#N/A</v>
      </c>
      <c r="EP75" s="162" t="e">
        <f t="shared" si="272"/>
        <v>#N/A</v>
      </c>
      <c r="EQ75" s="162" t="e">
        <f t="shared" si="273"/>
        <v>#N/A</v>
      </c>
      <c r="ER75" s="162" t="e">
        <f t="shared" si="274"/>
        <v>#N/A</v>
      </c>
      <c r="ES75" s="162" t="e">
        <f t="shared" si="275"/>
        <v>#N/A</v>
      </c>
      <c r="ET75" s="162" t="e">
        <f t="shared" si="276"/>
        <v>#N/A</v>
      </c>
      <c r="EU75" s="162" t="e">
        <f t="shared" si="277"/>
        <v>#N/A</v>
      </c>
      <c r="EV75" s="162" t="e">
        <f t="shared" si="278"/>
        <v>#N/A</v>
      </c>
      <c r="EW75" s="162" t="e">
        <f t="shared" si="279"/>
        <v>#N/A</v>
      </c>
      <c r="EX75" s="162" t="e">
        <f t="shared" si="280"/>
        <v>#N/A</v>
      </c>
      <c r="EY75" s="162" t="e">
        <f t="shared" si="281"/>
        <v>#N/A</v>
      </c>
      <c r="EZ75" s="162" t="e">
        <f t="shared" si="282"/>
        <v>#N/A</v>
      </c>
      <c r="FA75" s="162" t="e">
        <f t="shared" si="283"/>
        <v>#N/A</v>
      </c>
      <c r="FB75" s="162" t="e">
        <f t="shared" si="284"/>
        <v>#N/A</v>
      </c>
      <c r="FC75" s="162" t="e">
        <f t="shared" si="285"/>
        <v>#N/A</v>
      </c>
      <c r="FD75" s="162" t="e">
        <f t="shared" si="286"/>
        <v>#N/A</v>
      </c>
      <c r="FE75" s="162" t="e">
        <f t="shared" si="287"/>
        <v>#N/A</v>
      </c>
      <c r="FF75" s="162" t="e">
        <f t="shared" si="288"/>
        <v>#N/A</v>
      </c>
      <c r="FG75" s="162" t="e">
        <f t="shared" si="289"/>
        <v>#N/A</v>
      </c>
      <c r="FH75" s="162" t="e">
        <f t="shared" si="290"/>
        <v>#N/A</v>
      </c>
      <c r="FI75" s="162" t="e">
        <f t="shared" si="291"/>
        <v>#N/A</v>
      </c>
      <c r="FJ75" s="162" t="e">
        <f t="shared" si="292"/>
        <v>#N/A</v>
      </c>
      <c r="FK75" s="162" t="e">
        <f t="shared" si="293"/>
        <v>#N/A</v>
      </c>
      <c r="FL75" s="162" t="e">
        <f t="shared" si="294"/>
        <v>#N/A</v>
      </c>
      <c r="FM75" s="162" t="e">
        <f t="shared" si="295"/>
        <v>#N/A</v>
      </c>
      <c r="FN75" s="162" t="e">
        <f t="shared" si="296"/>
        <v>#N/A</v>
      </c>
      <c r="FO75" s="162" t="e">
        <f t="shared" si="297"/>
        <v>#N/A</v>
      </c>
      <c r="FP75" s="162" t="e">
        <f t="shared" si="298"/>
        <v>#N/A</v>
      </c>
      <c r="FQ75" s="162" t="e">
        <f t="shared" si="299"/>
        <v>#N/A</v>
      </c>
      <c r="FR75" s="162" t="e">
        <f t="shared" si="300"/>
        <v>#N/A</v>
      </c>
      <c r="FS75" s="162" t="e">
        <f t="shared" si="301"/>
        <v>#N/A</v>
      </c>
      <c r="FT75" s="162" t="e">
        <f t="shared" si="302"/>
        <v>#N/A</v>
      </c>
      <c r="FU75" s="162" t="e">
        <f t="shared" si="303"/>
        <v>#N/A</v>
      </c>
      <c r="FV75" s="162" t="e">
        <f t="shared" si="304"/>
        <v>#N/A</v>
      </c>
      <c r="FW75" s="162" t="e">
        <f t="shared" si="305"/>
        <v>#N/A</v>
      </c>
      <c r="FX75" s="162" t="e">
        <f t="shared" si="306"/>
        <v>#N/A</v>
      </c>
      <c r="FY75" s="162" t="e">
        <f t="shared" si="307"/>
        <v>#N/A</v>
      </c>
      <c r="FZ75" s="162" t="e">
        <f t="shared" si="308"/>
        <v>#N/A</v>
      </c>
      <c r="GA75" s="162" t="e">
        <f t="shared" si="309"/>
        <v>#N/A</v>
      </c>
      <c r="GB75" s="162" t="e">
        <f t="shared" si="310"/>
        <v>#N/A</v>
      </c>
      <c r="GC75" s="162" t="e">
        <f t="shared" si="311"/>
        <v>#N/A</v>
      </c>
      <c r="GD75" s="162" t="e">
        <f t="shared" si="312"/>
        <v>#N/A</v>
      </c>
      <c r="GE75" s="162" t="e">
        <f t="shared" si="313"/>
        <v>#N/A</v>
      </c>
      <c r="GF75" s="162" t="e">
        <f t="shared" si="314"/>
        <v>#N/A</v>
      </c>
      <c r="GG75" s="162" t="e">
        <f t="shared" si="315"/>
        <v>#N/A</v>
      </c>
      <c r="GH75" s="162" t="e">
        <f t="shared" si="316"/>
        <v>#N/A</v>
      </c>
      <c r="GI75" s="162" t="e">
        <f t="shared" si="317"/>
        <v>#N/A</v>
      </c>
      <c r="GJ75" s="162" t="e">
        <f t="shared" si="318"/>
        <v>#N/A</v>
      </c>
      <c r="GK75" s="162" t="e">
        <f t="shared" si="319"/>
        <v>#N/A</v>
      </c>
      <c r="GL75" s="162" t="e">
        <f t="shared" si="320"/>
        <v>#N/A</v>
      </c>
      <c r="GM75" s="162" t="e">
        <f t="shared" si="321"/>
        <v>#N/A</v>
      </c>
      <c r="GN75" s="162" t="e">
        <f t="shared" si="322"/>
        <v>#N/A</v>
      </c>
      <c r="GO75" s="162" t="e">
        <f t="shared" si="323"/>
        <v>#N/A</v>
      </c>
      <c r="GP75" s="162" t="e">
        <f t="shared" si="324"/>
        <v>#N/A</v>
      </c>
      <c r="GQ75" s="162" t="e">
        <f t="shared" si="325"/>
        <v>#N/A</v>
      </c>
      <c r="GR75" s="162" t="e">
        <f t="shared" si="326"/>
        <v>#N/A</v>
      </c>
      <c r="GS75" s="162" t="e">
        <f t="shared" si="327"/>
        <v>#N/A</v>
      </c>
      <c r="GT75" s="162" t="e">
        <f t="shared" si="328"/>
        <v>#N/A</v>
      </c>
      <c r="GU75" s="162" t="e">
        <f t="shared" si="329"/>
        <v>#N/A</v>
      </c>
      <c r="GV75" s="162" t="e">
        <f t="shared" si="330"/>
        <v>#N/A</v>
      </c>
      <c r="GW75" s="162" t="e">
        <f t="shared" si="331"/>
        <v>#N/A</v>
      </c>
      <c r="GX75" s="162" t="e">
        <f t="shared" si="332"/>
        <v>#N/A</v>
      </c>
      <c r="GY75" s="162" t="e">
        <f t="shared" si="333"/>
        <v>#N/A</v>
      </c>
      <c r="GZ75" s="162" t="e">
        <f t="shared" si="334"/>
        <v>#N/A</v>
      </c>
      <c r="HA75" s="162" t="e">
        <f t="shared" si="335"/>
        <v>#N/A</v>
      </c>
      <c r="HB75" s="162" t="e">
        <f t="shared" si="336"/>
        <v>#N/A</v>
      </c>
      <c r="HC75" s="162" t="e">
        <f t="shared" si="337"/>
        <v>#N/A</v>
      </c>
      <c r="HD75" s="162" t="e">
        <f t="shared" si="338"/>
        <v>#N/A</v>
      </c>
      <c r="HE75" s="162" t="e">
        <f t="shared" si="339"/>
        <v>#N/A</v>
      </c>
      <c r="HF75" s="162" t="e">
        <f t="shared" si="340"/>
        <v>#N/A</v>
      </c>
      <c r="HG75" s="162" t="e">
        <f t="shared" si="341"/>
        <v>#N/A</v>
      </c>
      <c r="HH75" s="162" t="e">
        <f t="shared" si="342"/>
        <v>#N/A</v>
      </c>
      <c r="HI75" s="162" t="e">
        <f t="shared" si="343"/>
        <v>#N/A</v>
      </c>
      <c r="HJ75" s="162" t="e">
        <f t="shared" si="344"/>
        <v>#N/A</v>
      </c>
      <c r="HK75" s="162" t="e">
        <f t="shared" si="345"/>
        <v>#N/A</v>
      </c>
      <c r="HL75" s="162" t="e">
        <f t="shared" si="346"/>
        <v>#N/A</v>
      </c>
      <c r="HM75" s="162" t="e">
        <f t="shared" si="347"/>
        <v>#N/A</v>
      </c>
      <c r="HN75" s="162" t="e">
        <f t="shared" si="348"/>
        <v>#N/A</v>
      </c>
      <c r="HO75" s="162" t="e">
        <f t="shared" si="349"/>
        <v>#N/A</v>
      </c>
      <c r="HP75" s="162" t="e">
        <f t="shared" si="350"/>
        <v>#N/A</v>
      </c>
      <c r="HQ75" s="162" t="e">
        <f t="shared" si="351"/>
        <v>#N/A</v>
      </c>
    </row>
    <row r="76" spans="1:225" hidden="1" x14ac:dyDescent="0.25">
      <c r="A76" s="4">
        <v>73</v>
      </c>
      <c r="B76" s="364" t="str">
        <f t="shared" si="241"/>
        <v/>
      </c>
      <c r="C76" s="88"/>
      <c r="D76" s="364" t="str">
        <f t="shared" si="242"/>
        <v/>
      </c>
      <c r="E76" s="34" t="str">
        <f t="shared" si="243"/>
        <v/>
      </c>
      <c r="F76" s="34" t="str">
        <f t="shared" si="244"/>
        <v/>
      </c>
      <c r="G76" s="69" t="str">
        <f>IF(AND(C76&gt;0,NOT(ISBLANK(H76))),IF(VLOOKUP($C$3,VLookups!$A$17:$B$18,2,FALSE),C76*VLOOKUP(H76,VLookups!$A$4:$B$13,2,FALSE),C76),"")</f>
        <v/>
      </c>
      <c r="H76" s="21"/>
      <c r="I76" s="56"/>
      <c r="J76" s="265"/>
      <c r="K76" s="365" t="str">
        <f>IF(C76&gt;0,IF(ISBLANK(J76),IF(ISBLANK(H76),"",VLOOKUP(H76,VLookups!$A$4:$C$13,3,FALSE)),J76),"")</f>
        <v/>
      </c>
      <c r="L76" s="365" t="str">
        <f t="shared" si="245"/>
        <v/>
      </c>
      <c r="M76" s="71" t="str">
        <f t="shared" si="246"/>
        <v/>
      </c>
      <c r="N76" s="88"/>
      <c r="O76" s="258" t="str">
        <f>IF(AND(N76&gt;0,C76&gt;0,NOT(K76="")),ABS(VLOOKUP($N$1,VLookups!$A$48:$B$49,2,FALSE)-_xlfn.LOGNORM.DIST(N76,LN(G76),LN(K76),TRUE)),"")</f>
        <v/>
      </c>
      <c r="P76" s="87" t="str">
        <f>IF(AND($B76&gt;0,$C76&gt;0,$D76&gt;0,NOT(ISBLANK($H76))),_xlfn.LOGNORM.INV(ABS(VLOOKUP($N$1,VLookups!$A$48:$B$49,2,FALSE)-P$3),LN($G76),LN($K76)),"")</f>
        <v/>
      </c>
      <c r="Q76" s="86" t="str">
        <f>IF(AND($B76&gt;0,$C76&gt;0,$D76&gt;0,NOT(ISBLANK($H76))),_xlfn.LOGNORM.INV(ABS(VLOOKUP($N$1,VLookups!$A$48:$B$49,2,FALSE)-Q$3),LN($G76),LN($K76)),"")</f>
        <v/>
      </c>
      <c r="R76" s="87" t="str">
        <f>IF(AND($B76&gt;0,$C76&gt;0,$D76&gt;0,NOT(ISBLANK($H76))),_xlfn.LOGNORM.INV(ABS(VLOOKUP($N$1,VLookups!$A$48:$B$49,2,FALSE)-R$3),LN($G76),LN($K76)),"")</f>
        <v/>
      </c>
      <c r="S76" s="86" t="str">
        <f>IF(AND($B76&gt;0,$C76&gt;0,$D76&gt;0,NOT(ISBLANK($H76))),_xlfn.LOGNORM.INV(ABS(VLOOKUP($N$1,VLookups!$A$48:$B$49,2,FALSE)-S$3),LN($G76),LN($K76)),"")</f>
        <v/>
      </c>
      <c r="T76" s="87" t="str">
        <f>IF(AND($B76&gt;0,$C76&gt;0,$D76&gt;0,NOT(ISBLANK($H76))),_xlfn.LOGNORM.INV(ABS(VLOOKUP($N$1,VLookups!$A$48:$B$49,2,FALSE)-T$3),LN($G76),LN($K76)),"")</f>
        <v/>
      </c>
      <c r="U76" s="86" t="str">
        <f>IF(AND($B76&gt;0,$C76&gt;0,$D76&gt;0,NOT(ISBLANK($H76))),_xlfn.LOGNORM.INV(ABS(VLOOKUP($N$1,VLookups!$A$48:$B$49,2,FALSE)-U$3),LN($G76),LN($K76)),"")</f>
        <v/>
      </c>
      <c r="V76" s="5"/>
      <c r="W76" s="161" t="str">
        <f t="shared" si="247"/>
        <v/>
      </c>
      <c r="X76" s="161"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2" t="e">
        <f t="shared" si="251"/>
        <v>#N/A</v>
      </c>
      <c r="DV76" s="162" t="e">
        <f t="shared" si="252"/>
        <v>#N/A</v>
      </c>
      <c r="DW76" s="162" t="e">
        <f t="shared" si="253"/>
        <v>#N/A</v>
      </c>
      <c r="DX76" s="162" t="e">
        <f t="shared" si="254"/>
        <v>#N/A</v>
      </c>
      <c r="DY76" s="162" t="e">
        <f t="shared" si="255"/>
        <v>#N/A</v>
      </c>
      <c r="DZ76" s="162" t="e">
        <f t="shared" si="256"/>
        <v>#N/A</v>
      </c>
      <c r="EA76" s="162" t="e">
        <f t="shared" si="257"/>
        <v>#N/A</v>
      </c>
      <c r="EB76" s="162" t="e">
        <f t="shared" si="258"/>
        <v>#N/A</v>
      </c>
      <c r="EC76" s="162" t="e">
        <f t="shared" si="259"/>
        <v>#N/A</v>
      </c>
      <c r="ED76" s="162" t="e">
        <f t="shared" si="260"/>
        <v>#N/A</v>
      </c>
      <c r="EE76" s="162" t="e">
        <f t="shared" si="261"/>
        <v>#N/A</v>
      </c>
      <c r="EF76" s="162" t="e">
        <f t="shared" si="262"/>
        <v>#N/A</v>
      </c>
      <c r="EG76" s="162" t="e">
        <f t="shared" si="263"/>
        <v>#N/A</v>
      </c>
      <c r="EH76" s="162" t="e">
        <f t="shared" si="264"/>
        <v>#N/A</v>
      </c>
      <c r="EI76" s="162" t="e">
        <f t="shared" si="265"/>
        <v>#N/A</v>
      </c>
      <c r="EJ76" s="162" t="e">
        <f t="shared" si="266"/>
        <v>#N/A</v>
      </c>
      <c r="EK76" s="162" t="e">
        <f t="shared" si="267"/>
        <v>#N/A</v>
      </c>
      <c r="EL76" s="162" t="e">
        <f t="shared" si="268"/>
        <v>#N/A</v>
      </c>
      <c r="EM76" s="162" t="e">
        <f t="shared" si="269"/>
        <v>#N/A</v>
      </c>
      <c r="EN76" s="162" t="e">
        <f t="shared" si="270"/>
        <v>#N/A</v>
      </c>
      <c r="EO76" s="162" t="e">
        <f t="shared" si="271"/>
        <v>#N/A</v>
      </c>
      <c r="EP76" s="162" t="e">
        <f t="shared" si="272"/>
        <v>#N/A</v>
      </c>
      <c r="EQ76" s="162" t="e">
        <f t="shared" si="273"/>
        <v>#N/A</v>
      </c>
      <c r="ER76" s="162" t="e">
        <f t="shared" si="274"/>
        <v>#N/A</v>
      </c>
      <c r="ES76" s="162" t="e">
        <f t="shared" si="275"/>
        <v>#N/A</v>
      </c>
      <c r="ET76" s="162" t="e">
        <f t="shared" si="276"/>
        <v>#N/A</v>
      </c>
      <c r="EU76" s="162" t="e">
        <f t="shared" si="277"/>
        <v>#N/A</v>
      </c>
      <c r="EV76" s="162" t="e">
        <f t="shared" si="278"/>
        <v>#N/A</v>
      </c>
      <c r="EW76" s="162" t="e">
        <f t="shared" si="279"/>
        <v>#N/A</v>
      </c>
      <c r="EX76" s="162" t="e">
        <f t="shared" si="280"/>
        <v>#N/A</v>
      </c>
      <c r="EY76" s="162" t="e">
        <f t="shared" si="281"/>
        <v>#N/A</v>
      </c>
      <c r="EZ76" s="162" t="e">
        <f t="shared" si="282"/>
        <v>#N/A</v>
      </c>
      <c r="FA76" s="162" t="e">
        <f t="shared" si="283"/>
        <v>#N/A</v>
      </c>
      <c r="FB76" s="162" t="e">
        <f t="shared" si="284"/>
        <v>#N/A</v>
      </c>
      <c r="FC76" s="162" t="e">
        <f t="shared" si="285"/>
        <v>#N/A</v>
      </c>
      <c r="FD76" s="162" t="e">
        <f t="shared" si="286"/>
        <v>#N/A</v>
      </c>
      <c r="FE76" s="162" t="e">
        <f t="shared" si="287"/>
        <v>#N/A</v>
      </c>
      <c r="FF76" s="162" t="e">
        <f t="shared" si="288"/>
        <v>#N/A</v>
      </c>
      <c r="FG76" s="162" t="e">
        <f t="shared" si="289"/>
        <v>#N/A</v>
      </c>
      <c r="FH76" s="162" t="e">
        <f t="shared" si="290"/>
        <v>#N/A</v>
      </c>
      <c r="FI76" s="162" t="e">
        <f t="shared" si="291"/>
        <v>#N/A</v>
      </c>
      <c r="FJ76" s="162" t="e">
        <f t="shared" si="292"/>
        <v>#N/A</v>
      </c>
      <c r="FK76" s="162" t="e">
        <f t="shared" si="293"/>
        <v>#N/A</v>
      </c>
      <c r="FL76" s="162" t="e">
        <f t="shared" si="294"/>
        <v>#N/A</v>
      </c>
      <c r="FM76" s="162" t="e">
        <f t="shared" si="295"/>
        <v>#N/A</v>
      </c>
      <c r="FN76" s="162" t="e">
        <f t="shared" si="296"/>
        <v>#N/A</v>
      </c>
      <c r="FO76" s="162" t="e">
        <f t="shared" si="297"/>
        <v>#N/A</v>
      </c>
      <c r="FP76" s="162" t="e">
        <f t="shared" si="298"/>
        <v>#N/A</v>
      </c>
      <c r="FQ76" s="162" t="e">
        <f t="shared" si="299"/>
        <v>#N/A</v>
      </c>
      <c r="FR76" s="162" t="e">
        <f t="shared" si="300"/>
        <v>#N/A</v>
      </c>
      <c r="FS76" s="162" t="e">
        <f t="shared" si="301"/>
        <v>#N/A</v>
      </c>
      <c r="FT76" s="162" t="e">
        <f t="shared" si="302"/>
        <v>#N/A</v>
      </c>
      <c r="FU76" s="162" t="e">
        <f t="shared" si="303"/>
        <v>#N/A</v>
      </c>
      <c r="FV76" s="162" t="e">
        <f t="shared" si="304"/>
        <v>#N/A</v>
      </c>
      <c r="FW76" s="162" t="e">
        <f t="shared" si="305"/>
        <v>#N/A</v>
      </c>
      <c r="FX76" s="162" t="e">
        <f t="shared" si="306"/>
        <v>#N/A</v>
      </c>
      <c r="FY76" s="162" t="e">
        <f t="shared" si="307"/>
        <v>#N/A</v>
      </c>
      <c r="FZ76" s="162" t="e">
        <f t="shared" si="308"/>
        <v>#N/A</v>
      </c>
      <c r="GA76" s="162" t="e">
        <f t="shared" si="309"/>
        <v>#N/A</v>
      </c>
      <c r="GB76" s="162" t="e">
        <f t="shared" si="310"/>
        <v>#N/A</v>
      </c>
      <c r="GC76" s="162" t="e">
        <f t="shared" si="311"/>
        <v>#N/A</v>
      </c>
      <c r="GD76" s="162" t="e">
        <f t="shared" si="312"/>
        <v>#N/A</v>
      </c>
      <c r="GE76" s="162" t="e">
        <f t="shared" si="313"/>
        <v>#N/A</v>
      </c>
      <c r="GF76" s="162" t="e">
        <f t="shared" si="314"/>
        <v>#N/A</v>
      </c>
      <c r="GG76" s="162" t="e">
        <f t="shared" si="315"/>
        <v>#N/A</v>
      </c>
      <c r="GH76" s="162" t="e">
        <f t="shared" si="316"/>
        <v>#N/A</v>
      </c>
      <c r="GI76" s="162" t="e">
        <f t="shared" si="317"/>
        <v>#N/A</v>
      </c>
      <c r="GJ76" s="162" t="e">
        <f t="shared" si="318"/>
        <v>#N/A</v>
      </c>
      <c r="GK76" s="162" t="e">
        <f t="shared" si="319"/>
        <v>#N/A</v>
      </c>
      <c r="GL76" s="162" t="e">
        <f t="shared" si="320"/>
        <v>#N/A</v>
      </c>
      <c r="GM76" s="162" t="e">
        <f t="shared" si="321"/>
        <v>#N/A</v>
      </c>
      <c r="GN76" s="162" t="e">
        <f t="shared" si="322"/>
        <v>#N/A</v>
      </c>
      <c r="GO76" s="162" t="e">
        <f t="shared" si="323"/>
        <v>#N/A</v>
      </c>
      <c r="GP76" s="162" t="e">
        <f t="shared" si="324"/>
        <v>#N/A</v>
      </c>
      <c r="GQ76" s="162" t="e">
        <f t="shared" si="325"/>
        <v>#N/A</v>
      </c>
      <c r="GR76" s="162" t="e">
        <f t="shared" si="326"/>
        <v>#N/A</v>
      </c>
      <c r="GS76" s="162" t="e">
        <f t="shared" si="327"/>
        <v>#N/A</v>
      </c>
      <c r="GT76" s="162" t="e">
        <f t="shared" si="328"/>
        <v>#N/A</v>
      </c>
      <c r="GU76" s="162" t="e">
        <f t="shared" si="329"/>
        <v>#N/A</v>
      </c>
      <c r="GV76" s="162" t="e">
        <f t="shared" si="330"/>
        <v>#N/A</v>
      </c>
      <c r="GW76" s="162" t="e">
        <f t="shared" si="331"/>
        <v>#N/A</v>
      </c>
      <c r="GX76" s="162" t="e">
        <f t="shared" si="332"/>
        <v>#N/A</v>
      </c>
      <c r="GY76" s="162" t="e">
        <f t="shared" si="333"/>
        <v>#N/A</v>
      </c>
      <c r="GZ76" s="162" t="e">
        <f t="shared" si="334"/>
        <v>#N/A</v>
      </c>
      <c r="HA76" s="162" t="e">
        <f t="shared" si="335"/>
        <v>#N/A</v>
      </c>
      <c r="HB76" s="162" t="e">
        <f t="shared" si="336"/>
        <v>#N/A</v>
      </c>
      <c r="HC76" s="162" t="e">
        <f t="shared" si="337"/>
        <v>#N/A</v>
      </c>
      <c r="HD76" s="162" t="e">
        <f t="shared" si="338"/>
        <v>#N/A</v>
      </c>
      <c r="HE76" s="162" t="e">
        <f t="shared" si="339"/>
        <v>#N/A</v>
      </c>
      <c r="HF76" s="162" t="e">
        <f t="shared" si="340"/>
        <v>#N/A</v>
      </c>
      <c r="HG76" s="162" t="e">
        <f t="shared" si="341"/>
        <v>#N/A</v>
      </c>
      <c r="HH76" s="162" t="e">
        <f t="shared" si="342"/>
        <v>#N/A</v>
      </c>
      <c r="HI76" s="162" t="e">
        <f t="shared" si="343"/>
        <v>#N/A</v>
      </c>
      <c r="HJ76" s="162" t="e">
        <f t="shared" si="344"/>
        <v>#N/A</v>
      </c>
      <c r="HK76" s="162" t="e">
        <f t="shared" si="345"/>
        <v>#N/A</v>
      </c>
      <c r="HL76" s="162" t="e">
        <f t="shared" si="346"/>
        <v>#N/A</v>
      </c>
      <c r="HM76" s="162" t="e">
        <f t="shared" si="347"/>
        <v>#N/A</v>
      </c>
      <c r="HN76" s="162" t="e">
        <f t="shared" si="348"/>
        <v>#N/A</v>
      </c>
      <c r="HO76" s="162" t="e">
        <f t="shared" si="349"/>
        <v>#N/A</v>
      </c>
      <c r="HP76" s="162" t="e">
        <f t="shared" si="350"/>
        <v>#N/A</v>
      </c>
      <c r="HQ76" s="162" t="e">
        <f t="shared" si="351"/>
        <v>#N/A</v>
      </c>
    </row>
    <row r="77" spans="1:225" hidden="1" x14ac:dyDescent="0.25">
      <c r="A77" s="4">
        <v>74</v>
      </c>
      <c r="B77" s="364" t="str">
        <f t="shared" si="241"/>
        <v/>
      </c>
      <c r="C77" s="88"/>
      <c r="D77" s="364" t="str">
        <f t="shared" si="242"/>
        <v/>
      </c>
      <c r="E77" s="34" t="str">
        <f t="shared" si="243"/>
        <v/>
      </c>
      <c r="F77" s="34" t="str">
        <f t="shared" si="244"/>
        <v/>
      </c>
      <c r="G77" s="69" t="str">
        <f>IF(AND(C77&gt;0,NOT(ISBLANK(H77))),IF(VLOOKUP($C$3,VLookups!$A$17:$B$18,2,FALSE),C77*VLOOKUP(H77,VLookups!$A$4:$B$13,2,FALSE),C77),"")</f>
        <v/>
      </c>
      <c r="H77" s="21"/>
      <c r="I77" s="56"/>
      <c r="J77" s="265"/>
      <c r="K77" s="365" t="str">
        <f>IF(C77&gt;0,IF(ISBLANK(J77),IF(ISBLANK(H77),"",VLOOKUP(H77,VLookups!$A$4:$C$13,3,FALSE)),J77),"")</f>
        <v/>
      </c>
      <c r="L77" s="365" t="str">
        <f t="shared" si="245"/>
        <v/>
      </c>
      <c r="M77" s="71" t="str">
        <f t="shared" si="246"/>
        <v/>
      </c>
      <c r="N77" s="88"/>
      <c r="O77" s="258" t="str">
        <f>IF(AND(N77&gt;0,C77&gt;0,NOT(K77="")),ABS(VLOOKUP($N$1,VLookups!$A$48:$B$49,2,FALSE)-_xlfn.LOGNORM.DIST(N77,LN(G77),LN(K77),TRUE)),"")</f>
        <v/>
      </c>
      <c r="P77" s="87" t="str">
        <f>IF(AND($B77&gt;0,$C77&gt;0,$D77&gt;0,NOT(ISBLANK($H77))),_xlfn.LOGNORM.INV(ABS(VLOOKUP($N$1,VLookups!$A$48:$B$49,2,FALSE)-P$3),LN($G77),LN($K77)),"")</f>
        <v/>
      </c>
      <c r="Q77" s="86" t="str">
        <f>IF(AND($B77&gt;0,$C77&gt;0,$D77&gt;0,NOT(ISBLANK($H77))),_xlfn.LOGNORM.INV(ABS(VLOOKUP($N$1,VLookups!$A$48:$B$49,2,FALSE)-Q$3),LN($G77),LN($K77)),"")</f>
        <v/>
      </c>
      <c r="R77" s="87" t="str">
        <f>IF(AND($B77&gt;0,$C77&gt;0,$D77&gt;0,NOT(ISBLANK($H77))),_xlfn.LOGNORM.INV(ABS(VLOOKUP($N$1,VLookups!$A$48:$B$49,2,FALSE)-R$3),LN($G77),LN($K77)),"")</f>
        <v/>
      </c>
      <c r="S77" s="86" t="str">
        <f>IF(AND($B77&gt;0,$C77&gt;0,$D77&gt;0,NOT(ISBLANK($H77))),_xlfn.LOGNORM.INV(ABS(VLOOKUP($N$1,VLookups!$A$48:$B$49,2,FALSE)-S$3),LN($G77),LN($K77)),"")</f>
        <v/>
      </c>
      <c r="T77" s="87" t="str">
        <f>IF(AND($B77&gt;0,$C77&gt;0,$D77&gt;0,NOT(ISBLANK($H77))),_xlfn.LOGNORM.INV(ABS(VLOOKUP($N$1,VLookups!$A$48:$B$49,2,FALSE)-T$3),LN($G77),LN($K77)),"")</f>
        <v/>
      </c>
      <c r="U77" s="86" t="str">
        <f>IF(AND($B77&gt;0,$C77&gt;0,$D77&gt;0,NOT(ISBLANK($H77))),_xlfn.LOGNORM.INV(ABS(VLOOKUP($N$1,VLookups!$A$48:$B$49,2,FALSE)-U$3),LN($G77),LN($K77)),"")</f>
        <v/>
      </c>
      <c r="V77" s="5"/>
      <c r="W77" s="161" t="str">
        <f t="shared" si="247"/>
        <v/>
      </c>
      <c r="X77" s="161"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2" t="e">
        <f t="shared" si="251"/>
        <v>#N/A</v>
      </c>
      <c r="DV77" s="162" t="e">
        <f t="shared" si="252"/>
        <v>#N/A</v>
      </c>
      <c r="DW77" s="162" t="e">
        <f t="shared" si="253"/>
        <v>#N/A</v>
      </c>
      <c r="DX77" s="162" t="e">
        <f t="shared" si="254"/>
        <v>#N/A</v>
      </c>
      <c r="DY77" s="162" t="e">
        <f t="shared" si="255"/>
        <v>#N/A</v>
      </c>
      <c r="DZ77" s="162" t="e">
        <f t="shared" si="256"/>
        <v>#N/A</v>
      </c>
      <c r="EA77" s="162" t="e">
        <f t="shared" si="257"/>
        <v>#N/A</v>
      </c>
      <c r="EB77" s="162" t="e">
        <f t="shared" si="258"/>
        <v>#N/A</v>
      </c>
      <c r="EC77" s="162" t="e">
        <f t="shared" si="259"/>
        <v>#N/A</v>
      </c>
      <c r="ED77" s="162" t="e">
        <f t="shared" si="260"/>
        <v>#N/A</v>
      </c>
      <c r="EE77" s="162" t="e">
        <f t="shared" si="261"/>
        <v>#N/A</v>
      </c>
      <c r="EF77" s="162" t="e">
        <f t="shared" si="262"/>
        <v>#N/A</v>
      </c>
      <c r="EG77" s="162" t="e">
        <f t="shared" si="263"/>
        <v>#N/A</v>
      </c>
      <c r="EH77" s="162" t="e">
        <f t="shared" si="264"/>
        <v>#N/A</v>
      </c>
      <c r="EI77" s="162" t="e">
        <f t="shared" si="265"/>
        <v>#N/A</v>
      </c>
      <c r="EJ77" s="162" t="e">
        <f t="shared" si="266"/>
        <v>#N/A</v>
      </c>
      <c r="EK77" s="162" t="e">
        <f t="shared" si="267"/>
        <v>#N/A</v>
      </c>
      <c r="EL77" s="162" t="e">
        <f t="shared" si="268"/>
        <v>#N/A</v>
      </c>
      <c r="EM77" s="162" t="e">
        <f t="shared" si="269"/>
        <v>#N/A</v>
      </c>
      <c r="EN77" s="162" t="e">
        <f t="shared" si="270"/>
        <v>#N/A</v>
      </c>
      <c r="EO77" s="162" t="e">
        <f t="shared" si="271"/>
        <v>#N/A</v>
      </c>
      <c r="EP77" s="162" t="e">
        <f t="shared" si="272"/>
        <v>#N/A</v>
      </c>
      <c r="EQ77" s="162" t="e">
        <f t="shared" si="273"/>
        <v>#N/A</v>
      </c>
      <c r="ER77" s="162" t="e">
        <f t="shared" si="274"/>
        <v>#N/A</v>
      </c>
      <c r="ES77" s="162" t="e">
        <f t="shared" si="275"/>
        <v>#N/A</v>
      </c>
      <c r="ET77" s="162" t="e">
        <f t="shared" si="276"/>
        <v>#N/A</v>
      </c>
      <c r="EU77" s="162" t="e">
        <f t="shared" si="277"/>
        <v>#N/A</v>
      </c>
      <c r="EV77" s="162" t="e">
        <f t="shared" si="278"/>
        <v>#N/A</v>
      </c>
      <c r="EW77" s="162" t="e">
        <f t="shared" si="279"/>
        <v>#N/A</v>
      </c>
      <c r="EX77" s="162" t="e">
        <f t="shared" si="280"/>
        <v>#N/A</v>
      </c>
      <c r="EY77" s="162" t="e">
        <f t="shared" si="281"/>
        <v>#N/A</v>
      </c>
      <c r="EZ77" s="162" t="e">
        <f t="shared" si="282"/>
        <v>#N/A</v>
      </c>
      <c r="FA77" s="162" t="e">
        <f t="shared" si="283"/>
        <v>#N/A</v>
      </c>
      <c r="FB77" s="162" t="e">
        <f t="shared" si="284"/>
        <v>#N/A</v>
      </c>
      <c r="FC77" s="162" t="e">
        <f t="shared" si="285"/>
        <v>#N/A</v>
      </c>
      <c r="FD77" s="162" t="e">
        <f t="shared" si="286"/>
        <v>#N/A</v>
      </c>
      <c r="FE77" s="162" t="e">
        <f t="shared" si="287"/>
        <v>#N/A</v>
      </c>
      <c r="FF77" s="162" t="e">
        <f t="shared" si="288"/>
        <v>#N/A</v>
      </c>
      <c r="FG77" s="162" t="e">
        <f t="shared" si="289"/>
        <v>#N/A</v>
      </c>
      <c r="FH77" s="162" t="e">
        <f t="shared" si="290"/>
        <v>#N/A</v>
      </c>
      <c r="FI77" s="162" t="e">
        <f t="shared" si="291"/>
        <v>#N/A</v>
      </c>
      <c r="FJ77" s="162" t="e">
        <f t="shared" si="292"/>
        <v>#N/A</v>
      </c>
      <c r="FK77" s="162" t="e">
        <f t="shared" si="293"/>
        <v>#N/A</v>
      </c>
      <c r="FL77" s="162" t="e">
        <f t="shared" si="294"/>
        <v>#N/A</v>
      </c>
      <c r="FM77" s="162" t="e">
        <f t="shared" si="295"/>
        <v>#N/A</v>
      </c>
      <c r="FN77" s="162" t="e">
        <f t="shared" si="296"/>
        <v>#N/A</v>
      </c>
      <c r="FO77" s="162" t="e">
        <f t="shared" si="297"/>
        <v>#N/A</v>
      </c>
      <c r="FP77" s="162" t="e">
        <f t="shared" si="298"/>
        <v>#N/A</v>
      </c>
      <c r="FQ77" s="162" t="e">
        <f t="shared" si="299"/>
        <v>#N/A</v>
      </c>
      <c r="FR77" s="162" t="e">
        <f t="shared" si="300"/>
        <v>#N/A</v>
      </c>
      <c r="FS77" s="162" t="e">
        <f t="shared" si="301"/>
        <v>#N/A</v>
      </c>
      <c r="FT77" s="162" t="e">
        <f t="shared" si="302"/>
        <v>#N/A</v>
      </c>
      <c r="FU77" s="162" t="e">
        <f t="shared" si="303"/>
        <v>#N/A</v>
      </c>
      <c r="FV77" s="162" t="e">
        <f t="shared" si="304"/>
        <v>#N/A</v>
      </c>
      <c r="FW77" s="162" t="e">
        <f t="shared" si="305"/>
        <v>#N/A</v>
      </c>
      <c r="FX77" s="162" t="e">
        <f t="shared" si="306"/>
        <v>#N/A</v>
      </c>
      <c r="FY77" s="162" t="e">
        <f t="shared" si="307"/>
        <v>#N/A</v>
      </c>
      <c r="FZ77" s="162" t="e">
        <f t="shared" si="308"/>
        <v>#N/A</v>
      </c>
      <c r="GA77" s="162" t="e">
        <f t="shared" si="309"/>
        <v>#N/A</v>
      </c>
      <c r="GB77" s="162" t="e">
        <f t="shared" si="310"/>
        <v>#N/A</v>
      </c>
      <c r="GC77" s="162" t="e">
        <f t="shared" si="311"/>
        <v>#N/A</v>
      </c>
      <c r="GD77" s="162" t="e">
        <f t="shared" si="312"/>
        <v>#N/A</v>
      </c>
      <c r="GE77" s="162" t="e">
        <f t="shared" si="313"/>
        <v>#N/A</v>
      </c>
      <c r="GF77" s="162" t="e">
        <f t="shared" si="314"/>
        <v>#N/A</v>
      </c>
      <c r="GG77" s="162" t="e">
        <f t="shared" si="315"/>
        <v>#N/A</v>
      </c>
      <c r="GH77" s="162" t="e">
        <f t="shared" si="316"/>
        <v>#N/A</v>
      </c>
      <c r="GI77" s="162" t="e">
        <f t="shared" si="317"/>
        <v>#N/A</v>
      </c>
      <c r="GJ77" s="162" t="e">
        <f t="shared" si="318"/>
        <v>#N/A</v>
      </c>
      <c r="GK77" s="162" t="e">
        <f t="shared" si="319"/>
        <v>#N/A</v>
      </c>
      <c r="GL77" s="162" t="e">
        <f t="shared" si="320"/>
        <v>#N/A</v>
      </c>
      <c r="GM77" s="162" t="e">
        <f t="shared" si="321"/>
        <v>#N/A</v>
      </c>
      <c r="GN77" s="162" t="e">
        <f t="shared" si="322"/>
        <v>#N/A</v>
      </c>
      <c r="GO77" s="162" t="e">
        <f t="shared" si="323"/>
        <v>#N/A</v>
      </c>
      <c r="GP77" s="162" t="e">
        <f t="shared" si="324"/>
        <v>#N/A</v>
      </c>
      <c r="GQ77" s="162" t="e">
        <f t="shared" si="325"/>
        <v>#N/A</v>
      </c>
      <c r="GR77" s="162" t="e">
        <f t="shared" si="326"/>
        <v>#N/A</v>
      </c>
      <c r="GS77" s="162" t="e">
        <f t="shared" si="327"/>
        <v>#N/A</v>
      </c>
      <c r="GT77" s="162" t="e">
        <f t="shared" si="328"/>
        <v>#N/A</v>
      </c>
      <c r="GU77" s="162" t="e">
        <f t="shared" si="329"/>
        <v>#N/A</v>
      </c>
      <c r="GV77" s="162" t="e">
        <f t="shared" si="330"/>
        <v>#N/A</v>
      </c>
      <c r="GW77" s="162" t="e">
        <f t="shared" si="331"/>
        <v>#N/A</v>
      </c>
      <c r="GX77" s="162" t="e">
        <f t="shared" si="332"/>
        <v>#N/A</v>
      </c>
      <c r="GY77" s="162" t="e">
        <f t="shared" si="333"/>
        <v>#N/A</v>
      </c>
      <c r="GZ77" s="162" t="e">
        <f t="shared" si="334"/>
        <v>#N/A</v>
      </c>
      <c r="HA77" s="162" t="e">
        <f t="shared" si="335"/>
        <v>#N/A</v>
      </c>
      <c r="HB77" s="162" t="e">
        <f t="shared" si="336"/>
        <v>#N/A</v>
      </c>
      <c r="HC77" s="162" t="e">
        <f t="shared" si="337"/>
        <v>#N/A</v>
      </c>
      <c r="HD77" s="162" t="e">
        <f t="shared" si="338"/>
        <v>#N/A</v>
      </c>
      <c r="HE77" s="162" t="e">
        <f t="shared" si="339"/>
        <v>#N/A</v>
      </c>
      <c r="HF77" s="162" t="e">
        <f t="shared" si="340"/>
        <v>#N/A</v>
      </c>
      <c r="HG77" s="162" t="e">
        <f t="shared" si="341"/>
        <v>#N/A</v>
      </c>
      <c r="HH77" s="162" t="e">
        <f t="shared" si="342"/>
        <v>#N/A</v>
      </c>
      <c r="HI77" s="162" t="e">
        <f t="shared" si="343"/>
        <v>#N/A</v>
      </c>
      <c r="HJ77" s="162" t="e">
        <f t="shared" si="344"/>
        <v>#N/A</v>
      </c>
      <c r="HK77" s="162" t="e">
        <f t="shared" si="345"/>
        <v>#N/A</v>
      </c>
      <c r="HL77" s="162" t="e">
        <f t="shared" si="346"/>
        <v>#N/A</v>
      </c>
      <c r="HM77" s="162" t="e">
        <f t="shared" si="347"/>
        <v>#N/A</v>
      </c>
      <c r="HN77" s="162" t="e">
        <f t="shared" si="348"/>
        <v>#N/A</v>
      </c>
      <c r="HO77" s="162" t="e">
        <f t="shared" si="349"/>
        <v>#N/A</v>
      </c>
      <c r="HP77" s="162" t="e">
        <f t="shared" si="350"/>
        <v>#N/A</v>
      </c>
      <c r="HQ77" s="162" t="e">
        <f t="shared" si="351"/>
        <v>#N/A</v>
      </c>
    </row>
    <row r="78" spans="1:225" hidden="1" x14ac:dyDescent="0.25">
      <c r="A78" s="4">
        <v>75</v>
      </c>
      <c r="B78" s="364" t="str">
        <f t="shared" si="241"/>
        <v/>
      </c>
      <c r="C78" s="88"/>
      <c r="D78" s="364" t="str">
        <f t="shared" si="242"/>
        <v/>
      </c>
      <c r="E78" s="34" t="str">
        <f t="shared" si="243"/>
        <v/>
      </c>
      <c r="F78" s="34" t="str">
        <f t="shared" si="244"/>
        <v/>
      </c>
      <c r="G78" s="69" t="str">
        <f>IF(AND(C78&gt;0,NOT(ISBLANK(H78))),IF(VLOOKUP($C$3,VLookups!$A$17:$B$18,2,FALSE),C78*VLOOKUP(H78,VLookups!$A$4:$B$13,2,FALSE),C78),"")</f>
        <v/>
      </c>
      <c r="H78" s="21"/>
      <c r="I78" s="56"/>
      <c r="J78" s="265"/>
      <c r="K78" s="365" t="str">
        <f>IF(C78&gt;0,IF(ISBLANK(J78),IF(ISBLANK(H78),"",VLOOKUP(H78,VLookups!$A$4:$C$13,3,FALSE)),J78),"")</f>
        <v/>
      </c>
      <c r="L78" s="365" t="str">
        <f t="shared" si="245"/>
        <v/>
      </c>
      <c r="M78" s="71" t="str">
        <f t="shared" si="246"/>
        <v/>
      </c>
      <c r="N78" s="88"/>
      <c r="O78" s="258" t="str">
        <f>IF(AND(N78&gt;0,C78&gt;0,NOT(K78="")),ABS(VLOOKUP($N$1,VLookups!$A$48:$B$49,2,FALSE)-_xlfn.LOGNORM.DIST(N78,LN(G78),LN(K78),TRUE)),"")</f>
        <v/>
      </c>
      <c r="P78" s="87" t="str">
        <f>IF(AND($B78&gt;0,$C78&gt;0,$D78&gt;0,NOT(ISBLANK($H78))),_xlfn.LOGNORM.INV(ABS(VLOOKUP($N$1,VLookups!$A$48:$B$49,2,FALSE)-P$3),LN($G78),LN($K78)),"")</f>
        <v/>
      </c>
      <c r="Q78" s="86" t="str">
        <f>IF(AND($B78&gt;0,$C78&gt;0,$D78&gt;0,NOT(ISBLANK($H78))),_xlfn.LOGNORM.INV(ABS(VLOOKUP($N$1,VLookups!$A$48:$B$49,2,FALSE)-Q$3),LN($G78),LN($K78)),"")</f>
        <v/>
      </c>
      <c r="R78" s="87" t="str">
        <f>IF(AND($B78&gt;0,$C78&gt;0,$D78&gt;0,NOT(ISBLANK($H78))),_xlfn.LOGNORM.INV(ABS(VLOOKUP($N$1,VLookups!$A$48:$B$49,2,FALSE)-R$3),LN($G78),LN($K78)),"")</f>
        <v/>
      </c>
      <c r="S78" s="86" t="str">
        <f>IF(AND($B78&gt;0,$C78&gt;0,$D78&gt;0,NOT(ISBLANK($H78))),_xlfn.LOGNORM.INV(ABS(VLOOKUP($N$1,VLookups!$A$48:$B$49,2,FALSE)-S$3),LN($G78),LN($K78)),"")</f>
        <v/>
      </c>
      <c r="T78" s="87" t="str">
        <f>IF(AND($B78&gt;0,$C78&gt;0,$D78&gt;0,NOT(ISBLANK($H78))),_xlfn.LOGNORM.INV(ABS(VLOOKUP($N$1,VLookups!$A$48:$B$49,2,FALSE)-T$3),LN($G78),LN($K78)),"")</f>
        <v/>
      </c>
      <c r="U78" s="86" t="str">
        <f>IF(AND($B78&gt;0,$C78&gt;0,$D78&gt;0,NOT(ISBLANK($H78))),_xlfn.LOGNORM.INV(ABS(VLOOKUP($N$1,VLookups!$A$48:$B$49,2,FALSE)-U$3),LN($G78),LN($K78)),"")</f>
        <v/>
      </c>
      <c r="V78" s="5"/>
      <c r="W78" s="161" t="str">
        <f t="shared" si="247"/>
        <v/>
      </c>
      <c r="X78" s="161"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2" t="e">
        <f t="shared" si="251"/>
        <v>#N/A</v>
      </c>
      <c r="DV78" s="162" t="e">
        <f t="shared" si="252"/>
        <v>#N/A</v>
      </c>
      <c r="DW78" s="162" t="e">
        <f t="shared" si="253"/>
        <v>#N/A</v>
      </c>
      <c r="DX78" s="162" t="e">
        <f t="shared" si="254"/>
        <v>#N/A</v>
      </c>
      <c r="DY78" s="162" t="e">
        <f t="shared" si="255"/>
        <v>#N/A</v>
      </c>
      <c r="DZ78" s="162" t="e">
        <f t="shared" si="256"/>
        <v>#N/A</v>
      </c>
      <c r="EA78" s="162" t="e">
        <f t="shared" si="257"/>
        <v>#N/A</v>
      </c>
      <c r="EB78" s="162" t="e">
        <f t="shared" si="258"/>
        <v>#N/A</v>
      </c>
      <c r="EC78" s="162" t="e">
        <f t="shared" si="259"/>
        <v>#N/A</v>
      </c>
      <c r="ED78" s="162" t="e">
        <f t="shared" si="260"/>
        <v>#N/A</v>
      </c>
      <c r="EE78" s="162" t="e">
        <f t="shared" si="261"/>
        <v>#N/A</v>
      </c>
      <c r="EF78" s="162" t="e">
        <f t="shared" si="262"/>
        <v>#N/A</v>
      </c>
      <c r="EG78" s="162" t="e">
        <f t="shared" si="263"/>
        <v>#N/A</v>
      </c>
      <c r="EH78" s="162" t="e">
        <f t="shared" si="264"/>
        <v>#N/A</v>
      </c>
      <c r="EI78" s="162" t="e">
        <f t="shared" si="265"/>
        <v>#N/A</v>
      </c>
      <c r="EJ78" s="162" t="e">
        <f t="shared" si="266"/>
        <v>#N/A</v>
      </c>
      <c r="EK78" s="162" t="e">
        <f t="shared" si="267"/>
        <v>#N/A</v>
      </c>
      <c r="EL78" s="162" t="e">
        <f t="shared" si="268"/>
        <v>#N/A</v>
      </c>
      <c r="EM78" s="162" t="e">
        <f t="shared" si="269"/>
        <v>#N/A</v>
      </c>
      <c r="EN78" s="162" t="e">
        <f t="shared" si="270"/>
        <v>#N/A</v>
      </c>
      <c r="EO78" s="162" t="e">
        <f t="shared" si="271"/>
        <v>#N/A</v>
      </c>
      <c r="EP78" s="162" t="e">
        <f t="shared" si="272"/>
        <v>#N/A</v>
      </c>
      <c r="EQ78" s="162" t="e">
        <f t="shared" si="273"/>
        <v>#N/A</v>
      </c>
      <c r="ER78" s="162" t="e">
        <f t="shared" si="274"/>
        <v>#N/A</v>
      </c>
      <c r="ES78" s="162" t="e">
        <f t="shared" si="275"/>
        <v>#N/A</v>
      </c>
      <c r="ET78" s="162" t="e">
        <f t="shared" si="276"/>
        <v>#N/A</v>
      </c>
      <c r="EU78" s="162" t="e">
        <f t="shared" si="277"/>
        <v>#N/A</v>
      </c>
      <c r="EV78" s="162" t="e">
        <f t="shared" si="278"/>
        <v>#N/A</v>
      </c>
      <c r="EW78" s="162" t="e">
        <f t="shared" si="279"/>
        <v>#N/A</v>
      </c>
      <c r="EX78" s="162" t="e">
        <f t="shared" si="280"/>
        <v>#N/A</v>
      </c>
      <c r="EY78" s="162" t="e">
        <f t="shared" si="281"/>
        <v>#N/A</v>
      </c>
      <c r="EZ78" s="162" t="e">
        <f t="shared" si="282"/>
        <v>#N/A</v>
      </c>
      <c r="FA78" s="162" t="e">
        <f t="shared" si="283"/>
        <v>#N/A</v>
      </c>
      <c r="FB78" s="162" t="e">
        <f t="shared" si="284"/>
        <v>#N/A</v>
      </c>
      <c r="FC78" s="162" t="e">
        <f t="shared" si="285"/>
        <v>#N/A</v>
      </c>
      <c r="FD78" s="162" t="e">
        <f t="shared" si="286"/>
        <v>#N/A</v>
      </c>
      <c r="FE78" s="162" t="e">
        <f t="shared" si="287"/>
        <v>#N/A</v>
      </c>
      <c r="FF78" s="162" t="e">
        <f t="shared" si="288"/>
        <v>#N/A</v>
      </c>
      <c r="FG78" s="162" t="e">
        <f t="shared" si="289"/>
        <v>#N/A</v>
      </c>
      <c r="FH78" s="162" t="e">
        <f t="shared" si="290"/>
        <v>#N/A</v>
      </c>
      <c r="FI78" s="162" t="e">
        <f t="shared" si="291"/>
        <v>#N/A</v>
      </c>
      <c r="FJ78" s="162" t="e">
        <f t="shared" si="292"/>
        <v>#N/A</v>
      </c>
      <c r="FK78" s="162" t="e">
        <f t="shared" si="293"/>
        <v>#N/A</v>
      </c>
      <c r="FL78" s="162" t="e">
        <f t="shared" si="294"/>
        <v>#N/A</v>
      </c>
      <c r="FM78" s="162" t="e">
        <f t="shared" si="295"/>
        <v>#N/A</v>
      </c>
      <c r="FN78" s="162" t="e">
        <f t="shared" si="296"/>
        <v>#N/A</v>
      </c>
      <c r="FO78" s="162" t="e">
        <f t="shared" si="297"/>
        <v>#N/A</v>
      </c>
      <c r="FP78" s="162" t="e">
        <f t="shared" si="298"/>
        <v>#N/A</v>
      </c>
      <c r="FQ78" s="162" t="e">
        <f t="shared" si="299"/>
        <v>#N/A</v>
      </c>
      <c r="FR78" s="162" t="e">
        <f t="shared" si="300"/>
        <v>#N/A</v>
      </c>
      <c r="FS78" s="162" t="e">
        <f t="shared" si="301"/>
        <v>#N/A</v>
      </c>
      <c r="FT78" s="162" t="e">
        <f t="shared" si="302"/>
        <v>#N/A</v>
      </c>
      <c r="FU78" s="162" t="e">
        <f t="shared" si="303"/>
        <v>#N/A</v>
      </c>
      <c r="FV78" s="162" t="e">
        <f t="shared" si="304"/>
        <v>#N/A</v>
      </c>
      <c r="FW78" s="162" t="e">
        <f t="shared" si="305"/>
        <v>#N/A</v>
      </c>
      <c r="FX78" s="162" t="e">
        <f t="shared" si="306"/>
        <v>#N/A</v>
      </c>
      <c r="FY78" s="162" t="e">
        <f t="shared" si="307"/>
        <v>#N/A</v>
      </c>
      <c r="FZ78" s="162" t="e">
        <f t="shared" si="308"/>
        <v>#N/A</v>
      </c>
      <c r="GA78" s="162" t="e">
        <f t="shared" si="309"/>
        <v>#N/A</v>
      </c>
      <c r="GB78" s="162" t="e">
        <f t="shared" si="310"/>
        <v>#N/A</v>
      </c>
      <c r="GC78" s="162" t="e">
        <f t="shared" si="311"/>
        <v>#N/A</v>
      </c>
      <c r="GD78" s="162" t="e">
        <f t="shared" si="312"/>
        <v>#N/A</v>
      </c>
      <c r="GE78" s="162" t="e">
        <f t="shared" si="313"/>
        <v>#N/A</v>
      </c>
      <c r="GF78" s="162" t="e">
        <f t="shared" si="314"/>
        <v>#N/A</v>
      </c>
      <c r="GG78" s="162" t="e">
        <f t="shared" si="315"/>
        <v>#N/A</v>
      </c>
      <c r="GH78" s="162" t="e">
        <f t="shared" si="316"/>
        <v>#N/A</v>
      </c>
      <c r="GI78" s="162" t="e">
        <f t="shared" si="317"/>
        <v>#N/A</v>
      </c>
      <c r="GJ78" s="162" t="e">
        <f t="shared" si="318"/>
        <v>#N/A</v>
      </c>
      <c r="GK78" s="162" t="e">
        <f t="shared" si="319"/>
        <v>#N/A</v>
      </c>
      <c r="GL78" s="162" t="e">
        <f t="shared" si="320"/>
        <v>#N/A</v>
      </c>
      <c r="GM78" s="162" t="e">
        <f t="shared" si="321"/>
        <v>#N/A</v>
      </c>
      <c r="GN78" s="162" t="e">
        <f t="shared" si="322"/>
        <v>#N/A</v>
      </c>
      <c r="GO78" s="162" t="e">
        <f t="shared" si="323"/>
        <v>#N/A</v>
      </c>
      <c r="GP78" s="162" t="e">
        <f t="shared" si="324"/>
        <v>#N/A</v>
      </c>
      <c r="GQ78" s="162" t="e">
        <f t="shared" si="325"/>
        <v>#N/A</v>
      </c>
      <c r="GR78" s="162" t="e">
        <f t="shared" si="326"/>
        <v>#N/A</v>
      </c>
      <c r="GS78" s="162" t="e">
        <f t="shared" si="327"/>
        <v>#N/A</v>
      </c>
      <c r="GT78" s="162" t="e">
        <f t="shared" si="328"/>
        <v>#N/A</v>
      </c>
      <c r="GU78" s="162" t="e">
        <f t="shared" si="329"/>
        <v>#N/A</v>
      </c>
      <c r="GV78" s="162" t="e">
        <f t="shared" si="330"/>
        <v>#N/A</v>
      </c>
      <c r="GW78" s="162" t="e">
        <f t="shared" si="331"/>
        <v>#N/A</v>
      </c>
      <c r="GX78" s="162" t="e">
        <f t="shared" si="332"/>
        <v>#N/A</v>
      </c>
      <c r="GY78" s="162" t="e">
        <f t="shared" si="333"/>
        <v>#N/A</v>
      </c>
      <c r="GZ78" s="162" t="e">
        <f t="shared" si="334"/>
        <v>#N/A</v>
      </c>
      <c r="HA78" s="162" t="e">
        <f t="shared" si="335"/>
        <v>#N/A</v>
      </c>
      <c r="HB78" s="162" t="e">
        <f t="shared" si="336"/>
        <v>#N/A</v>
      </c>
      <c r="HC78" s="162" t="e">
        <f t="shared" si="337"/>
        <v>#N/A</v>
      </c>
      <c r="HD78" s="162" t="e">
        <f t="shared" si="338"/>
        <v>#N/A</v>
      </c>
      <c r="HE78" s="162" t="e">
        <f t="shared" si="339"/>
        <v>#N/A</v>
      </c>
      <c r="HF78" s="162" t="e">
        <f t="shared" si="340"/>
        <v>#N/A</v>
      </c>
      <c r="HG78" s="162" t="e">
        <f t="shared" si="341"/>
        <v>#N/A</v>
      </c>
      <c r="HH78" s="162" t="e">
        <f t="shared" si="342"/>
        <v>#N/A</v>
      </c>
      <c r="HI78" s="162" t="e">
        <f t="shared" si="343"/>
        <v>#N/A</v>
      </c>
      <c r="HJ78" s="162" t="e">
        <f t="shared" si="344"/>
        <v>#N/A</v>
      </c>
      <c r="HK78" s="162" t="e">
        <f t="shared" si="345"/>
        <v>#N/A</v>
      </c>
      <c r="HL78" s="162" t="e">
        <f t="shared" si="346"/>
        <v>#N/A</v>
      </c>
      <c r="HM78" s="162" t="e">
        <f t="shared" si="347"/>
        <v>#N/A</v>
      </c>
      <c r="HN78" s="162" t="e">
        <f t="shared" si="348"/>
        <v>#N/A</v>
      </c>
      <c r="HO78" s="162" t="e">
        <f t="shared" si="349"/>
        <v>#N/A</v>
      </c>
      <c r="HP78" s="162" t="e">
        <f t="shared" si="350"/>
        <v>#N/A</v>
      </c>
      <c r="HQ78" s="162" t="e">
        <f t="shared" si="351"/>
        <v>#N/A</v>
      </c>
    </row>
    <row r="79" spans="1:225" hidden="1" x14ac:dyDescent="0.25">
      <c r="A79" s="4">
        <v>76</v>
      </c>
      <c r="B79" s="364" t="str">
        <f t="shared" si="241"/>
        <v/>
      </c>
      <c r="C79" s="88"/>
      <c r="D79" s="364" t="str">
        <f t="shared" si="242"/>
        <v/>
      </c>
      <c r="E79" s="34" t="str">
        <f t="shared" si="243"/>
        <v/>
      </c>
      <c r="F79" s="34" t="str">
        <f t="shared" si="244"/>
        <v/>
      </c>
      <c r="G79" s="69" t="str">
        <f>IF(AND(C79&gt;0,NOT(ISBLANK(H79))),IF(VLOOKUP($C$3,VLookups!$A$17:$B$18,2,FALSE),C79*VLOOKUP(H79,VLookups!$A$4:$B$13,2,FALSE),C79),"")</f>
        <v/>
      </c>
      <c r="H79" s="21"/>
      <c r="I79" s="56"/>
      <c r="J79" s="265"/>
      <c r="K79" s="365" t="str">
        <f>IF(C79&gt;0,IF(ISBLANK(J79),IF(ISBLANK(H79),"",VLOOKUP(H79,VLookups!$A$4:$C$13,3,FALSE)),J79),"")</f>
        <v/>
      </c>
      <c r="L79" s="365" t="str">
        <f t="shared" si="245"/>
        <v/>
      </c>
      <c r="M79" s="71" t="str">
        <f t="shared" si="246"/>
        <v/>
      </c>
      <c r="N79" s="88"/>
      <c r="O79" s="258" t="str">
        <f>IF(AND(N79&gt;0,C79&gt;0,NOT(K79="")),ABS(VLOOKUP($N$1,VLookups!$A$48:$B$49,2,FALSE)-_xlfn.LOGNORM.DIST(N79,LN(G79),LN(K79),TRUE)),"")</f>
        <v/>
      </c>
      <c r="P79" s="87" t="str">
        <f>IF(AND($B79&gt;0,$C79&gt;0,$D79&gt;0,NOT(ISBLANK($H79))),_xlfn.LOGNORM.INV(ABS(VLOOKUP($N$1,VLookups!$A$48:$B$49,2,FALSE)-P$3),LN($G79),LN($K79)),"")</f>
        <v/>
      </c>
      <c r="Q79" s="86" t="str">
        <f>IF(AND($B79&gt;0,$C79&gt;0,$D79&gt;0,NOT(ISBLANK($H79))),_xlfn.LOGNORM.INV(ABS(VLOOKUP($N$1,VLookups!$A$48:$B$49,2,FALSE)-Q$3),LN($G79),LN($K79)),"")</f>
        <v/>
      </c>
      <c r="R79" s="87" t="str">
        <f>IF(AND($B79&gt;0,$C79&gt;0,$D79&gt;0,NOT(ISBLANK($H79))),_xlfn.LOGNORM.INV(ABS(VLOOKUP($N$1,VLookups!$A$48:$B$49,2,FALSE)-R$3),LN($G79),LN($K79)),"")</f>
        <v/>
      </c>
      <c r="S79" s="86" t="str">
        <f>IF(AND($B79&gt;0,$C79&gt;0,$D79&gt;0,NOT(ISBLANK($H79))),_xlfn.LOGNORM.INV(ABS(VLOOKUP($N$1,VLookups!$A$48:$B$49,2,FALSE)-S$3),LN($G79),LN($K79)),"")</f>
        <v/>
      </c>
      <c r="T79" s="87" t="str">
        <f>IF(AND($B79&gt;0,$C79&gt;0,$D79&gt;0,NOT(ISBLANK($H79))),_xlfn.LOGNORM.INV(ABS(VLOOKUP($N$1,VLookups!$A$48:$B$49,2,FALSE)-T$3),LN($G79),LN($K79)),"")</f>
        <v/>
      </c>
      <c r="U79" s="86" t="str">
        <f>IF(AND($B79&gt;0,$C79&gt;0,$D79&gt;0,NOT(ISBLANK($H79))),_xlfn.LOGNORM.INV(ABS(VLOOKUP($N$1,VLookups!$A$48:$B$49,2,FALSE)-U$3),LN($G79),LN($K79)),"")</f>
        <v/>
      </c>
      <c r="V79" s="5"/>
      <c r="W79" s="161" t="str">
        <f t="shared" si="247"/>
        <v/>
      </c>
      <c r="X79" s="161"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2" t="e">
        <f t="shared" si="251"/>
        <v>#N/A</v>
      </c>
      <c r="DV79" s="162" t="e">
        <f t="shared" si="252"/>
        <v>#N/A</v>
      </c>
      <c r="DW79" s="162" t="e">
        <f t="shared" si="253"/>
        <v>#N/A</v>
      </c>
      <c r="DX79" s="162" t="e">
        <f t="shared" si="254"/>
        <v>#N/A</v>
      </c>
      <c r="DY79" s="162" t="e">
        <f t="shared" si="255"/>
        <v>#N/A</v>
      </c>
      <c r="DZ79" s="162" t="e">
        <f t="shared" si="256"/>
        <v>#N/A</v>
      </c>
      <c r="EA79" s="162" t="e">
        <f t="shared" si="257"/>
        <v>#N/A</v>
      </c>
      <c r="EB79" s="162" t="e">
        <f t="shared" si="258"/>
        <v>#N/A</v>
      </c>
      <c r="EC79" s="162" t="e">
        <f t="shared" si="259"/>
        <v>#N/A</v>
      </c>
      <c r="ED79" s="162" t="e">
        <f t="shared" si="260"/>
        <v>#N/A</v>
      </c>
      <c r="EE79" s="162" t="e">
        <f t="shared" si="261"/>
        <v>#N/A</v>
      </c>
      <c r="EF79" s="162" t="e">
        <f t="shared" si="262"/>
        <v>#N/A</v>
      </c>
      <c r="EG79" s="162" t="e">
        <f t="shared" si="263"/>
        <v>#N/A</v>
      </c>
      <c r="EH79" s="162" t="e">
        <f t="shared" si="264"/>
        <v>#N/A</v>
      </c>
      <c r="EI79" s="162" t="e">
        <f t="shared" si="265"/>
        <v>#N/A</v>
      </c>
      <c r="EJ79" s="162" t="e">
        <f t="shared" si="266"/>
        <v>#N/A</v>
      </c>
      <c r="EK79" s="162" t="e">
        <f t="shared" si="267"/>
        <v>#N/A</v>
      </c>
      <c r="EL79" s="162" t="e">
        <f t="shared" si="268"/>
        <v>#N/A</v>
      </c>
      <c r="EM79" s="162" t="e">
        <f t="shared" si="269"/>
        <v>#N/A</v>
      </c>
      <c r="EN79" s="162" t="e">
        <f t="shared" si="270"/>
        <v>#N/A</v>
      </c>
      <c r="EO79" s="162" t="e">
        <f t="shared" si="271"/>
        <v>#N/A</v>
      </c>
      <c r="EP79" s="162" t="e">
        <f t="shared" si="272"/>
        <v>#N/A</v>
      </c>
      <c r="EQ79" s="162" t="e">
        <f t="shared" si="273"/>
        <v>#N/A</v>
      </c>
      <c r="ER79" s="162" t="e">
        <f t="shared" si="274"/>
        <v>#N/A</v>
      </c>
      <c r="ES79" s="162" t="e">
        <f t="shared" si="275"/>
        <v>#N/A</v>
      </c>
      <c r="ET79" s="162" t="e">
        <f t="shared" si="276"/>
        <v>#N/A</v>
      </c>
      <c r="EU79" s="162" t="e">
        <f t="shared" si="277"/>
        <v>#N/A</v>
      </c>
      <c r="EV79" s="162" t="e">
        <f t="shared" si="278"/>
        <v>#N/A</v>
      </c>
      <c r="EW79" s="162" t="e">
        <f t="shared" si="279"/>
        <v>#N/A</v>
      </c>
      <c r="EX79" s="162" t="e">
        <f t="shared" si="280"/>
        <v>#N/A</v>
      </c>
      <c r="EY79" s="162" t="e">
        <f t="shared" si="281"/>
        <v>#N/A</v>
      </c>
      <c r="EZ79" s="162" t="e">
        <f t="shared" si="282"/>
        <v>#N/A</v>
      </c>
      <c r="FA79" s="162" t="e">
        <f t="shared" si="283"/>
        <v>#N/A</v>
      </c>
      <c r="FB79" s="162" t="e">
        <f t="shared" si="284"/>
        <v>#N/A</v>
      </c>
      <c r="FC79" s="162" t="e">
        <f t="shared" si="285"/>
        <v>#N/A</v>
      </c>
      <c r="FD79" s="162" t="e">
        <f t="shared" si="286"/>
        <v>#N/A</v>
      </c>
      <c r="FE79" s="162" t="e">
        <f t="shared" si="287"/>
        <v>#N/A</v>
      </c>
      <c r="FF79" s="162" t="e">
        <f t="shared" si="288"/>
        <v>#N/A</v>
      </c>
      <c r="FG79" s="162" t="e">
        <f t="shared" si="289"/>
        <v>#N/A</v>
      </c>
      <c r="FH79" s="162" t="e">
        <f t="shared" si="290"/>
        <v>#N/A</v>
      </c>
      <c r="FI79" s="162" t="e">
        <f t="shared" si="291"/>
        <v>#N/A</v>
      </c>
      <c r="FJ79" s="162" t="e">
        <f t="shared" si="292"/>
        <v>#N/A</v>
      </c>
      <c r="FK79" s="162" t="e">
        <f t="shared" si="293"/>
        <v>#N/A</v>
      </c>
      <c r="FL79" s="162" t="e">
        <f t="shared" si="294"/>
        <v>#N/A</v>
      </c>
      <c r="FM79" s="162" t="e">
        <f t="shared" si="295"/>
        <v>#N/A</v>
      </c>
      <c r="FN79" s="162" t="e">
        <f t="shared" si="296"/>
        <v>#N/A</v>
      </c>
      <c r="FO79" s="162" t="e">
        <f t="shared" si="297"/>
        <v>#N/A</v>
      </c>
      <c r="FP79" s="162" t="e">
        <f t="shared" si="298"/>
        <v>#N/A</v>
      </c>
      <c r="FQ79" s="162" t="e">
        <f t="shared" si="299"/>
        <v>#N/A</v>
      </c>
      <c r="FR79" s="162" t="e">
        <f t="shared" si="300"/>
        <v>#N/A</v>
      </c>
      <c r="FS79" s="162" t="e">
        <f t="shared" si="301"/>
        <v>#N/A</v>
      </c>
      <c r="FT79" s="162" t="e">
        <f t="shared" si="302"/>
        <v>#N/A</v>
      </c>
      <c r="FU79" s="162" t="e">
        <f t="shared" si="303"/>
        <v>#N/A</v>
      </c>
      <c r="FV79" s="162" t="e">
        <f t="shared" si="304"/>
        <v>#N/A</v>
      </c>
      <c r="FW79" s="162" t="e">
        <f t="shared" si="305"/>
        <v>#N/A</v>
      </c>
      <c r="FX79" s="162" t="e">
        <f t="shared" si="306"/>
        <v>#N/A</v>
      </c>
      <c r="FY79" s="162" t="e">
        <f t="shared" si="307"/>
        <v>#N/A</v>
      </c>
      <c r="FZ79" s="162" t="e">
        <f t="shared" si="308"/>
        <v>#N/A</v>
      </c>
      <c r="GA79" s="162" t="e">
        <f t="shared" si="309"/>
        <v>#N/A</v>
      </c>
      <c r="GB79" s="162" t="e">
        <f t="shared" si="310"/>
        <v>#N/A</v>
      </c>
      <c r="GC79" s="162" t="e">
        <f t="shared" si="311"/>
        <v>#N/A</v>
      </c>
      <c r="GD79" s="162" t="e">
        <f t="shared" si="312"/>
        <v>#N/A</v>
      </c>
      <c r="GE79" s="162" t="e">
        <f t="shared" si="313"/>
        <v>#N/A</v>
      </c>
      <c r="GF79" s="162" t="e">
        <f t="shared" si="314"/>
        <v>#N/A</v>
      </c>
      <c r="GG79" s="162" t="e">
        <f t="shared" si="315"/>
        <v>#N/A</v>
      </c>
      <c r="GH79" s="162" t="e">
        <f t="shared" si="316"/>
        <v>#N/A</v>
      </c>
      <c r="GI79" s="162" t="e">
        <f t="shared" si="317"/>
        <v>#N/A</v>
      </c>
      <c r="GJ79" s="162" t="e">
        <f t="shared" si="318"/>
        <v>#N/A</v>
      </c>
      <c r="GK79" s="162" t="e">
        <f t="shared" si="319"/>
        <v>#N/A</v>
      </c>
      <c r="GL79" s="162" t="e">
        <f t="shared" si="320"/>
        <v>#N/A</v>
      </c>
      <c r="GM79" s="162" t="e">
        <f t="shared" si="321"/>
        <v>#N/A</v>
      </c>
      <c r="GN79" s="162" t="e">
        <f t="shared" si="322"/>
        <v>#N/A</v>
      </c>
      <c r="GO79" s="162" t="e">
        <f t="shared" si="323"/>
        <v>#N/A</v>
      </c>
      <c r="GP79" s="162" t="e">
        <f t="shared" si="324"/>
        <v>#N/A</v>
      </c>
      <c r="GQ79" s="162" t="e">
        <f t="shared" si="325"/>
        <v>#N/A</v>
      </c>
      <c r="GR79" s="162" t="e">
        <f t="shared" si="326"/>
        <v>#N/A</v>
      </c>
      <c r="GS79" s="162" t="e">
        <f t="shared" si="327"/>
        <v>#N/A</v>
      </c>
      <c r="GT79" s="162" t="e">
        <f t="shared" si="328"/>
        <v>#N/A</v>
      </c>
      <c r="GU79" s="162" t="e">
        <f t="shared" si="329"/>
        <v>#N/A</v>
      </c>
      <c r="GV79" s="162" t="e">
        <f t="shared" si="330"/>
        <v>#N/A</v>
      </c>
      <c r="GW79" s="162" t="e">
        <f t="shared" si="331"/>
        <v>#N/A</v>
      </c>
      <c r="GX79" s="162" t="e">
        <f t="shared" si="332"/>
        <v>#N/A</v>
      </c>
      <c r="GY79" s="162" t="e">
        <f t="shared" si="333"/>
        <v>#N/A</v>
      </c>
      <c r="GZ79" s="162" t="e">
        <f t="shared" si="334"/>
        <v>#N/A</v>
      </c>
      <c r="HA79" s="162" t="e">
        <f t="shared" si="335"/>
        <v>#N/A</v>
      </c>
      <c r="HB79" s="162" t="e">
        <f t="shared" si="336"/>
        <v>#N/A</v>
      </c>
      <c r="HC79" s="162" t="e">
        <f t="shared" si="337"/>
        <v>#N/A</v>
      </c>
      <c r="HD79" s="162" t="e">
        <f t="shared" si="338"/>
        <v>#N/A</v>
      </c>
      <c r="HE79" s="162" t="e">
        <f t="shared" si="339"/>
        <v>#N/A</v>
      </c>
      <c r="HF79" s="162" t="e">
        <f t="shared" si="340"/>
        <v>#N/A</v>
      </c>
      <c r="HG79" s="162" t="e">
        <f t="shared" si="341"/>
        <v>#N/A</v>
      </c>
      <c r="HH79" s="162" t="e">
        <f t="shared" si="342"/>
        <v>#N/A</v>
      </c>
      <c r="HI79" s="162" t="e">
        <f t="shared" si="343"/>
        <v>#N/A</v>
      </c>
      <c r="HJ79" s="162" t="e">
        <f t="shared" si="344"/>
        <v>#N/A</v>
      </c>
      <c r="HK79" s="162" t="e">
        <f t="shared" si="345"/>
        <v>#N/A</v>
      </c>
      <c r="HL79" s="162" t="e">
        <f t="shared" si="346"/>
        <v>#N/A</v>
      </c>
      <c r="HM79" s="162" t="e">
        <f t="shared" si="347"/>
        <v>#N/A</v>
      </c>
      <c r="HN79" s="162" t="e">
        <f t="shared" si="348"/>
        <v>#N/A</v>
      </c>
      <c r="HO79" s="162" t="e">
        <f t="shared" si="349"/>
        <v>#N/A</v>
      </c>
      <c r="HP79" s="162" t="e">
        <f t="shared" si="350"/>
        <v>#N/A</v>
      </c>
      <c r="HQ79" s="162" t="e">
        <f t="shared" si="351"/>
        <v>#N/A</v>
      </c>
    </row>
    <row r="80" spans="1:225" hidden="1" x14ac:dyDescent="0.25">
      <c r="A80" s="4">
        <v>77</v>
      </c>
      <c r="B80" s="364" t="str">
        <f t="shared" si="241"/>
        <v/>
      </c>
      <c r="C80" s="88"/>
      <c r="D80" s="364" t="str">
        <f t="shared" si="242"/>
        <v/>
      </c>
      <c r="E80" s="34" t="str">
        <f t="shared" si="243"/>
        <v/>
      </c>
      <c r="F80" s="34" t="str">
        <f t="shared" si="244"/>
        <v/>
      </c>
      <c r="G80" s="69" t="str">
        <f>IF(AND(C80&gt;0,NOT(ISBLANK(H80))),IF(VLOOKUP($C$3,VLookups!$A$17:$B$18,2,FALSE),C80*VLOOKUP(H80,VLookups!$A$4:$B$13,2,FALSE),C80),"")</f>
        <v/>
      </c>
      <c r="H80" s="21"/>
      <c r="I80" s="56"/>
      <c r="J80" s="265"/>
      <c r="K80" s="365" t="str">
        <f>IF(C80&gt;0,IF(ISBLANK(J80),IF(ISBLANK(H80),"",VLOOKUP(H80,VLookups!$A$4:$C$13,3,FALSE)),J80),"")</f>
        <v/>
      </c>
      <c r="L80" s="365" t="str">
        <f t="shared" si="245"/>
        <v/>
      </c>
      <c r="M80" s="71" t="str">
        <f t="shared" si="246"/>
        <v/>
      </c>
      <c r="N80" s="88"/>
      <c r="O80" s="258" t="str">
        <f>IF(AND(N80&gt;0,C80&gt;0,NOT(K80="")),ABS(VLOOKUP($N$1,VLookups!$A$48:$B$49,2,FALSE)-_xlfn.LOGNORM.DIST(N80,LN(G80),LN(K80),TRUE)),"")</f>
        <v/>
      </c>
      <c r="P80" s="87" t="str">
        <f>IF(AND($B80&gt;0,$C80&gt;0,$D80&gt;0,NOT(ISBLANK($H80))),_xlfn.LOGNORM.INV(ABS(VLOOKUP($N$1,VLookups!$A$48:$B$49,2,FALSE)-P$3),LN($G80),LN($K80)),"")</f>
        <v/>
      </c>
      <c r="Q80" s="86" t="str">
        <f>IF(AND($B80&gt;0,$C80&gt;0,$D80&gt;0,NOT(ISBLANK($H80))),_xlfn.LOGNORM.INV(ABS(VLOOKUP($N$1,VLookups!$A$48:$B$49,2,FALSE)-Q$3),LN($G80),LN($K80)),"")</f>
        <v/>
      </c>
      <c r="R80" s="87" t="str">
        <f>IF(AND($B80&gt;0,$C80&gt;0,$D80&gt;0,NOT(ISBLANK($H80))),_xlfn.LOGNORM.INV(ABS(VLOOKUP($N$1,VLookups!$A$48:$B$49,2,FALSE)-R$3),LN($G80),LN($K80)),"")</f>
        <v/>
      </c>
      <c r="S80" s="86" t="str">
        <f>IF(AND($B80&gt;0,$C80&gt;0,$D80&gt;0,NOT(ISBLANK($H80))),_xlfn.LOGNORM.INV(ABS(VLOOKUP($N$1,VLookups!$A$48:$B$49,2,FALSE)-S$3),LN($G80),LN($K80)),"")</f>
        <v/>
      </c>
      <c r="T80" s="87" t="str">
        <f>IF(AND($B80&gt;0,$C80&gt;0,$D80&gt;0,NOT(ISBLANK($H80))),_xlfn.LOGNORM.INV(ABS(VLOOKUP($N$1,VLookups!$A$48:$B$49,2,FALSE)-T$3),LN($G80),LN($K80)),"")</f>
        <v/>
      </c>
      <c r="U80" s="86" t="str">
        <f>IF(AND($B80&gt;0,$C80&gt;0,$D80&gt;0,NOT(ISBLANK($H80))),_xlfn.LOGNORM.INV(ABS(VLOOKUP($N$1,VLookups!$A$48:$B$49,2,FALSE)-U$3),LN($G80),LN($K80)),"")</f>
        <v/>
      </c>
      <c r="V80" s="5"/>
      <c r="W80" s="161" t="str">
        <f t="shared" si="247"/>
        <v/>
      </c>
      <c r="X80" s="161"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2" t="e">
        <f t="shared" si="251"/>
        <v>#N/A</v>
      </c>
      <c r="DV80" s="162" t="e">
        <f t="shared" si="252"/>
        <v>#N/A</v>
      </c>
      <c r="DW80" s="162" t="e">
        <f t="shared" si="253"/>
        <v>#N/A</v>
      </c>
      <c r="DX80" s="162" t="e">
        <f t="shared" si="254"/>
        <v>#N/A</v>
      </c>
      <c r="DY80" s="162" t="e">
        <f t="shared" si="255"/>
        <v>#N/A</v>
      </c>
      <c r="DZ80" s="162" t="e">
        <f t="shared" si="256"/>
        <v>#N/A</v>
      </c>
      <c r="EA80" s="162" t="e">
        <f t="shared" si="257"/>
        <v>#N/A</v>
      </c>
      <c r="EB80" s="162" t="e">
        <f t="shared" si="258"/>
        <v>#N/A</v>
      </c>
      <c r="EC80" s="162" t="e">
        <f t="shared" si="259"/>
        <v>#N/A</v>
      </c>
      <c r="ED80" s="162" t="e">
        <f t="shared" si="260"/>
        <v>#N/A</v>
      </c>
      <c r="EE80" s="162" t="e">
        <f t="shared" si="261"/>
        <v>#N/A</v>
      </c>
      <c r="EF80" s="162" t="e">
        <f t="shared" si="262"/>
        <v>#N/A</v>
      </c>
      <c r="EG80" s="162" t="e">
        <f t="shared" si="263"/>
        <v>#N/A</v>
      </c>
      <c r="EH80" s="162" t="e">
        <f t="shared" si="264"/>
        <v>#N/A</v>
      </c>
      <c r="EI80" s="162" t="e">
        <f t="shared" si="265"/>
        <v>#N/A</v>
      </c>
      <c r="EJ80" s="162" t="e">
        <f t="shared" si="266"/>
        <v>#N/A</v>
      </c>
      <c r="EK80" s="162" t="e">
        <f t="shared" si="267"/>
        <v>#N/A</v>
      </c>
      <c r="EL80" s="162" t="e">
        <f t="shared" si="268"/>
        <v>#N/A</v>
      </c>
      <c r="EM80" s="162" t="e">
        <f t="shared" si="269"/>
        <v>#N/A</v>
      </c>
      <c r="EN80" s="162" t="e">
        <f t="shared" si="270"/>
        <v>#N/A</v>
      </c>
      <c r="EO80" s="162" t="e">
        <f t="shared" si="271"/>
        <v>#N/A</v>
      </c>
      <c r="EP80" s="162" t="e">
        <f t="shared" si="272"/>
        <v>#N/A</v>
      </c>
      <c r="EQ80" s="162" t="e">
        <f t="shared" si="273"/>
        <v>#N/A</v>
      </c>
      <c r="ER80" s="162" t="e">
        <f t="shared" si="274"/>
        <v>#N/A</v>
      </c>
      <c r="ES80" s="162" t="e">
        <f t="shared" si="275"/>
        <v>#N/A</v>
      </c>
      <c r="ET80" s="162" t="e">
        <f t="shared" si="276"/>
        <v>#N/A</v>
      </c>
      <c r="EU80" s="162" t="e">
        <f t="shared" si="277"/>
        <v>#N/A</v>
      </c>
      <c r="EV80" s="162" t="e">
        <f t="shared" si="278"/>
        <v>#N/A</v>
      </c>
      <c r="EW80" s="162" t="e">
        <f t="shared" si="279"/>
        <v>#N/A</v>
      </c>
      <c r="EX80" s="162" t="e">
        <f t="shared" si="280"/>
        <v>#N/A</v>
      </c>
      <c r="EY80" s="162" t="e">
        <f t="shared" si="281"/>
        <v>#N/A</v>
      </c>
      <c r="EZ80" s="162" t="e">
        <f t="shared" si="282"/>
        <v>#N/A</v>
      </c>
      <c r="FA80" s="162" t="e">
        <f t="shared" si="283"/>
        <v>#N/A</v>
      </c>
      <c r="FB80" s="162" t="e">
        <f t="shared" si="284"/>
        <v>#N/A</v>
      </c>
      <c r="FC80" s="162" t="e">
        <f t="shared" si="285"/>
        <v>#N/A</v>
      </c>
      <c r="FD80" s="162" t="e">
        <f t="shared" si="286"/>
        <v>#N/A</v>
      </c>
      <c r="FE80" s="162" t="e">
        <f t="shared" si="287"/>
        <v>#N/A</v>
      </c>
      <c r="FF80" s="162" t="e">
        <f t="shared" si="288"/>
        <v>#N/A</v>
      </c>
      <c r="FG80" s="162" t="e">
        <f t="shared" si="289"/>
        <v>#N/A</v>
      </c>
      <c r="FH80" s="162" t="e">
        <f t="shared" si="290"/>
        <v>#N/A</v>
      </c>
      <c r="FI80" s="162" t="e">
        <f t="shared" si="291"/>
        <v>#N/A</v>
      </c>
      <c r="FJ80" s="162" t="e">
        <f t="shared" si="292"/>
        <v>#N/A</v>
      </c>
      <c r="FK80" s="162" t="e">
        <f t="shared" si="293"/>
        <v>#N/A</v>
      </c>
      <c r="FL80" s="162" t="e">
        <f t="shared" si="294"/>
        <v>#N/A</v>
      </c>
      <c r="FM80" s="162" t="e">
        <f t="shared" si="295"/>
        <v>#N/A</v>
      </c>
      <c r="FN80" s="162" t="e">
        <f t="shared" si="296"/>
        <v>#N/A</v>
      </c>
      <c r="FO80" s="162" t="e">
        <f t="shared" si="297"/>
        <v>#N/A</v>
      </c>
      <c r="FP80" s="162" t="e">
        <f t="shared" si="298"/>
        <v>#N/A</v>
      </c>
      <c r="FQ80" s="162" t="e">
        <f t="shared" si="299"/>
        <v>#N/A</v>
      </c>
      <c r="FR80" s="162" t="e">
        <f t="shared" si="300"/>
        <v>#N/A</v>
      </c>
      <c r="FS80" s="162" t="e">
        <f t="shared" si="301"/>
        <v>#N/A</v>
      </c>
      <c r="FT80" s="162" t="e">
        <f t="shared" si="302"/>
        <v>#N/A</v>
      </c>
      <c r="FU80" s="162" t="e">
        <f t="shared" si="303"/>
        <v>#N/A</v>
      </c>
      <c r="FV80" s="162" t="e">
        <f t="shared" si="304"/>
        <v>#N/A</v>
      </c>
      <c r="FW80" s="162" t="e">
        <f t="shared" si="305"/>
        <v>#N/A</v>
      </c>
      <c r="FX80" s="162" t="e">
        <f t="shared" si="306"/>
        <v>#N/A</v>
      </c>
      <c r="FY80" s="162" t="e">
        <f t="shared" si="307"/>
        <v>#N/A</v>
      </c>
      <c r="FZ80" s="162" t="e">
        <f t="shared" si="308"/>
        <v>#N/A</v>
      </c>
      <c r="GA80" s="162" t="e">
        <f t="shared" si="309"/>
        <v>#N/A</v>
      </c>
      <c r="GB80" s="162" t="e">
        <f t="shared" si="310"/>
        <v>#N/A</v>
      </c>
      <c r="GC80" s="162" t="e">
        <f t="shared" si="311"/>
        <v>#N/A</v>
      </c>
      <c r="GD80" s="162" t="e">
        <f t="shared" si="312"/>
        <v>#N/A</v>
      </c>
      <c r="GE80" s="162" t="e">
        <f t="shared" si="313"/>
        <v>#N/A</v>
      </c>
      <c r="GF80" s="162" t="e">
        <f t="shared" si="314"/>
        <v>#N/A</v>
      </c>
      <c r="GG80" s="162" t="e">
        <f t="shared" si="315"/>
        <v>#N/A</v>
      </c>
      <c r="GH80" s="162" t="e">
        <f t="shared" si="316"/>
        <v>#N/A</v>
      </c>
      <c r="GI80" s="162" t="e">
        <f t="shared" si="317"/>
        <v>#N/A</v>
      </c>
      <c r="GJ80" s="162" t="e">
        <f t="shared" si="318"/>
        <v>#N/A</v>
      </c>
      <c r="GK80" s="162" t="e">
        <f t="shared" si="319"/>
        <v>#N/A</v>
      </c>
      <c r="GL80" s="162" t="e">
        <f t="shared" si="320"/>
        <v>#N/A</v>
      </c>
      <c r="GM80" s="162" t="e">
        <f t="shared" si="321"/>
        <v>#N/A</v>
      </c>
      <c r="GN80" s="162" t="e">
        <f t="shared" si="322"/>
        <v>#N/A</v>
      </c>
      <c r="GO80" s="162" t="e">
        <f t="shared" si="323"/>
        <v>#N/A</v>
      </c>
      <c r="GP80" s="162" t="e">
        <f t="shared" si="324"/>
        <v>#N/A</v>
      </c>
      <c r="GQ80" s="162" t="e">
        <f t="shared" si="325"/>
        <v>#N/A</v>
      </c>
      <c r="GR80" s="162" t="e">
        <f t="shared" si="326"/>
        <v>#N/A</v>
      </c>
      <c r="GS80" s="162" t="e">
        <f t="shared" si="327"/>
        <v>#N/A</v>
      </c>
      <c r="GT80" s="162" t="e">
        <f t="shared" si="328"/>
        <v>#N/A</v>
      </c>
      <c r="GU80" s="162" t="e">
        <f t="shared" si="329"/>
        <v>#N/A</v>
      </c>
      <c r="GV80" s="162" t="e">
        <f t="shared" si="330"/>
        <v>#N/A</v>
      </c>
      <c r="GW80" s="162" t="e">
        <f t="shared" si="331"/>
        <v>#N/A</v>
      </c>
      <c r="GX80" s="162" t="e">
        <f t="shared" si="332"/>
        <v>#N/A</v>
      </c>
      <c r="GY80" s="162" t="e">
        <f t="shared" si="333"/>
        <v>#N/A</v>
      </c>
      <c r="GZ80" s="162" t="e">
        <f t="shared" si="334"/>
        <v>#N/A</v>
      </c>
      <c r="HA80" s="162" t="e">
        <f t="shared" si="335"/>
        <v>#N/A</v>
      </c>
      <c r="HB80" s="162" t="e">
        <f t="shared" si="336"/>
        <v>#N/A</v>
      </c>
      <c r="HC80" s="162" t="e">
        <f t="shared" si="337"/>
        <v>#N/A</v>
      </c>
      <c r="HD80" s="162" t="e">
        <f t="shared" si="338"/>
        <v>#N/A</v>
      </c>
      <c r="HE80" s="162" t="e">
        <f t="shared" si="339"/>
        <v>#N/A</v>
      </c>
      <c r="HF80" s="162" t="e">
        <f t="shared" si="340"/>
        <v>#N/A</v>
      </c>
      <c r="HG80" s="162" t="e">
        <f t="shared" si="341"/>
        <v>#N/A</v>
      </c>
      <c r="HH80" s="162" t="e">
        <f t="shared" si="342"/>
        <v>#N/A</v>
      </c>
      <c r="HI80" s="162" t="e">
        <f t="shared" si="343"/>
        <v>#N/A</v>
      </c>
      <c r="HJ80" s="162" t="e">
        <f t="shared" si="344"/>
        <v>#N/A</v>
      </c>
      <c r="HK80" s="162" t="e">
        <f t="shared" si="345"/>
        <v>#N/A</v>
      </c>
      <c r="HL80" s="162" t="e">
        <f t="shared" si="346"/>
        <v>#N/A</v>
      </c>
      <c r="HM80" s="162" t="e">
        <f t="shared" si="347"/>
        <v>#N/A</v>
      </c>
      <c r="HN80" s="162" t="e">
        <f t="shared" si="348"/>
        <v>#N/A</v>
      </c>
      <c r="HO80" s="162" t="e">
        <f t="shared" si="349"/>
        <v>#N/A</v>
      </c>
      <c r="HP80" s="162" t="e">
        <f t="shared" si="350"/>
        <v>#N/A</v>
      </c>
      <c r="HQ80" s="162" t="e">
        <f t="shared" si="351"/>
        <v>#N/A</v>
      </c>
    </row>
    <row r="81" spans="1:225" hidden="1" x14ac:dyDescent="0.25">
      <c r="A81" s="4">
        <v>78</v>
      </c>
      <c r="B81" s="364" t="str">
        <f t="shared" si="241"/>
        <v/>
      </c>
      <c r="C81" s="88"/>
      <c r="D81" s="364" t="str">
        <f t="shared" si="242"/>
        <v/>
      </c>
      <c r="E81" s="34" t="str">
        <f t="shared" si="243"/>
        <v/>
      </c>
      <c r="F81" s="34" t="str">
        <f t="shared" si="244"/>
        <v/>
      </c>
      <c r="G81" s="69" t="str">
        <f>IF(AND(C81&gt;0,NOT(ISBLANK(H81))),IF(VLOOKUP($C$3,VLookups!$A$17:$B$18,2,FALSE),C81*VLOOKUP(H81,VLookups!$A$4:$B$13,2,FALSE),C81),"")</f>
        <v/>
      </c>
      <c r="H81" s="21"/>
      <c r="I81" s="56"/>
      <c r="J81" s="265"/>
      <c r="K81" s="365" t="str">
        <f>IF(C81&gt;0,IF(ISBLANK(J81),IF(ISBLANK(H81),"",VLOOKUP(H81,VLookups!$A$4:$C$13,3,FALSE)),J81),"")</f>
        <v/>
      </c>
      <c r="L81" s="365" t="str">
        <f t="shared" si="245"/>
        <v/>
      </c>
      <c r="M81" s="71" t="str">
        <f t="shared" si="246"/>
        <v/>
      </c>
      <c r="N81" s="88"/>
      <c r="O81" s="258" t="str">
        <f>IF(AND(N81&gt;0,C81&gt;0,NOT(K81="")),ABS(VLOOKUP($N$1,VLookups!$A$48:$B$49,2,FALSE)-_xlfn.LOGNORM.DIST(N81,LN(G81),LN(K81),TRUE)),"")</f>
        <v/>
      </c>
      <c r="P81" s="87" t="str">
        <f>IF(AND($B81&gt;0,$C81&gt;0,$D81&gt;0,NOT(ISBLANK($H81))),_xlfn.LOGNORM.INV(ABS(VLOOKUP($N$1,VLookups!$A$48:$B$49,2,FALSE)-P$3),LN($G81),LN($K81)),"")</f>
        <v/>
      </c>
      <c r="Q81" s="86" t="str">
        <f>IF(AND($B81&gt;0,$C81&gt;0,$D81&gt;0,NOT(ISBLANK($H81))),_xlfn.LOGNORM.INV(ABS(VLOOKUP($N$1,VLookups!$A$48:$B$49,2,FALSE)-Q$3),LN($G81),LN($K81)),"")</f>
        <v/>
      </c>
      <c r="R81" s="87" t="str">
        <f>IF(AND($B81&gt;0,$C81&gt;0,$D81&gt;0,NOT(ISBLANK($H81))),_xlfn.LOGNORM.INV(ABS(VLOOKUP($N$1,VLookups!$A$48:$B$49,2,FALSE)-R$3),LN($G81),LN($K81)),"")</f>
        <v/>
      </c>
      <c r="S81" s="86" t="str">
        <f>IF(AND($B81&gt;0,$C81&gt;0,$D81&gt;0,NOT(ISBLANK($H81))),_xlfn.LOGNORM.INV(ABS(VLOOKUP($N$1,VLookups!$A$48:$B$49,2,FALSE)-S$3),LN($G81),LN($K81)),"")</f>
        <v/>
      </c>
      <c r="T81" s="87" t="str">
        <f>IF(AND($B81&gt;0,$C81&gt;0,$D81&gt;0,NOT(ISBLANK($H81))),_xlfn.LOGNORM.INV(ABS(VLOOKUP($N$1,VLookups!$A$48:$B$49,2,FALSE)-T$3),LN($G81),LN($K81)),"")</f>
        <v/>
      </c>
      <c r="U81" s="86" t="str">
        <f>IF(AND($B81&gt;0,$C81&gt;0,$D81&gt;0,NOT(ISBLANK($H81))),_xlfn.LOGNORM.INV(ABS(VLOOKUP($N$1,VLookups!$A$48:$B$49,2,FALSE)-U$3),LN($G81),LN($K81)),"")</f>
        <v/>
      </c>
      <c r="V81" s="5"/>
      <c r="W81" s="161" t="str">
        <f t="shared" si="247"/>
        <v/>
      </c>
      <c r="X81" s="161"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2" t="e">
        <f t="shared" si="251"/>
        <v>#N/A</v>
      </c>
      <c r="DV81" s="162" t="e">
        <f t="shared" si="252"/>
        <v>#N/A</v>
      </c>
      <c r="DW81" s="162" t="e">
        <f t="shared" si="253"/>
        <v>#N/A</v>
      </c>
      <c r="DX81" s="162" t="e">
        <f t="shared" si="254"/>
        <v>#N/A</v>
      </c>
      <c r="DY81" s="162" t="e">
        <f t="shared" si="255"/>
        <v>#N/A</v>
      </c>
      <c r="DZ81" s="162" t="e">
        <f t="shared" si="256"/>
        <v>#N/A</v>
      </c>
      <c r="EA81" s="162" t="e">
        <f t="shared" si="257"/>
        <v>#N/A</v>
      </c>
      <c r="EB81" s="162" t="e">
        <f t="shared" si="258"/>
        <v>#N/A</v>
      </c>
      <c r="EC81" s="162" t="e">
        <f t="shared" si="259"/>
        <v>#N/A</v>
      </c>
      <c r="ED81" s="162" t="e">
        <f t="shared" si="260"/>
        <v>#N/A</v>
      </c>
      <c r="EE81" s="162" t="e">
        <f t="shared" si="261"/>
        <v>#N/A</v>
      </c>
      <c r="EF81" s="162" t="e">
        <f t="shared" si="262"/>
        <v>#N/A</v>
      </c>
      <c r="EG81" s="162" t="e">
        <f t="shared" si="263"/>
        <v>#N/A</v>
      </c>
      <c r="EH81" s="162" t="e">
        <f t="shared" si="264"/>
        <v>#N/A</v>
      </c>
      <c r="EI81" s="162" t="e">
        <f t="shared" si="265"/>
        <v>#N/A</v>
      </c>
      <c r="EJ81" s="162" t="e">
        <f t="shared" si="266"/>
        <v>#N/A</v>
      </c>
      <c r="EK81" s="162" t="e">
        <f t="shared" si="267"/>
        <v>#N/A</v>
      </c>
      <c r="EL81" s="162" t="e">
        <f t="shared" si="268"/>
        <v>#N/A</v>
      </c>
      <c r="EM81" s="162" t="e">
        <f t="shared" si="269"/>
        <v>#N/A</v>
      </c>
      <c r="EN81" s="162" t="e">
        <f t="shared" si="270"/>
        <v>#N/A</v>
      </c>
      <c r="EO81" s="162" t="e">
        <f t="shared" si="271"/>
        <v>#N/A</v>
      </c>
      <c r="EP81" s="162" t="e">
        <f t="shared" si="272"/>
        <v>#N/A</v>
      </c>
      <c r="EQ81" s="162" t="e">
        <f t="shared" si="273"/>
        <v>#N/A</v>
      </c>
      <c r="ER81" s="162" t="e">
        <f t="shared" si="274"/>
        <v>#N/A</v>
      </c>
      <c r="ES81" s="162" t="e">
        <f t="shared" si="275"/>
        <v>#N/A</v>
      </c>
      <c r="ET81" s="162" t="e">
        <f t="shared" si="276"/>
        <v>#N/A</v>
      </c>
      <c r="EU81" s="162" t="e">
        <f t="shared" si="277"/>
        <v>#N/A</v>
      </c>
      <c r="EV81" s="162" t="e">
        <f t="shared" si="278"/>
        <v>#N/A</v>
      </c>
      <c r="EW81" s="162" t="e">
        <f t="shared" si="279"/>
        <v>#N/A</v>
      </c>
      <c r="EX81" s="162" t="e">
        <f t="shared" si="280"/>
        <v>#N/A</v>
      </c>
      <c r="EY81" s="162" t="e">
        <f t="shared" si="281"/>
        <v>#N/A</v>
      </c>
      <c r="EZ81" s="162" t="e">
        <f t="shared" si="282"/>
        <v>#N/A</v>
      </c>
      <c r="FA81" s="162" t="e">
        <f t="shared" si="283"/>
        <v>#N/A</v>
      </c>
      <c r="FB81" s="162" t="e">
        <f t="shared" si="284"/>
        <v>#N/A</v>
      </c>
      <c r="FC81" s="162" t="e">
        <f t="shared" si="285"/>
        <v>#N/A</v>
      </c>
      <c r="FD81" s="162" t="e">
        <f t="shared" si="286"/>
        <v>#N/A</v>
      </c>
      <c r="FE81" s="162" t="e">
        <f t="shared" si="287"/>
        <v>#N/A</v>
      </c>
      <c r="FF81" s="162" t="e">
        <f t="shared" si="288"/>
        <v>#N/A</v>
      </c>
      <c r="FG81" s="162" t="e">
        <f t="shared" si="289"/>
        <v>#N/A</v>
      </c>
      <c r="FH81" s="162" t="e">
        <f t="shared" si="290"/>
        <v>#N/A</v>
      </c>
      <c r="FI81" s="162" t="e">
        <f t="shared" si="291"/>
        <v>#N/A</v>
      </c>
      <c r="FJ81" s="162" t="e">
        <f t="shared" si="292"/>
        <v>#N/A</v>
      </c>
      <c r="FK81" s="162" t="e">
        <f t="shared" si="293"/>
        <v>#N/A</v>
      </c>
      <c r="FL81" s="162" t="e">
        <f t="shared" si="294"/>
        <v>#N/A</v>
      </c>
      <c r="FM81" s="162" t="e">
        <f t="shared" si="295"/>
        <v>#N/A</v>
      </c>
      <c r="FN81" s="162" t="e">
        <f t="shared" si="296"/>
        <v>#N/A</v>
      </c>
      <c r="FO81" s="162" t="e">
        <f t="shared" si="297"/>
        <v>#N/A</v>
      </c>
      <c r="FP81" s="162" t="e">
        <f t="shared" si="298"/>
        <v>#N/A</v>
      </c>
      <c r="FQ81" s="162" t="e">
        <f t="shared" si="299"/>
        <v>#N/A</v>
      </c>
      <c r="FR81" s="162" t="e">
        <f t="shared" si="300"/>
        <v>#N/A</v>
      </c>
      <c r="FS81" s="162" t="e">
        <f t="shared" si="301"/>
        <v>#N/A</v>
      </c>
      <c r="FT81" s="162" t="e">
        <f t="shared" si="302"/>
        <v>#N/A</v>
      </c>
      <c r="FU81" s="162" t="e">
        <f t="shared" si="303"/>
        <v>#N/A</v>
      </c>
      <c r="FV81" s="162" t="e">
        <f t="shared" si="304"/>
        <v>#N/A</v>
      </c>
      <c r="FW81" s="162" t="e">
        <f t="shared" si="305"/>
        <v>#N/A</v>
      </c>
      <c r="FX81" s="162" t="e">
        <f t="shared" si="306"/>
        <v>#N/A</v>
      </c>
      <c r="FY81" s="162" t="e">
        <f t="shared" si="307"/>
        <v>#N/A</v>
      </c>
      <c r="FZ81" s="162" t="e">
        <f t="shared" si="308"/>
        <v>#N/A</v>
      </c>
      <c r="GA81" s="162" t="e">
        <f t="shared" si="309"/>
        <v>#N/A</v>
      </c>
      <c r="GB81" s="162" t="e">
        <f t="shared" si="310"/>
        <v>#N/A</v>
      </c>
      <c r="GC81" s="162" t="e">
        <f t="shared" si="311"/>
        <v>#N/A</v>
      </c>
      <c r="GD81" s="162" t="e">
        <f t="shared" si="312"/>
        <v>#N/A</v>
      </c>
      <c r="GE81" s="162" t="e">
        <f t="shared" si="313"/>
        <v>#N/A</v>
      </c>
      <c r="GF81" s="162" t="e">
        <f t="shared" si="314"/>
        <v>#N/A</v>
      </c>
      <c r="GG81" s="162" t="e">
        <f t="shared" si="315"/>
        <v>#N/A</v>
      </c>
      <c r="GH81" s="162" t="e">
        <f t="shared" si="316"/>
        <v>#N/A</v>
      </c>
      <c r="GI81" s="162" t="e">
        <f t="shared" si="317"/>
        <v>#N/A</v>
      </c>
      <c r="GJ81" s="162" t="e">
        <f t="shared" si="318"/>
        <v>#N/A</v>
      </c>
      <c r="GK81" s="162" t="e">
        <f t="shared" si="319"/>
        <v>#N/A</v>
      </c>
      <c r="GL81" s="162" t="e">
        <f t="shared" si="320"/>
        <v>#N/A</v>
      </c>
      <c r="GM81" s="162" t="e">
        <f t="shared" si="321"/>
        <v>#N/A</v>
      </c>
      <c r="GN81" s="162" t="e">
        <f t="shared" si="322"/>
        <v>#N/A</v>
      </c>
      <c r="GO81" s="162" t="e">
        <f t="shared" si="323"/>
        <v>#N/A</v>
      </c>
      <c r="GP81" s="162" t="e">
        <f t="shared" si="324"/>
        <v>#N/A</v>
      </c>
      <c r="GQ81" s="162" t="e">
        <f t="shared" si="325"/>
        <v>#N/A</v>
      </c>
      <c r="GR81" s="162" t="e">
        <f t="shared" si="326"/>
        <v>#N/A</v>
      </c>
      <c r="GS81" s="162" t="e">
        <f t="shared" si="327"/>
        <v>#N/A</v>
      </c>
      <c r="GT81" s="162" t="e">
        <f t="shared" si="328"/>
        <v>#N/A</v>
      </c>
      <c r="GU81" s="162" t="e">
        <f t="shared" si="329"/>
        <v>#N/A</v>
      </c>
      <c r="GV81" s="162" t="e">
        <f t="shared" si="330"/>
        <v>#N/A</v>
      </c>
      <c r="GW81" s="162" t="e">
        <f t="shared" si="331"/>
        <v>#N/A</v>
      </c>
      <c r="GX81" s="162" t="e">
        <f t="shared" si="332"/>
        <v>#N/A</v>
      </c>
      <c r="GY81" s="162" t="e">
        <f t="shared" si="333"/>
        <v>#N/A</v>
      </c>
      <c r="GZ81" s="162" t="e">
        <f t="shared" si="334"/>
        <v>#N/A</v>
      </c>
      <c r="HA81" s="162" t="e">
        <f t="shared" si="335"/>
        <v>#N/A</v>
      </c>
      <c r="HB81" s="162" t="e">
        <f t="shared" si="336"/>
        <v>#N/A</v>
      </c>
      <c r="HC81" s="162" t="e">
        <f t="shared" si="337"/>
        <v>#N/A</v>
      </c>
      <c r="HD81" s="162" t="e">
        <f t="shared" si="338"/>
        <v>#N/A</v>
      </c>
      <c r="HE81" s="162" t="e">
        <f t="shared" si="339"/>
        <v>#N/A</v>
      </c>
      <c r="HF81" s="162" t="e">
        <f t="shared" si="340"/>
        <v>#N/A</v>
      </c>
      <c r="HG81" s="162" t="e">
        <f t="shared" si="341"/>
        <v>#N/A</v>
      </c>
      <c r="HH81" s="162" t="e">
        <f t="shared" si="342"/>
        <v>#N/A</v>
      </c>
      <c r="HI81" s="162" t="e">
        <f t="shared" si="343"/>
        <v>#N/A</v>
      </c>
      <c r="HJ81" s="162" t="e">
        <f t="shared" si="344"/>
        <v>#N/A</v>
      </c>
      <c r="HK81" s="162" t="e">
        <f t="shared" si="345"/>
        <v>#N/A</v>
      </c>
      <c r="HL81" s="162" t="e">
        <f t="shared" si="346"/>
        <v>#N/A</v>
      </c>
      <c r="HM81" s="162" t="e">
        <f t="shared" si="347"/>
        <v>#N/A</v>
      </c>
      <c r="HN81" s="162" t="e">
        <f t="shared" si="348"/>
        <v>#N/A</v>
      </c>
      <c r="HO81" s="162" t="e">
        <f t="shared" si="349"/>
        <v>#N/A</v>
      </c>
      <c r="HP81" s="162" t="e">
        <f t="shared" si="350"/>
        <v>#N/A</v>
      </c>
      <c r="HQ81" s="162" t="e">
        <f t="shared" si="351"/>
        <v>#N/A</v>
      </c>
    </row>
    <row r="82" spans="1:225" hidden="1" x14ac:dyDescent="0.25">
      <c r="A82" s="4">
        <v>79</v>
      </c>
      <c r="B82" s="364" t="str">
        <f t="shared" si="241"/>
        <v/>
      </c>
      <c r="C82" s="88"/>
      <c r="D82" s="364" t="str">
        <f t="shared" si="242"/>
        <v/>
      </c>
      <c r="E82" s="34" t="str">
        <f t="shared" si="243"/>
        <v/>
      </c>
      <c r="F82" s="34" t="str">
        <f t="shared" si="244"/>
        <v/>
      </c>
      <c r="G82" s="69" t="str">
        <f>IF(AND(C82&gt;0,NOT(ISBLANK(H82))),IF(VLOOKUP($C$3,VLookups!$A$17:$B$18,2,FALSE),C82*VLOOKUP(H82,VLookups!$A$4:$B$13,2,FALSE),C82),"")</f>
        <v/>
      </c>
      <c r="H82" s="21"/>
      <c r="I82" s="56"/>
      <c r="J82" s="265"/>
      <c r="K82" s="365" t="str">
        <f>IF(C82&gt;0,IF(ISBLANK(J82),IF(ISBLANK(H82),"",VLOOKUP(H82,VLookups!$A$4:$C$13,3,FALSE)),J82),"")</f>
        <v/>
      </c>
      <c r="L82" s="365" t="str">
        <f t="shared" si="245"/>
        <v/>
      </c>
      <c r="M82" s="71" t="str">
        <f t="shared" si="246"/>
        <v/>
      </c>
      <c r="N82" s="88"/>
      <c r="O82" s="258" t="str">
        <f>IF(AND(N82&gt;0,C82&gt;0,NOT(K82="")),ABS(VLOOKUP($N$1,VLookups!$A$48:$B$49,2,FALSE)-_xlfn.LOGNORM.DIST(N82,LN(G82),LN(K82),TRUE)),"")</f>
        <v/>
      </c>
      <c r="P82" s="87" t="str">
        <f>IF(AND($B82&gt;0,$C82&gt;0,$D82&gt;0,NOT(ISBLANK($H82))),_xlfn.LOGNORM.INV(ABS(VLOOKUP($N$1,VLookups!$A$48:$B$49,2,FALSE)-P$3),LN($G82),LN($K82)),"")</f>
        <v/>
      </c>
      <c r="Q82" s="86" t="str">
        <f>IF(AND($B82&gt;0,$C82&gt;0,$D82&gt;0,NOT(ISBLANK($H82))),_xlfn.LOGNORM.INV(ABS(VLOOKUP($N$1,VLookups!$A$48:$B$49,2,FALSE)-Q$3),LN($G82),LN($K82)),"")</f>
        <v/>
      </c>
      <c r="R82" s="87" t="str">
        <f>IF(AND($B82&gt;0,$C82&gt;0,$D82&gt;0,NOT(ISBLANK($H82))),_xlfn.LOGNORM.INV(ABS(VLOOKUP($N$1,VLookups!$A$48:$B$49,2,FALSE)-R$3),LN($G82),LN($K82)),"")</f>
        <v/>
      </c>
      <c r="S82" s="86" t="str">
        <f>IF(AND($B82&gt;0,$C82&gt;0,$D82&gt;0,NOT(ISBLANK($H82))),_xlfn.LOGNORM.INV(ABS(VLOOKUP($N$1,VLookups!$A$48:$B$49,2,FALSE)-S$3),LN($G82),LN($K82)),"")</f>
        <v/>
      </c>
      <c r="T82" s="87" t="str">
        <f>IF(AND($B82&gt;0,$C82&gt;0,$D82&gt;0,NOT(ISBLANK($H82))),_xlfn.LOGNORM.INV(ABS(VLOOKUP($N$1,VLookups!$A$48:$B$49,2,FALSE)-T$3),LN($G82),LN($K82)),"")</f>
        <v/>
      </c>
      <c r="U82" s="86" t="str">
        <f>IF(AND($B82&gt;0,$C82&gt;0,$D82&gt;0,NOT(ISBLANK($H82))),_xlfn.LOGNORM.INV(ABS(VLOOKUP($N$1,VLookups!$A$48:$B$49,2,FALSE)-U$3),LN($G82),LN($K82)),"")</f>
        <v/>
      </c>
      <c r="V82" s="5"/>
      <c r="W82" s="161" t="str">
        <f t="shared" si="247"/>
        <v/>
      </c>
      <c r="X82" s="161"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2" t="e">
        <f t="shared" si="251"/>
        <v>#N/A</v>
      </c>
      <c r="DV82" s="162" t="e">
        <f t="shared" si="252"/>
        <v>#N/A</v>
      </c>
      <c r="DW82" s="162" t="e">
        <f t="shared" si="253"/>
        <v>#N/A</v>
      </c>
      <c r="DX82" s="162" t="e">
        <f t="shared" si="254"/>
        <v>#N/A</v>
      </c>
      <c r="DY82" s="162" t="e">
        <f t="shared" si="255"/>
        <v>#N/A</v>
      </c>
      <c r="DZ82" s="162" t="e">
        <f t="shared" si="256"/>
        <v>#N/A</v>
      </c>
      <c r="EA82" s="162" t="e">
        <f t="shared" si="257"/>
        <v>#N/A</v>
      </c>
      <c r="EB82" s="162" t="e">
        <f t="shared" si="258"/>
        <v>#N/A</v>
      </c>
      <c r="EC82" s="162" t="e">
        <f t="shared" si="259"/>
        <v>#N/A</v>
      </c>
      <c r="ED82" s="162" t="e">
        <f t="shared" si="260"/>
        <v>#N/A</v>
      </c>
      <c r="EE82" s="162" t="e">
        <f t="shared" si="261"/>
        <v>#N/A</v>
      </c>
      <c r="EF82" s="162" t="e">
        <f t="shared" si="262"/>
        <v>#N/A</v>
      </c>
      <c r="EG82" s="162" t="e">
        <f t="shared" si="263"/>
        <v>#N/A</v>
      </c>
      <c r="EH82" s="162" t="e">
        <f t="shared" si="264"/>
        <v>#N/A</v>
      </c>
      <c r="EI82" s="162" t="e">
        <f t="shared" si="265"/>
        <v>#N/A</v>
      </c>
      <c r="EJ82" s="162" t="e">
        <f t="shared" si="266"/>
        <v>#N/A</v>
      </c>
      <c r="EK82" s="162" t="e">
        <f t="shared" si="267"/>
        <v>#N/A</v>
      </c>
      <c r="EL82" s="162" t="e">
        <f t="shared" si="268"/>
        <v>#N/A</v>
      </c>
      <c r="EM82" s="162" t="e">
        <f t="shared" si="269"/>
        <v>#N/A</v>
      </c>
      <c r="EN82" s="162" t="e">
        <f t="shared" si="270"/>
        <v>#N/A</v>
      </c>
      <c r="EO82" s="162" t="e">
        <f t="shared" si="271"/>
        <v>#N/A</v>
      </c>
      <c r="EP82" s="162" t="e">
        <f t="shared" si="272"/>
        <v>#N/A</v>
      </c>
      <c r="EQ82" s="162" t="e">
        <f t="shared" si="273"/>
        <v>#N/A</v>
      </c>
      <c r="ER82" s="162" t="e">
        <f t="shared" si="274"/>
        <v>#N/A</v>
      </c>
      <c r="ES82" s="162" t="e">
        <f t="shared" si="275"/>
        <v>#N/A</v>
      </c>
      <c r="ET82" s="162" t="e">
        <f t="shared" si="276"/>
        <v>#N/A</v>
      </c>
      <c r="EU82" s="162" t="e">
        <f t="shared" si="277"/>
        <v>#N/A</v>
      </c>
      <c r="EV82" s="162" t="e">
        <f t="shared" si="278"/>
        <v>#N/A</v>
      </c>
      <c r="EW82" s="162" t="e">
        <f t="shared" si="279"/>
        <v>#N/A</v>
      </c>
      <c r="EX82" s="162" t="e">
        <f t="shared" si="280"/>
        <v>#N/A</v>
      </c>
      <c r="EY82" s="162" t="e">
        <f t="shared" si="281"/>
        <v>#N/A</v>
      </c>
      <c r="EZ82" s="162" t="e">
        <f t="shared" si="282"/>
        <v>#N/A</v>
      </c>
      <c r="FA82" s="162" t="e">
        <f t="shared" si="283"/>
        <v>#N/A</v>
      </c>
      <c r="FB82" s="162" t="e">
        <f t="shared" si="284"/>
        <v>#N/A</v>
      </c>
      <c r="FC82" s="162" t="e">
        <f t="shared" si="285"/>
        <v>#N/A</v>
      </c>
      <c r="FD82" s="162" t="e">
        <f t="shared" si="286"/>
        <v>#N/A</v>
      </c>
      <c r="FE82" s="162" t="e">
        <f t="shared" si="287"/>
        <v>#N/A</v>
      </c>
      <c r="FF82" s="162" t="e">
        <f t="shared" si="288"/>
        <v>#N/A</v>
      </c>
      <c r="FG82" s="162" t="e">
        <f t="shared" si="289"/>
        <v>#N/A</v>
      </c>
      <c r="FH82" s="162" t="e">
        <f t="shared" si="290"/>
        <v>#N/A</v>
      </c>
      <c r="FI82" s="162" t="e">
        <f t="shared" si="291"/>
        <v>#N/A</v>
      </c>
      <c r="FJ82" s="162" t="e">
        <f t="shared" si="292"/>
        <v>#N/A</v>
      </c>
      <c r="FK82" s="162" t="e">
        <f t="shared" si="293"/>
        <v>#N/A</v>
      </c>
      <c r="FL82" s="162" t="e">
        <f t="shared" si="294"/>
        <v>#N/A</v>
      </c>
      <c r="FM82" s="162" t="e">
        <f t="shared" si="295"/>
        <v>#N/A</v>
      </c>
      <c r="FN82" s="162" t="e">
        <f t="shared" si="296"/>
        <v>#N/A</v>
      </c>
      <c r="FO82" s="162" t="e">
        <f t="shared" si="297"/>
        <v>#N/A</v>
      </c>
      <c r="FP82" s="162" t="e">
        <f t="shared" si="298"/>
        <v>#N/A</v>
      </c>
      <c r="FQ82" s="162" t="e">
        <f t="shared" si="299"/>
        <v>#N/A</v>
      </c>
      <c r="FR82" s="162" t="e">
        <f t="shared" si="300"/>
        <v>#N/A</v>
      </c>
      <c r="FS82" s="162" t="e">
        <f t="shared" si="301"/>
        <v>#N/A</v>
      </c>
      <c r="FT82" s="162" t="e">
        <f t="shared" si="302"/>
        <v>#N/A</v>
      </c>
      <c r="FU82" s="162" t="e">
        <f t="shared" si="303"/>
        <v>#N/A</v>
      </c>
      <c r="FV82" s="162" t="e">
        <f t="shared" si="304"/>
        <v>#N/A</v>
      </c>
      <c r="FW82" s="162" t="e">
        <f t="shared" si="305"/>
        <v>#N/A</v>
      </c>
      <c r="FX82" s="162" t="e">
        <f t="shared" si="306"/>
        <v>#N/A</v>
      </c>
      <c r="FY82" s="162" t="e">
        <f t="shared" si="307"/>
        <v>#N/A</v>
      </c>
      <c r="FZ82" s="162" t="e">
        <f t="shared" si="308"/>
        <v>#N/A</v>
      </c>
      <c r="GA82" s="162" t="e">
        <f t="shared" si="309"/>
        <v>#N/A</v>
      </c>
      <c r="GB82" s="162" t="e">
        <f t="shared" si="310"/>
        <v>#N/A</v>
      </c>
      <c r="GC82" s="162" t="e">
        <f t="shared" si="311"/>
        <v>#N/A</v>
      </c>
      <c r="GD82" s="162" t="e">
        <f t="shared" si="312"/>
        <v>#N/A</v>
      </c>
      <c r="GE82" s="162" t="e">
        <f t="shared" si="313"/>
        <v>#N/A</v>
      </c>
      <c r="GF82" s="162" t="e">
        <f t="shared" si="314"/>
        <v>#N/A</v>
      </c>
      <c r="GG82" s="162" t="e">
        <f t="shared" si="315"/>
        <v>#N/A</v>
      </c>
      <c r="GH82" s="162" t="e">
        <f t="shared" si="316"/>
        <v>#N/A</v>
      </c>
      <c r="GI82" s="162" t="e">
        <f t="shared" si="317"/>
        <v>#N/A</v>
      </c>
      <c r="GJ82" s="162" t="e">
        <f t="shared" si="318"/>
        <v>#N/A</v>
      </c>
      <c r="GK82" s="162" t="e">
        <f t="shared" si="319"/>
        <v>#N/A</v>
      </c>
      <c r="GL82" s="162" t="e">
        <f t="shared" si="320"/>
        <v>#N/A</v>
      </c>
      <c r="GM82" s="162" t="e">
        <f t="shared" si="321"/>
        <v>#N/A</v>
      </c>
      <c r="GN82" s="162" t="e">
        <f t="shared" si="322"/>
        <v>#N/A</v>
      </c>
      <c r="GO82" s="162" t="e">
        <f t="shared" si="323"/>
        <v>#N/A</v>
      </c>
      <c r="GP82" s="162" t="e">
        <f t="shared" si="324"/>
        <v>#N/A</v>
      </c>
      <c r="GQ82" s="162" t="e">
        <f t="shared" si="325"/>
        <v>#N/A</v>
      </c>
      <c r="GR82" s="162" t="e">
        <f t="shared" si="326"/>
        <v>#N/A</v>
      </c>
      <c r="GS82" s="162" t="e">
        <f t="shared" si="327"/>
        <v>#N/A</v>
      </c>
      <c r="GT82" s="162" t="e">
        <f t="shared" si="328"/>
        <v>#N/A</v>
      </c>
      <c r="GU82" s="162" t="e">
        <f t="shared" si="329"/>
        <v>#N/A</v>
      </c>
      <c r="GV82" s="162" t="e">
        <f t="shared" si="330"/>
        <v>#N/A</v>
      </c>
      <c r="GW82" s="162" t="e">
        <f t="shared" si="331"/>
        <v>#N/A</v>
      </c>
      <c r="GX82" s="162" t="e">
        <f t="shared" si="332"/>
        <v>#N/A</v>
      </c>
      <c r="GY82" s="162" t="e">
        <f t="shared" si="333"/>
        <v>#N/A</v>
      </c>
      <c r="GZ82" s="162" t="e">
        <f t="shared" si="334"/>
        <v>#N/A</v>
      </c>
      <c r="HA82" s="162" t="e">
        <f t="shared" si="335"/>
        <v>#N/A</v>
      </c>
      <c r="HB82" s="162" t="e">
        <f t="shared" si="336"/>
        <v>#N/A</v>
      </c>
      <c r="HC82" s="162" t="e">
        <f t="shared" si="337"/>
        <v>#N/A</v>
      </c>
      <c r="HD82" s="162" t="e">
        <f t="shared" si="338"/>
        <v>#N/A</v>
      </c>
      <c r="HE82" s="162" t="e">
        <f t="shared" si="339"/>
        <v>#N/A</v>
      </c>
      <c r="HF82" s="162" t="e">
        <f t="shared" si="340"/>
        <v>#N/A</v>
      </c>
      <c r="HG82" s="162" t="e">
        <f t="shared" si="341"/>
        <v>#N/A</v>
      </c>
      <c r="HH82" s="162" t="e">
        <f t="shared" si="342"/>
        <v>#N/A</v>
      </c>
      <c r="HI82" s="162" t="e">
        <f t="shared" si="343"/>
        <v>#N/A</v>
      </c>
      <c r="HJ82" s="162" t="e">
        <f t="shared" si="344"/>
        <v>#N/A</v>
      </c>
      <c r="HK82" s="162" t="e">
        <f t="shared" si="345"/>
        <v>#N/A</v>
      </c>
      <c r="HL82" s="162" t="e">
        <f t="shared" si="346"/>
        <v>#N/A</v>
      </c>
      <c r="HM82" s="162" t="e">
        <f t="shared" si="347"/>
        <v>#N/A</v>
      </c>
      <c r="HN82" s="162" t="e">
        <f t="shared" si="348"/>
        <v>#N/A</v>
      </c>
      <c r="HO82" s="162" t="e">
        <f t="shared" si="349"/>
        <v>#N/A</v>
      </c>
      <c r="HP82" s="162" t="e">
        <f t="shared" si="350"/>
        <v>#N/A</v>
      </c>
      <c r="HQ82" s="162" t="e">
        <f t="shared" si="351"/>
        <v>#N/A</v>
      </c>
    </row>
    <row r="83" spans="1:225" hidden="1" x14ac:dyDescent="0.25">
      <c r="A83" s="4">
        <v>80</v>
      </c>
      <c r="B83" s="364" t="str">
        <f t="shared" si="241"/>
        <v/>
      </c>
      <c r="C83" s="88"/>
      <c r="D83" s="364" t="str">
        <f t="shared" si="242"/>
        <v/>
      </c>
      <c r="E83" s="34" t="str">
        <f t="shared" si="243"/>
        <v/>
      </c>
      <c r="F83" s="34" t="str">
        <f t="shared" si="244"/>
        <v/>
      </c>
      <c r="G83" s="69" t="str">
        <f>IF(AND(C83&gt;0,NOT(ISBLANK(H83))),IF(VLOOKUP($C$3,VLookups!$A$17:$B$18,2,FALSE),C83*VLOOKUP(H83,VLookups!$A$4:$B$13,2,FALSE),C83),"")</f>
        <v/>
      </c>
      <c r="H83" s="21"/>
      <c r="I83" s="56"/>
      <c r="J83" s="265"/>
      <c r="K83" s="365" t="str">
        <f>IF(C83&gt;0,IF(ISBLANK(J83),IF(ISBLANK(H83),"",VLOOKUP(H83,VLookups!$A$4:$C$13,3,FALSE)),J83),"")</f>
        <v/>
      </c>
      <c r="L83" s="365" t="str">
        <f t="shared" si="245"/>
        <v/>
      </c>
      <c r="M83" s="71" t="str">
        <f t="shared" si="246"/>
        <v/>
      </c>
      <c r="N83" s="88"/>
      <c r="O83" s="258" t="str">
        <f>IF(AND(N83&gt;0,C83&gt;0,NOT(K83="")),ABS(VLOOKUP($N$1,VLookups!$A$48:$B$49,2,FALSE)-_xlfn.LOGNORM.DIST(N83,LN(G83),LN(K83),TRUE)),"")</f>
        <v/>
      </c>
      <c r="P83" s="87" t="str">
        <f>IF(AND($B83&gt;0,$C83&gt;0,$D83&gt;0,NOT(ISBLANK($H83))),_xlfn.LOGNORM.INV(ABS(VLOOKUP($N$1,VLookups!$A$48:$B$49,2,FALSE)-P$3),LN($G83),LN($K83)),"")</f>
        <v/>
      </c>
      <c r="Q83" s="86" t="str">
        <f>IF(AND($B83&gt;0,$C83&gt;0,$D83&gt;0,NOT(ISBLANK($H83))),_xlfn.LOGNORM.INV(ABS(VLOOKUP($N$1,VLookups!$A$48:$B$49,2,FALSE)-Q$3),LN($G83),LN($K83)),"")</f>
        <v/>
      </c>
      <c r="R83" s="87" t="str">
        <f>IF(AND($B83&gt;0,$C83&gt;0,$D83&gt;0,NOT(ISBLANK($H83))),_xlfn.LOGNORM.INV(ABS(VLOOKUP($N$1,VLookups!$A$48:$B$49,2,FALSE)-R$3),LN($G83),LN($K83)),"")</f>
        <v/>
      </c>
      <c r="S83" s="86" t="str">
        <f>IF(AND($B83&gt;0,$C83&gt;0,$D83&gt;0,NOT(ISBLANK($H83))),_xlfn.LOGNORM.INV(ABS(VLOOKUP($N$1,VLookups!$A$48:$B$49,2,FALSE)-S$3),LN($G83),LN($K83)),"")</f>
        <v/>
      </c>
      <c r="T83" s="87" t="str">
        <f>IF(AND($B83&gt;0,$C83&gt;0,$D83&gt;0,NOT(ISBLANK($H83))),_xlfn.LOGNORM.INV(ABS(VLOOKUP($N$1,VLookups!$A$48:$B$49,2,FALSE)-T$3),LN($G83),LN($K83)),"")</f>
        <v/>
      </c>
      <c r="U83" s="86" t="str">
        <f>IF(AND($B83&gt;0,$C83&gt;0,$D83&gt;0,NOT(ISBLANK($H83))),_xlfn.LOGNORM.INV(ABS(VLOOKUP($N$1,VLookups!$A$48:$B$49,2,FALSE)-U$3),LN($G83),LN($K83)),"")</f>
        <v/>
      </c>
      <c r="V83" s="5"/>
      <c r="W83" s="161" t="str">
        <f t="shared" si="247"/>
        <v/>
      </c>
      <c r="X83" s="161"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2" t="e">
        <f t="shared" si="251"/>
        <v>#N/A</v>
      </c>
      <c r="DV83" s="162" t="e">
        <f t="shared" si="252"/>
        <v>#N/A</v>
      </c>
      <c r="DW83" s="162" t="e">
        <f t="shared" si="253"/>
        <v>#N/A</v>
      </c>
      <c r="DX83" s="162" t="e">
        <f t="shared" si="254"/>
        <v>#N/A</v>
      </c>
      <c r="DY83" s="162" t="e">
        <f t="shared" si="255"/>
        <v>#N/A</v>
      </c>
      <c r="DZ83" s="162" t="e">
        <f t="shared" si="256"/>
        <v>#N/A</v>
      </c>
      <c r="EA83" s="162" t="e">
        <f t="shared" si="257"/>
        <v>#N/A</v>
      </c>
      <c r="EB83" s="162" t="e">
        <f t="shared" si="258"/>
        <v>#N/A</v>
      </c>
      <c r="EC83" s="162" t="e">
        <f t="shared" si="259"/>
        <v>#N/A</v>
      </c>
      <c r="ED83" s="162" t="e">
        <f t="shared" si="260"/>
        <v>#N/A</v>
      </c>
      <c r="EE83" s="162" t="e">
        <f t="shared" si="261"/>
        <v>#N/A</v>
      </c>
      <c r="EF83" s="162" t="e">
        <f t="shared" si="262"/>
        <v>#N/A</v>
      </c>
      <c r="EG83" s="162" t="e">
        <f t="shared" si="263"/>
        <v>#N/A</v>
      </c>
      <c r="EH83" s="162" t="e">
        <f t="shared" si="264"/>
        <v>#N/A</v>
      </c>
      <c r="EI83" s="162" t="e">
        <f t="shared" si="265"/>
        <v>#N/A</v>
      </c>
      <c r="EJ83" s="162" t="e">
        <f t="shared" si="266"/>
        <v>#N/A</v>
      </c>
      <c r="EK83" s="162" t="e">
        <f t="shared" si="267"/>
        <v>#N/A</v>
      </c>
      <c r="EL83" s="162" t="e">
        <f t="shared" si="268"/>
        <v>#N/A</v>
      </c>
      <c r="EM83" s="162" t="e">
        <f t="shared" si="269"/>
        <v>#N/A</v>
      </c>
      <c r="EN83" s="162" t="e">
        <f t="shared" si="270"/>
        <v>#N/A</v>
      </c>
      <c r="EO83" s="162" t="e">
        <f t="shared" si="271"/>
        <v>#N/A</v>
      </c>
      <c r="EP83" s="162" t="e">
        <f t="shared" si="272"/>
        <v>#N/A</v>
      </c>
      <c r="EQ83" s="162" t="e">
        <f t="shared" si="273"/>
        <v>#N/A</v>
      </c>
      <c r="ER83" s="162" t="e">
        <f t="shared" si="274"/>
        <v>#N/A</v>
      </c>
      <c r="ES83" s="162" t="e">
        <f t="shared" si="275"/>
        <v>#N/A</v>
      </c>
      <c r="ET83" s="162" t="e">
        <f t="shared" si="276"/>
        <v>#N/A</v>
      </c>
      <c r="EU83" s="162" t="e">
        <f t="shared" si="277"/>
        <v>#N/A</v>
      </c>
      <c r="EV83" s="162" t="e">
        <f t="shared" si="278"/>
        <v>#N/A</v>
      </c>
      <c r="EW83" s="162" t="e">
        <f t="shared" si="279"/>
        <v>#N/A</v>
      </c>
      <c r="EX83" s="162" t="e">
        <f t="shared" si="280"/>
        <v>#N/A</v>
      </c>
      <c r="EY83" s="162" t="e">
        <f t="shared" si="281"/>
        <v>#N/A</v>
      </c>
      <c r="EZ83" s="162" t="e">
        <f t="shared" si="282"/>
        <v>#N/A</v>
      </c>
      <c r="FA83" s="162" t="e">
        <f t="shared" si="283"/>
        <v>#N/A</v>
      </c>
      <c r="FB83" s="162" t="e">
        <f t="shared" si="284"/>
        <v>#N/A</v>
      </c>
      <c r="FC83" s="162" t="e">
        <f t="shared" si="285"/>
        <v>#N/A</v>
      </c>
      <c r="FD83" s="162" t="e">
        <f t="shared" si="286"/>
        <v>#N/A</v>
      </c>
      <c r="FE83" s="162" t="e">
        <f t="shared" si="287"/>
        <v>#N/A</v>
      </c>
      <c r="FF83" s="162" t="e">
        <f t="shared" si="288"/>
        <v>#N/A</v>
      </c>
      <c r="FG83" s="162" t="e">
        <f t="shared" si="289"/>
        <v>#N/A</v>
      </c>
      <c r="FH83" s="162" t="e">
        <f t="shared" si="290"/>
        <v>#N/A</v>
      </c>
      <c r="FI83" s="162" t="e">
        <f t="shared" si="291"/>
        <v>#N/A</v>
      </c>
      <c r="FJ83" s="162" t="e">
        <f t="shared" si="292"/>
        <v>#N/A</v>
      </c>
      <c r="FK83" s="162" t="e">
        <f t="shared" si="293"/>
        <v>#N/A</v>
      </c>
      <c r="FL83" s="162" t="e">
        <f t="shared" si="294"/>
        <v>#N/A</v>
      </c>
      <c r="FM83" s="162" t="e">
        <f t="shared" si="295"/>
        <v>#N/A</v>
      </c>
      <c r="FN83" s="162" t="e">
        <f t="shared" si="296"/>
        <v>#N/A</v>
      </c>
      <c r="FO83" s="162" t="e">
        <f t="shared" si="297"/>
        <v>#N/A</v>
      </c>
      <c r="FP83" s="162" t="e">
        <f t="shared" si="298"/>
        <v>#N/A</v>
      </c>
      <c r="FQ83" s="162" t="e">
        <f t="shared" si="299"/>
        <v>#N/A</v>
      </c>
      <c r="FR83" s="162" t="e">
        <f t="shared" si="300"/>
        <v>#N/A</v>
      </c>
      <c r="FS83" s="162" t="e">
        <f t="shared" si="301"/>
        <v>#N/A</v>
      </c>
      <c r="FT83" s="162" t="e">
        <f t="shared" si="302"/>
        <v>#N/A</v>
      </c>
      <c r="FU83" s="162" t="e">
        <f t="shared" si="303"/>
        <v>#N/A</v>
      </c>
      <c r="FV83" s="162" t="e">
        <f t="shared" si="304"/>
        <v>#N/A</v>
      </c>
      <c r="FW83" s="162" t="e">
        <f t="shared" si="305"/>
        <v>#N/A</v>
      </c>
      <c r="FX83" s="162" t="e">
        <f t="shared" si="306"/>
        <v>#N/A</v>
      </c>
      <c r="FY83" s="162" t="e">
        <f t="shared" si="307"/>
        <v>#N/A</v>
      </c>
      <c r="FZ83" s="162" t="e">
        <f t="shared" si="308"/>
        <v>#N/A</v>
      </c>
      <c r="GA83" s="162" t="e">
        <f t="shared" si="309"/>
        <v>#N/A</v>
      </c>
      <c r="GB83" s="162" t="e">
        <f t="shared" si="310"/>
        <v>#N/A</v>
      </c>
      <c r="GC83" s="162" t="e">
        <f t="shared" si="311"/>
        <v>#N/A</v>
      </c>
      <c r="GD83" s="162" t="e">
        <f t="shared" si="312"/>
        <v>#N/A</v>
      </c>
      <c r="GE83" s="162" t="e">
        <f t="shared" si="313"/>
        <v>#N/A</v>
      </c>
      <c r="GF83" s="162" t="e">
        <f t="shared" si="314"/>
        <v>#N/A</v>
      </c>
      <c r="GG83" s="162" t="e">
        <f t="shared" si="315"/>
        <v>#N/A</v>
      </c>
      <c r="GH83" s="162" t="e">
        <f t="shared" si="316"/>
        <v>#N/A</v>
      </c>
      <c r="GI83" s="162" t="e">
        <f t="shared" si="317"/>
        <v>#N/A</v>
      </c>
      <c r="GJ83" s="162" t="e">
        <f t="shared" si="318"/>
        <v>#N/A</v>
      </c>
      <c r="GK83" s="162" t="e">
        <f t="shared" si="319"/>
        <v>#N/A</v>
      </c>
      <c r="GL83" s="162" t="e">
        <f t="shared" si="320"/>
        <v>#N/A</v>
      </c>
      <c r="GM83" s="162" t="e">
        <f t="shared" si="321"/>
        <v>#N/A</v>
      </c>
      <c r="GN83" s="162" t="e">
        <f t="shared" si="322"/>
        <v>#N/A</v>
      </c>
      <c r="GO83" s="162" t="e">
        <f t="shared" si="323"/>
        <v>#N/A</v>
      </c>
      <c r="GP83" s="162" t="e">
        <f t="shared" si="324"/>
        <v>#N/A</v>
      </c>
      <c r="GQ83" s="162" t="e">
        <f t="shared" si="325"/>
        <v>#N/A</v>
      </c>
      <c r="GR83" s="162" t="e">
        <f t="shared" si="326"/>
        <v>#N/A</v>
      </c>
      <c r="GS83" s="162" t="e">
        <f t="shared" si="327"/>
        <v>#N/A</v>
      </c>
      <c r="GT83" s="162" t="e">
        <f t="shared" si="328"/>
        <v>#N/A</v>
      </c>
      <c r="GU83" s="162" t="e">
        <f t="shared" si="329"/>
        <v>#N/A</v>
      </c>
      <c r="GV83" s="162" t="e">
        <f t="shared" si="330"/>
        <v>#N/A</v>
      </c>
      <c r="GW83" s="162" t="e">
        <f t="shared" si="331"/>
        <v>#N/A</v>
      </c>
      <c r="GX83" s="162" t="e">
        <f t="shared" si="332"/>
        <v>#N/A</v>
      </c>
      <c r="GY83" s="162" t="e">
        <f t="shared" si="333"/>
        <v>#N/A</v>
      </c>
      <c r="GZ83" s="162" t="e">
        <f t="shared" si="334"/>
        <v>#N/A</v>
      </c>
      <c r="HA83" s="162" t="e">
        <f t="shared" si="335"/>
        <v>#N/A</v>
      </c>
      <c r="HB83" s="162" t="e">
        <f t="shared" si="336"/>
        <v>#N/A</v>
      </c>
      <c r="HC83" s="162" t="e">
        <f t="shared" si="337"/>
        <v>#N/A</v>
      </c>
      <c r="HD83" s="162" t="e">
        <f t="shared" si="338"/>
        <v>#N/A</v>
      </c>
      <c r="HE83" s="162" t="e">
        <f t="shared" si="339"/>
        <v>#N/A</v>
      </c>
      <c r="HF83" s="162" t="e">
        <f t="shared" si="340"/>
        <v>#N/A</v>
      </c>
      <c r="HG83" s="162" t="e">
        <f t="shared" si="341"/>
        <v>#N/A</v>
      </c>
      <c r="HH83" s="162" t="e">
        <f t="shared" si="342"/>
        <v>#N/A</v>
      </c>
      <c r="HI83" s="162" t="e">
        <f t="shared" si="343"/>
        <v>#N/A</v>
      </c>
      <c r="HJ83" s="162" t="e">
        <f t="shared" si="344"/>
        <v>#N/A</v>
      </c>
      <c r="HK83" s="162" t="e">
        <f t="shared" si="345"/>
        <v>#N/A</v>
      </c>
      <c r="HL83" s="162" t="e">
        <f t="shared" si="346"/>
        <v>#N/A</v>
      </c>
      <c r="HM83" s="162" t="e">
        <f t="shared" si="347"/>
        <v>#N/A</v>
      </c>
      <c r="HN83" s="162" t="e">
        <f t="shared" si="348"/>
        <v>#N/A</v>
      </c>
      <c r="HO83" s="162" t="e">
        <f t="shared" si="349"/>
        <v>#N/A</v>
      </c>
      <c r="HP83" s="162" t="e">
        <f t="shared" si="350"/>
        <v>#N/A</v>
      </c>
      <c r="HQ83" s="162" t="e">
        <f t="shared" si="351"/>
        <v>#N/A</v>
      </c>
    </row>
    <row r="84" spans="1:225" hidden="1" x14ac:dyDescent="0.25">
      <c r="A84" s="4">
        <v>81</v>
      </c>
      <c r="B84" s="364" t="str">
        <f t="shared" si="241"/>
        <v/>
      </c>
      <c r="C84" s="88"/>
      <c r="D84" s="364" t="str">
        <f t="shared" si="242"/>
        <v/>
      </c>
      <c r="E84" s="34" t="str">
        <f t="shared" si="243"/>
        <v/>
      </c>
      <c r="F84" s="34" t="str">
        <f t="shared" si="244"/>
        <v/>
      </c>
      <c r="G84" s="69" t="str">
        <f>IF(AND(C84&gt;0,NOT(ISBLANK(H84))),IF(VLOOKUP($C$3,VLookups!$A$17:$B$18,2,FALSE),C84*VLOOKUP(H84,VLookups!$A$4:$B$13,2,FALSE),C84),"")</f>
        <v/>
      </c>
      <c r="H84" s="21"/>
      <c r="I84" s="56"/>
      <c r="J84" s="265"/>
      <c r="K84" s="365" t="str">
        <f>IF(C84&gt;0,IF(ISBLANK(J84),IF(ISBLANK(H84),"",VLOOKUP(H84,VLookups!$A$4:$C$13,3,FALSE)),J84),"")</f>
        <v/>
      </c>
      <c r="L84" s="365" t="str">
        <f t="shared" si="245"/>
        <v/>
      </c>
      <c r="M84" s="71" t="str">
        <f t="shared" si="246"/>
        <v/>
      </c>
      <c r="N84" s="88"/>
      <c r="O84" s="258" t="str">
        <f>IF(AND(N84&gt;0,C84&gt;0,NOT(K84="")),ABS(VLOOKUP($N$1,VLookups!$A$48:$B$49,2,FALSE)-_xlfn.LOGNORM.DIST(N84,LN(G84),LN(K84),TRUE)),"")</f>
        <v/>
      </c>
      <c r="P84" s="87" t="str">
        <f>IF(AND($B84&gt;0,$C84&gt;0,$D84&gt;0,NOT(ISBLANK($H84))),_xlfn.LOGNORM.INV(ABS(VLOOKUP($N$1,VLookups!$A$48:$B$49,2,FALSE)-P$3),LN($G84),LN($K84)),"")</f>
        <v/>
      </c>
      <c r="Q84" s="86" t="str">
        <f>IF(AND($B84&gt;0,$C84&gt;0,$D84&gt;0,NOT(ISBLANK($H84))),_xlfn.LOGNORM.INV(ABS(VLOOKUP($N$1,VLookups!$A$48:$B$49,2,FALSE)-Q$3),LN($G84),LN($K84)),"")</f>
        <v/>
      </c>
      <c r="R84" s="87" t="str">
        <f>IF(AND($B84&gt;0,$C84&gt;0,$D84&gt;0,NOT(ISBLANK($H84))),_xlfn.LOGNORM.INV(ABS(VLOOKUP($N$1,VLookups!$A$48:$B$49,2,FALSE)-R$3),LN($G84),LN($K84)),"")</f>
        <v/>
      </c>
      <c r="S84" s="86" t="str">
        <f>IF(AND($B84&gt;0,$C84&gt;0,$D84&gt;0,NOT(ISBLANK($H84))),_xlfn.LOGNORM.INV(ABS(VLOOKUP($N$1,VLookups!$A$48:$B$49,2,FALSE)-S$3),LN($G84),LN($K84)),"")</f>
        <v/>
      </c>
      <c r="T84" s="87" t="str">
        <f>IF(AND($B84&gt;0,$C84&gt;0,$D84&gt;0,NOT(ISBLANK($H84))),_xlfn.LOGNORM.INV(ABS(VLOOKUP($N$1,VLookups!$A$48:$B$49,2,FALSE)-T$3),LN($G84),LN($K84)),"")</f>
        <v/>
      </c>
      <c r="U84" s="86" t="str">
        <f>IF(AND($B84&gt;0,$C84&gt;0,$D84&gt;0,NOT(ISBLANK($H84))),_xlfn.LOGNORM.INV(ABS(VLOOKUP($N$1,VLookups!$A$48:$B$49,2,FALSE)-U$3),LN($G84),LN($K84)),"")</f>
        <v/>
      </c>
      <c r="V84" s="5"/>
      <c r="W84" s="161" t="str">
        <f t="shared" si="247"/>
        <v/>
      </c>
      <c r="X84" s="161"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2" t="e">
        <f t="shared" si="251"/>
        <v>#N/A</v>
      </c>
      <c r="DV84" s="162" t="e">
        <f t="shared" si="252"/>
        <v>#N/A</v>
      </c>
      <c r="DW84" s="162" t="e">
        <f t="shared" si="253"/>
        <v>#N/A</v>
      </c>
      <c r="DX84" s="162" t="e">
        <f t="shared" si="254"/>
        <v>#N/A</v>
      </c>
      <c r="DY84" s="162" t="e">
        <f t="shared" si="255"/>
        <v>#N/A</v>
      </c>
      <c r="DZ84" s="162" t="e">
        <f t="shared" si="256"/>
        <v>#N/A</v>
      </c>
      <c r="EA84" s="162" t="e">
        <f t="shared" si="257"/>
        <v>#N/A</v>
      </c>
      <c r="EB84" s="162" t="e">
        <f t="shared" si="258"/>
        <v>#N/A</v>
      </c>
      <c r="EC84" s="162" t="e">
        <f t="shared" si="259"/>
        <v>#N/A</v>
      </c>
      <c r="ED84" s="162" t="e">
        <f t="shared" si="260"/>
        <v>#N/A</v>
      </c>
      <c r="EE84" s="162" t="e">
        <f t="shared" si="261"/>
        <v>#N/A</v>
      </c>
      <c r="EF84" s="162" t="e">
        <f t="shared" si="262"/>
        <v>#N/A</v>
      </c>
      <c r="EG84" s="162" t="e">
        <f t="shared" si="263"/>
        <v>#N/A</v>
      </c>
      <c r="EH84" s="162" t="e">
        <f t="shared" si="264"/>
        <v>#N/A</v>
      </c>
      <c r="EI84" s="162" t="e">
        <f t="shared" si="265"/>
        <v>#N/A</v>
      </c>
      <c r="EJ84" s="162" t="e">
        <f t="shared" si="266"/>
        <v>#N/A</v>
      </c>
      <c r="EK84" s="162" t="e">
        <f t="shared" si="267"/>
        <v>#N/A</v>
      </c>
      <c r="EL84" s="162" t="e">
        <f t="shared" si="268"/>
        <v>#N/A</v>
      </c>
      <c r="EM84" s="162" t="e">
        <f t="shared" si="269"/>
        <v>#N/A</v>
      </c>
      <c r="EN84" s="162" t="e">
        <f t="shared" si="270"/>
        <v>#N/A</v>
      </c>
      <c r="EO84" s="162" t="e">
        <f t="shared" si="271"/>
        <v>#N/A</v>
      </c>
      <c r="EP84" s="162" t="e">
        <f t="shared" si="272"/>
        <v>#N/A</v>
      </c>
      <c r="EQ84" s="162" t="e">
        <f t="shared" si="273"/>
        <v>#N/A</v>
      </c>
      <c r="ER84" s="162" t="e">
        <f t="shared" si="274"/>
        <v>#N/A</v>
      </c>
      <c r="ES84" s="162" t="e">
        <f t="shared" si="275"/>
        <v>#N/A</v>
      </c>
      <c r="ET84" s="162" t="e">
        <f t="shared" si="276"/>
        <v>#N/A</v>
      </c>
      <c r="EU84" s="162" t="e">
        <f t="shared" si="277"/>
        <v>#N/A</v>
      </c>
      <c r="EV84" s="162" t="e">
        <f t="shared" si="278"/>
        <v>#N/A</v>
      </c>
      <c r="EW84" s="162" t="e">
        <f t="shared" si="279"/>
        <v>#N/A</v>
      </c>
      <c r="EX84" s="162" t="e">
        <f t="shared" si="280"/>
        <v>#N/A</v>
      </c>
      <c r="EY84" s="162" t="e">
        <f t="shared" si="281"/>
        <v>#N/A</v>
      </c>
      <c r="EZ84" s="162" t="e">
        <f t="shared" si="282"/>
        <v>#N/A</v>
      </c>
      <c r="FA84" s="162" t="e">
        <f t="shared" si="283"/>
        <v>#N/A</v>
      </c>
      <c r="FB84" s="162" t="e">
        <f t="shared" si="284"/>
        <v>#N/A</v>
      </c>
      <c r="FC84" s="162" t="e">
        <f t="shared" si="285"/>
        <v>#N/A</v>
      </c>
      <c r="FD84" s="162" t="e">
        <f t="shared" si="286"/>
        <v>#N/A</v>
      </c>
      <c r="FE84" s="162" t="e">
        <f t="shared" si="287"/>
        <v>#N/A</v>
      </c>
      <c r="FF84" s="162" t="e">
        <f t="shared" si="288"/>
        <v>#N/A</v>
      </c>
      <c r="FG84" s="162" t="e">
        <f t="shared" si="289"/>
        <v>#N/A</v>
      </c>
      <c r="FH84" s="162" t="e">
        <f t="shared" si="290"/>
        <v>#N/A</v>
      </c>
      <c r="FI84" s="162" t="e">
        <f t="shared" si="291"/>
        <v>#N/A</v>
      </c>
      <c r="FJ84" s="162" t="e">
        <f t="shared" si="292"/>
        <v>#N/A</v>
      </c>
      <c r="FK84" s="162" t="e">
        <f t="shared" si="293"/>
        <v>#N/A</v>
      </c>
      <c r="FL84" s="162" t="e">
        <f t="shared" si="294"/>
        <v>#N/A</v>
      </c>
      <c r="FM84" s="162" t="e">
        <f t="shared" si="295"/>
        <v>#N/A</v>
      </c>
      <c r="FN84" s="162" t="e">
        <f t="shared" si="296"/>
        <v>#N/A</v>
      </c>
      <c r="FO84" s="162" t="e">
        <f t="shared" si="297"/>
        <v>#N/A</v>
      </c>
      <c r="FP84" s="162" t="e">
        <f t="shared" si="298"/>
        <v>#N/A</v>
      </c>
      <c r="FQ84" s="162" t="e">
        <f t="shared" si="299"/>
        <v>#N/A</v>
      </c>
      <c r="FR84" s="162" t="e">
        <f t="shared" si="300"/>
        <v>#N/A</v>
      </c>
      <c r="FS84" s="162" t="e">
        <f t="shared" si="301"/>
        <v>#N/A</v>
      </c>
      <c r="FT84" s="162" t="e">
        <f t="shared" si="302"/>
        <v>#N/A</v>
      </c>
      <c r="FU84" s="162" t="e">
        <f t="shared" si="303"/>
        <v>#N/A</v>
      </c>
      <c r="FV84" s="162" t="e">
        <f t="shared" si="304"/>
        <v>#N/A</v>
      </c>
      <c r="FW84" s="162" t="e">
        <f t="shared" si="305"/>
        <v>#N/A</v>
      </c>
      <c r="FX84" s="162" t="e">
        <f t="shared" si="306"/>
        <v>#N/A</v>
      </c>
      <c r="FY84" s="162" t="e">
        <f t="shared" si="307"/>
        <v>#N/A</v>
      </c>
      <c r="FZ84" s="162" t="e">
        <f t="shared" si="308"/>
        <v>#N/A</v>
      </c>
      <c r="GA84" s="162" t="e">
        <f t="shared" si="309"/>
        <v>#N/A</v>
      </c>
      <c r="GB84" s="162" t="e">
        <f t="shared" si="310"/>
        <v>#N/A</v>
      </c>
      <c r="GC84" s="162" t="e">
        <f t="shared" si="311"/>
        <v>#N/A</v>
      </c>
      <c r="GD84" s="162" t="e">
        <f t="shared" si="312"/>
        <v>#N/A</v>
      </c>
      <c r="GE84" s="162" t="e">
        <f t="shared" si="313"/>
        <v>#N/A</v>
      </c>
      <c r="GF84" s="162" t="e">
        <f t="shared" si="314"/>
        <v>#N/A</v>
      </c>
      <c r="GG84" s="162" t="e">
        <f t="shared" si="315"/>
        <v>#N/A</v>
      </c>
      <c r="GH84" s="162" t="e">
        <f t="shared" si="316"/>
        <v>#N/A</v>
      </c>
      <c r="GI84" s="162" t="e">
        <f t="shared" si="317"/>
        <v>#N/A</v>
      </c>
      <c r="GJ84" s="162" t="e">
        <f t="shared" si="318"/>
        <v>#N/A</v>
      </c>
      <c r="GK84" s="162" t="e">
        <f t="shared" si="319"/>
        <v>#N/A</v>
      </c>
      <c r="GL84" s="162" t="e">
        <f t="shared" si="320"/>
        <v>#N/A</v>
      </c>
      <c r="GM84" s="162" t="e">
        <f t="shared" si="321"/>
        <v>#N/A</v>
      </c>
      <c r="GN84" s="162" t="e">
        <f t="shared" si="322"/>
        <v>#N/A</v>
      </c>
      <c r="GO84" s="162" t="e">
        <f t="shared" si="323"/>
        <v>#N/A</v>
      </c>
      <c r="GP84" s="162" t="e">
        <f t="shared" si="324"/>
        <v>#N/A</v>
      </c>
      <c r="GQ84" s="162" t="e">
        <f t="shared" si="325"/>
        <v>#N/A</v>
      </c>
      <c r="GR84" s="162" t="e">
        <f t="shared" si="326"/>
        <v>#N/A</v>
      </c>
      <c r="GS84" s="162" t="e">
        <f t="shared" si="327"/>
        <v>#N/A</v>
      </c>
      <c r="GT84" s="162" t="e">
        <f t="shared" si="328"/>
        <v>#N/A</v>
      </c>
      <c r="GU84" s="162" t="e">
        <f t="shared" si="329"/>
        <v>#N/A</v>
      </c>
      <c r="GV84" s="162" t="e">
        <f t="shared" si="330"/>
        <v>#N/A</v>
      </c>
      <c r="GW84" s="162" t="e">
        <f t="shared" si="331"/>
        <v>#N/A</v>
      </c>
      <c r="GX84" s="162" t="e">
        <f t="shared" si="332"/>
        <v>#N/A</v>
      </c>
      <c r="GY84" s="162" t="e">
        <f t="shared" si="333"/>
        <v>#N/A</v>
      </c>
      <c r="GZ84" s="162" t="e">
        <f t="shared" si="334"/>
        <v>#N/A</v>
      </c>
      <c r="HA84" s="162" t="e">
        <f t="shared" si="335"/>
        <v>#N/A</v>
      </c>
      <c r="HB84" s="162" t="e">
        <f t="shared" si="336"/>
        <v>#N/A</v>
      </c>
      <c r="HC84" s="162" t="e">
        <f t="shared" si="337"/>
        <v>#N/A</v>
      </c>
      <c r="HD84" s="162" t="e">
        <f t="shared" si="338"/>
        <v>#N/A</v>
      </c>
      <c r="HE84" s="162" t="e">
        <f t="shared" si="339"/>
        <v>#N/A</v>
      </c>
      <c r="HF84" s="162" t="e">
        <f t="shared" si="340"/>
        <v>#N/A</v>
      </c>
      <c r="HG84" s="162" t="e">
        <f t="shared" si="341"/>
        <v>#N/A</v>
      </c>
      <c r="HH84" s="162" t="e">
        <f t="shared" si="342"/>
        <v>#N/A</v>
      </c>
      <c r="HI84" s="162" t="e">
        <f t="shared" si="343"/>
        <v>#N/A</v>
      </c>
      <c r="HJ84" s="162" t="e">
        <f t="shared" si="344"/>
        <v>#N/A</v>
      </c>
      <c r="HK84" s="162" t="e">
        <f t="shared" si="345"/>
        <v>#N/A</v>
      </c>
      <c r="HL84" s="162" t="e">
        <f t="shared" si="346"/>
        <v>#N/A</v>
      </c>
      <c r="HM84" s="162" t="e">
        <f t="shared" si="347"/>
        <v>#N/A</v>
      </c>
      <c r="HN84" s="162" t="e">
        <f t="shared" si="348"/>
        <v>#N/A</v>
      </c>
      <c r="HO84" s="162" t="e">
        <f t="shared" si="349"/>
        <v>#N/A</v>
      </c>
      <c r="HP84" s="162" t="e">
        <f t="shared" si="350"/>
        <v>#N/A</v>
      </c>
      <c r="HQ84" s="162" t="e">
        <f t="shared" si="351"/>
        <v>#N/A</v>
      </c>
    </row>
    <row r="85" spans="1:225" hidden="1" x14ac:dyDescent="0.25">
      <c r="A85" s="4">
        <v>82</v>
      </c>
      <c r="B85" s="364" t="str">
        <f t="shared" si="241"/>
        <v/>
      </c>
      <c r="C85" s="88"/>
      <c r="D85" s="364" t="str">
        <f t="shared" si="242"/>
        <v/>
      </c>
      <c r="E85" s="34" t="str">
        <f t="shared" si="243"/>
        <v/>
      </c>
      <c r="F85" s="34" t="str">
        <f t="shared" si="244"/>
        <v/>
      </c>
      <c r="G85" s="69" t="str">
        <f>IF(AND(C85&gt;0,NOT(ISBLANK(H85))),IF(VLOOKUP($C$3,VLookups!$A$17:$B$18,2,FALSE),C85*VLOOKUP(H85,VLookups!$A$4:$B$13,2,FALSE),C85),"")</f>
        <v/>
      </c>
      <c r="H85" s="21"/>
      <c r="I85" s="56"/>
      <c r="J85" s="265"/>
      <c r="K85" s="365" t="str">
        <f>IF(C85&gt;0,IF(ISBLANK(J85),IF(ISBLANK(H85),"",VLOOKUP(H85,VLookups!$A$4:$C$13,3,FALSE)),J85),"")</f>
        <v/>
      </c>
      <c r="L85" s="365" t="str">
        <f t="shared" si="245"/>
        <v/>
      </c>
      <c r="M85" s="71" t="str">
        <f t="shared" si="246"/>
        <v/>
      </c>
      <c r="N85" s="88"/>
      <c r="O85" s="258" t="str">
        <f>IF(AND(N85&gt;0,C85&gt;0,NOT(K85="")),ABS(VLOOKUP($N$1,VLookups!$A$48:$B$49,2,FALSE)-_xlfn.LOGNORM.DIST(N85,LN(G85),LN(K85),TRUE)),"")</f>
        <v/>
      </c>
      <c r="P85" s="87" t="str">
        <f>IF(AND($B85&gt;0,$C85&gt;0,$D85&gt;0,NOT(ISBLANK($H85))),_xlfn.LOGNORM.INV(ABS(VLOOKUP($N$1,VLookups!$A$48:$B$49,2,FALSE)-P$3),LN($G85),LN($K85)),"")</f>
        <v/>
      </c>
      <c r="Q85" s="86" t="str">
        <f>IF(AND($B85&gt;0,$C85&gt;0,$D85&gt;0,NOT(ISBLANK($H85))),_xlfn.LOGNORM.INV(ABS(VLOOKUP($N$1,VLookups!$A$48:$B$49,2,FALSE)-Q$3),LN($G85),LN($K85)),"")</f>
        <v/>
      </c>
      <c r="R85" s="87" t="str">
        <f>IF(AND($B85&gt;0,$C85&gt;0,$D85&gt;0,NOT(ISBLANK($H85))),_xlfn.LOGNORM.INV(ABS(VLOOKUP($N$1,VLookups!$A$48:$B$49,2,FALSE)-R$3),LN($G85),LN($K85)),"")</f>
        <v/>
      </c>
      <c r="S85" s="86" t="str">
        <f>IF(AND($B85&gt;0,$C85&gt;0,$D85&gt;0,NOT(ISBLANK($H85))),_xlfn.LOGNORM.INV(ABS(VLOOKUP($N$1,VLookups!$A$48:$B$49,2,FALSE)-S$3),LN($G85),LN($K85)),"")</f>
        <v/>
      </c>
      <c r="T85" s="87" t="str">
        <f>IF(AND($B85&gt;0,$C85&gt;0,$D85&gt;0,NOT(ISBLANK($H85))),_xlfn.LOGNORM.INV(ABS(VLOOKUP($N$1,VLookups!$A$48:$B$49,2,FALSE)-T$3),LN($G85),LN($K85)),"")</f>
        <v/>
      </c>
      <c r="U85" s="86" t="str">
        <f>IF(AND($B85&gt;0,$C85&gt;0,$D85&gt;0,NOT(ISBLANK($H85))),_xlfn.LOGNORM.INV(ABS(VLOOKUP($N$1,VLookups!$A$48:$B$49,2,FALSE)-U$3),LN($G85),LN($K85)),"")</f>
        <v/>
      </c>
      <c r="V85" s="5"/>
      <c r="W85" s="161" t="str">
        <f t="shared" si="247"/>
        <v/>
      </c>
      <c r="X85" s="161"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2" t="e">
        <f t="shared" si="251"/>
        <v>#N/A</v>
      </c>
      <c r="DV85" s="162" t="e">
        <f t="shared" si="252"/>
        <v>#N/A</v>
      </c>
      <c r="DW85" s="162" t="e">
        <f t="shared" si="253"/>
        <v>#N/A</v>
      </c>
      <c r="DX85" s="162" t="e">
        <f t="shared" si="254"/>
        <v>#N/A</v>
      </c>
      <c r="DY85" s="162" t="e">
        <f t="shared" si="255"/>
        <v>#N/A</v>
      </c>
      <c r="DZ85" s="162" t="e">
        <f t="shared" si="256"/>
        <v>#N/A</v>
      </c>
      <c r="EA85" s="162" t="e">
        <f t="shared" si="257"/>
        <v>#N/A</v>
      </c>
      <c r="EB85" s="162" t="e">
        <f t="shared" si="258"/>
        <v>#N/A</v>
      </c>
      <c r="EC85" s="162" t="e">
        <f t="shared" si="259"/>
        <v>#N/A</v>
      </c>
      <c r="ED85" s="162" t="e">
        <f t="shared" si="260"/>
        <v>#N/A</v>
      </c>
      <c r="EE85" s="162" t="e">
        <f t="shared" si="261"/>
        <v>#N/A</v>
      </c>
      <c r="EF85" s="162" t="e">
        <f t="shared" si="262"/>
        <v>#N/A</v>
      </c>
      <c r="EG85" s="162" t="e">
        <f t="shared" si="263"/>
        <v>#N/A</v>
      </c>
      <c r="EH85" s="162" t="e">
        <f t="shared" si="264"/>
        <v>#N/A</v>
      </c>
      <c r="EI85" s="162" t="e">
        <f t="shared" si="265"/>
        <v>#N/A</v>
      </c>
      <c r="EJ85" s="162" t="e">
        <f t="shared" si="266"/>
        <v>#N/A</v>
      </c>
      <c r="EK85" s="162" t="e">
        <f t="shared" si="267"/>
        <v>#N/A</v>
      </c>
      <c r="EL85" s="162" t="e">
        <f t="shared" si="268"/>
        <v>#N/A</v>
      </c>
      <c r="EM85" s="162" t="e">
        <f t="shared" si="269"/>
        <v>#N/A</v>
      </c>
      <c r="EN85" s="162" t="e">
        <f t="shared" si="270"/>
        <v>#N/A</v>
      </c>
      <c r="EO85" s="162" t="e">
        <f t="shared" si="271"/>
        <v>#N/A</v>
      </c>
      <c r="EP85" s="162" t="e">
        <f t="shared" si="272"/>
        <v>#N/A</v>
      </c>
      <c r="EQ85" s="162" t="e">
        <f t="shared" si="273"/>
        <v>#N/A</v>
      </c>
      <c r="ER85" s="162" t="e">
        <f t="shared" si="274"/>
        <v>#N/A</v>
      </c>
      <c r="ES85" s="162" t="e">
        <f t="shared" si="275"/>
        <v>#N/A</v>
      </c>
      <c r="ET85" s="162" t="e">
        <f t="shared" si="276"/>
        <v>#N/A</v>
      </c>
      <c r="EU85" s="162" t="e">
        <f t="shared" si="277"/>
        <v>#N/A</v>
      </c>
      <c r="EV85" s="162" t="e">
        <f t="shared" si="278"/>
        <v>#N/A</v>
      </c>
      <c r="EW85" s="162" t="e">
        <f t="shared" si="279"/>
        <v>#N/A</v>
      </c>
      <c r="EX85" s="162" t="e">
        <f t="shared" si="280"/>
        <v>#N/A</v>
      </c>
      <c r="EY85" s="162" t="e">
        <f t="shared" si="281"/>
        <v>#N/A</v>
      </c>
      <c r="EZ85" s="162" t="e">
        <f t="shared" si="282"/>
        <v>#N/A</v>
      </c>
      <c r="FA85" s="162" t="e">
        <f t="shared" si="283"/>
        <v>#N/A</v>
      </c>
      <c r="FB85" s="162" t="e">
        <f t="shared" si="284"/>
        <v>#N/A</v>
      </c>
      <c r="FC85" s="162" t="e">
        <f t="shared" si="285"/>
        <v>#N/A</v>
      </c>
      <c r="FD85" s="162" t="e">
        <f t="shared" si="286"/>
        <v>#N/A</v>
      </c>
      <c r="FE85" s="162" t="e">
        <f t="shared" si="287"/>
        <v>#N/A</v>
      </c>
      <c r="FF85" s="162" t="e">
        <f t="shared" si="288"/>
        <v>#N/A</v>
      </c>
      <c r="FG85" s="162" t="e">
        <f t="shared" si="289"/>
        <v>#N/A</v>
      </c>
      <c r="FH85" s="162" t="e">
        <f t="shared" si="290"/>
        <v>#N/A</v>
      </c>
      <c r="FI85" s="162" t="e">
        <f t="shared" si="291"/>
        <v>#N/A</v>
      </c>
      <c r="FJ85" s="162" t="e">
        <f t="shared" si="292"/>
        <v>#N/A</v>
      </c>
      <c r="FK85" s="162" t="e">
        <f t="shared" si="293"/>
        <v>#N/A</v>
      </c>
      <c r="FL85" s="162" t="e">
        <f t="shared" si="294"/>
        <v>#N/A</v>
      </c>
      <c r="FM85" s="162" t="e">
        <f t="shared" si="295"/>
        <v>#N/A</v>
      </c>
      <c r="FN85" s="162" t="e">
        <f t="shared" si="296"/>
        <v>#N/A</v>
      </c>
      <c r="FO85" s="162" t="e">
        <f t="shared" si="297"/>
        <v>#N/A</v>
      </c>
      <c r="FP85" s="162" t="e">
        <f t="shared" si="298"/>
        <v>#N/A</v>
      </c>
      <c r="FQ85" s="162" t="e">
        <f t="shared" si="299"/>
        <v>#N/A</v>
      </c>
      <c r="FR85" s="162" t="e">
        <f t="shared" si="300"/>
        <v>#N/A</v>
      </c>
      <c r="FS85" s="162" t="e">
        <f t="shared" si="301"/>
        <v>#N/A</v>
      </c>
      <c r="FT85" s="162" t="e">
        <f t="shared" si="302"/>
        <v>#N/A</v>
      </c>
      <c r="FU85" s="162" t="e">
        <f t="shared" si="303"/>
        <v>#N/A</v>
      </c>
      <c r="FV85" s="162" t="e">
        <f t="shared" si="304"/>
        <v>#N/A</v>
      </c>
      <c r="FW85" s="162" t="e">
        <f t="shared" si="305"/>
        <v>#N/A</v>
      </c>
      <c r="FX85" s="162" t="e">
        <f t="shared" si="306"/>
        <v>#N/A</v>
      </c>
      <c r="FY85" s="162" t="e">
        <f t="shared" si="307"/>
        <v>#N/A</v>
      </c>
      <c r="FZ85" s="162" t="e">
        <f t="shared" si="308"/>
        <v>#N/A</v>
      </c>
      <c r="GA85" s="162" t="e">
        <f t="shared" si="309"/>
        <v>#N/A</v>
      </c>
      <c r="GB85" s="162" t="e">
        <f t="shared" si="310"/>
        <v>#N/A</v>
      </c>
      <c r="GC85" s="162" t="e">
        <f t="shared" si="311"/>
        <v>#N/A</v>
      </c>
      <c r="GD85" s="162" t="e">
        <f t="shared" si="312"/>
        <v>#N/A</v>
      </c>
      <c r="GE85" s="162" t="e">
        <f t="shared" si="313"/>
        <v>#N/A</v>
      </c>
      <c r="GF85" s="162" t="e">
        <f t="shared" si="314"/>
        <v>#N/A</v>
      </c>
      <c r="GG85" s="162" t="e">
        <f t="shared" si="315"/>
        <v>#N/A</v>
      </c>
      <c r="GH85" s="162" t="e">
        <f t="shared" si="316"/>
        <v>#N/A</v>
      </c>
      <c r="GI85" s="162" t="e">
        <f t="shared" si="317"/>
        <v>#N/A</v>
      </c>
      <c r="GJ85" s="162" t="e">
        <f t="shared" si="318"/>
        <v>#N/A</v>
      </c>
      <c r="GK85" s="162" t="e">
        <f t="shared" si="319"/>
        <v>#N/A</v>
      </c>
      <c r="GL85" s="162" t="e">
        <f t="shared" si="320"/>
        <v>#N/A</v>
      </c>
      <c r="GM85" s="162" t="e">
        <f t="shared" si="321"/>
        <v>#N/A</v>
      </c>
      <c r="GN85" s="162" t="e">
        <f t="shared" si="322"/>
        <v>#N/A</v>
      </c>
      <c r="GO85" s="162" t="e">
        <f t="shared" si="323"/>
        <v>#N/A</v>
      </c>
      <c r="GP85" s="162" t="e">
        <f t="shared" si="324"/>
        <v>#N/A</v>
      </c>
      <c r="GQ85" s="162" t="e">
        <f t="shared" si="325"/>
        <v>#N/A</v>
      </c>
      <c r="GR85" s="162" t="e">
        <f t="shared" si="326"/>
        <v>#N/A</v>
      </c>
      <c r="GS85" s="162" t="e">
        <f t="shared" si="327"/>
        <v>#N/A</v>
      </c>
      <c r="GT85" s="162" t="e">
        <f t="shared" si="328"/>
        <v>#N/A</v>
      </c>
      <c r="GU85" s="162" t="e">
        <f t="shared" si="329"/>
        <v>#N/A</v>
      </c>
      <c r="GV85" s="162" t="e">
        <f t="shared" si="330"/>
        <v>#N/A</v>
      </c>
      <c r="GW85" s="162" t="e">
        <f t="shared" si="331"/>
        <v>#N/A</v>
      </c>
      <c r="GX85" s="162" t="e">
        <f t="shared" si="332"/>
        <v>#N/A</v>
      </c>
      <c r="GY85" s="162" t="e">
        <f t="shared" si="333"/>
        <v>#N/A</v>
      </c>
      <c r="GZ85" s="162" t="e">
        <f t="shared" si="334"/>
        <v>#N/A</v>
      </c>
      <c r="HA85" s="162" t="e">
        <f t="shared" si="335"/>
        <v>#N/A</v>
      </c>
      <c r="HB85" s="162" t="e">
        <f t="shared" si="336"/>
        <v>#N/A</v>
      </c>
      <c r="HC85" s="162" t="e">
        <f t="shared" si="337"/>
        <v>#N/A</v>
      </c>
      <c r="HD85" s="162" t="e">
        <f t="shared" si="338"/>
        <v>#N/A</v>
      </c>
      <c r="HE85" s="162" t="e">
        <f t="shared" si="339"/>
        <v>#N/A</v>
      </c>
      <c r="HF85" s="162" t="e">
        <f t="shared" si="340"/>
        <v>#N/A</v>
      </c>
      <c r="HG85" s="162" t="e">
        <f t="shared" si="341"/>
        <v>#N/A</v>
      </c>
      <c r="HH85" s="162" t="e">
        <f t="shared" si="342"/>
        <v>#N/A</v>
      </c>
      <c r="HI85" s="162" t="e">
        <f t="shared" si="343"/>
        <v>#N/A</v>
      </c>
      <c r="HJ85" s="162" t="e">
        <f t="shared" si="344"/>
        <v>#N/A</v>
      </c>
      <c r="HK85" s="162" t="e">
        <f t="shared" si="345"/>
        <v>#N/A</v>
      </c>
      <c r="HL85" s="162" t="e">
        <f t="shared" si="346"/>
        <v>#N/A</v>
      </c>
      <c r="HM85" s="162" t="e">
        <f t="shared" si="347"/>
        <v>#N/A</v>
      </c>
      <c r="HN85" s="162" t="e">
        <f t="shared" si="348"/>
        <v>#N/A</v>
      </c>
      <c r="HO85" s="162" t="e">
        <f t="shared" si="349"/>
        <v>#N/A</v>
      </c>
      <c r="HP85" s="162" t="e">
        <f t="shared" si="350"/>
        <v>#N/A</v>
      </c>
      <c r="HQ85" s="162" t="e">
        <f t="shared" si="351"/>
        <v>#N/A</v>
      </c>
    </row>
    <row r="86" spans="1:225" hidden="1" x14ac:dyDescent="0.25">
      <c r="A86" s="4">
        <v>83</v>
      </c>
      <c r="B86" s="364" t="str">
        <f t="shared" si="241"/>
        <v/>
      </c>
      <c r="C86" s="88"/>
      <c r="D86" s="364" t="str">
        <f t="shared" si="242"/>
        <v/>
      </c>
      <c r="E86" s="34" t="str">
        <f t="shared" si="243"/>
        <v/>
      </c>
      <c r="F86" s="34" t="str">
        <f t="shared" si="244"/>
        <v/>
      </c>
      <c r="G86" s="69" t="str">
        <f>IF(AND(C86&gt;0,NOT(ISBLANK(H86))),IF(VLOOKUP($C$3,VLookups!$A$17:$B$18,2,FALSE),C86*VLOOKUP(H86,VLookups!$A$4:$B$13,2,FALSE),C86),"")</f>
        <v/>
      </c>
      <c r="H86" s="21"/>
      <c r="I86" s="56"/>
      <c r="J86" s="265"/>
      <c r="K86" s="365" t="str">
        <f>IF(C86&gt;0,IF(ISBLANK(J86),IF(ISBLANK(H86),"",VLOOKUP(H86,VLookups!$A$4:$C$13,3,FALSE)),J86),"")</f>
        <v/>
      </c>
      <c r="L86" s="365" t="str">
        <f t="shared" si="245"/>
        <v/>
      </c>
      <c r="M86" s="71" t="str">
        <f t="shared" si="246"/>
        <v/>
      </c>
      <c r="N86" s="88"/>
      <c r="O86" s="258" t="str">
        <f>IF(AND(N86&gt;0,C86&gt;0,NOT(K86="")),ABS(VLOOKUP($N$1,VLookups!$A$48:$B$49,2,FALSE)-_xlfn.LOGNORM.DIST(N86,LN(G86),LN(K86),TRUE)),"")</f>
        <v/>
      </c>
      <c r="P86" s="87" t="str">
        <f>IF(AND($B86&gt;0,$C86&gt;0,$D86&gt;0,NOT(ISBLANK($H86))),_xlfn.LOGNORM.INV(ABS(VLOOKUP($N$1,VLookups!$A$48:$B$49,2,FALSE)-P$3),LN($G86),LN($K86)),"")</f>
        <v/>
      </c>
      <c r="Q86" s="86" t="str">
        <f>IF(AND($B86&gt;0,$C86&gt;0,$D86&gt;0,NOT(ISBLANK($H86))),_xlfn.LOGNORM.INV(ABS(VLOOKUP($N$1,VLookups!$A$48:$B$49,2,FALSE)-Q$3),LN($G86),LN($K86)),"")</f>
        <v/>
      </c>
      <c r="R86" s="87" t="str">
        <f>IF(AND($B86&gt;0,$C86&gt;0,$D86&gt;0,NOT(ISBLANK($H86))),_xlfn.LOGNORM.INV(ABS(VLOOKUP($N$1,VLookups!$A$48:$B$49,2,FALSE)-R$3),LN($G86),LN($K86)),"")</f>
        <v/>
      </c>
      <c r="S86" s="86" t="str">
        <f>IF(AND($B86&gt;0,$C86&gt;0,$D86&gt;0,NOT(ISBLANK($H86))),_xlfn.LOGNORM.INV(ABS(VLOOKUP($N$1,VLookups!$A$48:$B$49,2,FALSE)-S$3),LN($G86),LN($K86)),"")</f>
        <v/>
      </c>
      <c r="T86" s="87" t="str">
        <f>IF(AND($B86&gt;0,$C86&gt;0,$D86&gt;0,NOT(ISBLANK($H86))),_xlfn.LOGNORM.INV(ABS(VLOOKUP($N$1,VLookups!$A$48:$B$49,2,FALSE)-T$3),LN($G86),LN($K86)),"")</f>
        <v/>
      </c>
      <c r="U86" s="86" t="str">
        <f>IF(AND($B86&gt;0,$C86&gt;0,$D86&gt;0,NOT(ISBLANK($H86))),_xlfn.LOGNORM.INV(ABS(VLOOKUP($N$1,VLookups!$A$48:$B$49,2,FALSE)-U$3),LN($G86),LN($K86)),"")</f>
        <v/>
      </c>
      <c r="V86" s="5"/>
      <c r="W86" s="161" t="str">
        <f t="shared" si="247"/>
        <v/>
      </c>
      <c r="X86" s="161"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2" t="e">
        <f t="shared" si="251"/>
        <v>#N/A</v>
      </c>
      <c r="DV86" s="162" t="e">
        <f t="shared" si="252"/>
        <v>#N/A</v>
      </c>
      <c r="DW86" s="162" t="e">
        <f t="shared" si="253"/>
        <v>#N/A</v>
      </c>
      <c r="DX86" s="162" t="e">
        <f t="shared" si="254"/>
        <v>#N/A</v>
      </c>
      <c r="DY86" s="162" t="e">
        <f t="shared" si="255"/>
        <v>#N/A</v>
      </c>
      <c r="DZ86" s="162" t="e">
        <f t="shared" si="256"/>
        <v>#N/A</v>
      </c>
      <c r="EA86" s="162" t="e">
        <f t="shared" si="257"/>
        <v>#N/A</v>
      </c>
      <c r="EB86" s="162" t="e">
        <f t="shared" si="258"/>
        <v>#N/A</v>
      </c>
      <c r="EC86" s="162" t="e">
        <f t="shared" si="259"/>
        <v>#N/A</v>
      </c>
      <c r="ED86" s="162" t="e">
        <f t="shared" si="260"/>
        <v>#N/A</v>
      </c>
      <c r="EE86" s="162" t="e">
        <f t="shared" si="261"/>
        <v>#N/A</v>
      </c>
      <c r="EF86" s="162" t="e">
        <f t="shared" si="262"/>
        <v>#N/A</v>
      </c>
      <c r="EG86" s="162" t="e">
        <f t="shared" si="263"/>
        <v>#N/A</v>
      </c>
      <c r="EH86" s="162" t="e">
        <f t="shared" si="264"/>
        <v>#N/A</v>
      </c>
      <c r="EI86" s="162" t="e">
        <f t="shared" si="265"/>
        <v>#N/A</v>
      </c>
      <c r="EJ86" s="162" t="e">
        <f t="shared" si="266"/>
        <v>#N/A</v>
      </c>
      <c r="EK86" s="162" t="e">
        <f t="shared" si="267"/>
        <v>#N/A</v>
      </c>
      <c r="EL86" s="162" t="e">
        <f t="shared" si="268"/>
        <v>#N/A</v>
      </c>
      <c r="EM86" s="162" t="e">
        <f t="shared" si="269"/>
        <v>#N/A</v>
      </c>
      <c r="EN86" s="162" t="e">
        <f t="shared" si="270"/>
        <v>#N/A</v>
      </c>
      <c r="EO86" s="162" t="e">
        <f t="shared" si="271"/>
        <v>#N/A</v>
      </c>
      <c r="EP86" s="162" t="e">
        <f t="shared" si="272"/>
        <v>#N/A</v>
      </c>
      <c r="EQ86" s="162" t="e">
        <f t="shared" si="273"/>
        <v>#N/A</v>
      </c>
      <c r="ER86" s="162" t="e">
        <f t="shared" si="274"/>
        <v>#N/A</v>
      </c>
      <c r="ES86" s="162" t="e">
        <f t="shared" si="275"/>
        <v>#N/A</v>
      </c>
      <c r="ET86" s="162" t="e">
        <f t="shared" si="276"/>
        <v>#N/A</v>
      </c>
      <c r="EU86" s="162" t="e">
        <f t="shared" si="277"/>
        <v>#N/A</v>
      </c>
      <c r="EV86" s="162" t="e">
        <f t="shared" si="278"/>
        <v>#N/A</v>
      </c>
      <c r="EW86" s="162" t="e">
        <f t="shared" si="279"/>
        <v>#N/A</v>
      </c>
      <c r="EX86" s="162" t="e">
        <f t="shared" si="280"/>
        <v>#N/A</v>
      </c>
      <c r="EY86" s="162" t="e">
        <f t="shared" si="281"/>
        <v>#N/A</v>
      </c>
      <c r="EZ86" s="162" t="e">
        <f t="shared" si="282"/>
        <v>#N/A</v>
      </c>
      <c r="FA86" s="162" t="e">
        <f t="shared" si="283"/>
        <v>#N/A</v>
      </c>
      <c r="FB86" s="162" t="e">
        <f t="shared" si="284"/>
        <v>#N/A</v>
      </c>
      <c r="FC86" s="162" t="e">
        <f t="shared" si="285"/>
        <v>#N/A</v>
      </c>
      <c r="FD86" s="162" t="e">
        <f t="shared" si="286"/>
        <v>#N/A</v>
      </c>
      <c r="FE86" s="162" t="e">
        <f t="shared" si="287"/>
        <v>#N/A</v>
      </c>
      <c r="FF86" s="162" t="e">
        <f t="shared" si="288"/>
        <v>#N/A</v>
      </c>
      <c r="FG86" s="162" t="e">
        <f t="shared" si="289"/>
        <v>#N/A</v>
      </c>
      <c r="FH86" s="162" t="e">
        <f t="shared" si="290"/>
        <v>#N/A</v>
      </c>
      <c r="FI86" s="162" t="e">
        <f t="shared" si="291"/>
        <v>#N/A</v>
      </c>
      <c r="FJ86" s="162" t="e">
        <f t="shared" si="292"/>
        <v>#N/A</v>
      </c>
      <c r="FK86" s="162" t="e">
        <f t="shared" si="293"/>
        <v>#N/A</v>
      </c>
      <c r="FL86" s="162" t="e">
        <f t="shared" si="294"/>
        <v>#N/A</v>
      </c>
      <c r="FM86" s="162" t="e">
        <f t="shared" si="295"/>
        <v>#N/A</v>
      </c>
      <c r="FN86" s="162" t="e">
        <f t="shared" si="296"/>
        <v>#N/A</v>
      </c>
      <c r="FO86" s="162" t="e">
        <f t="shared" si="297"/>
        <v>#N/A</v>
      </c>
      <c r="FP86" s="162" t="e">
        <f t="shared" si="298"/>
        <v>#N/A</v>
      </c>
      <c r="FQ86" s="162" t="e">
        <f t="shared" si="299"/>
        <v>#N/A</v>
      </c>
      <c r="FR86" s="162" t="e">
        <f t="shared" si="300"/>
        <v>#N/A</v>
      </c>
      <c r="FS86" s="162" t="e">
        <f t="shared" si="301"/>
        <v>#N/A</v>
      </c>
      <c r="FT86" s="162" t="e">
        <f t="shared" si="302"/>
        <v>#N/A</v>
      </c>
      <c r="FU86" s="162" t="e">
        <f t="shared" si="303"/>
        <v>#N/A</v>
      </c>
      <c r="FV86" s="162" t="e">
        <f t="shared" si="304"/>
        <v>#N/A</v>
      </c>
      <c r="FW86" s="162" t="e">
        <f t="shared" si="305"/>
        <v>#N/A</v>
      </c>
      <c r="FX86" s="162" t="e">
        <f t="shared" si="306"/>
        <v>#N/A</v>
      </c>
      <c r="FY86" s="162" t="e">
        <f t="shared" si="307"/>
        <v>#N/A</v>
      </c>
      <c r="FZ86" s="162" t="e">
        <f t="shared" si="308"/>
        <v>#N/A</v>
      </c>
      <c r="GA86" s="162" t="e">
        <f t="shared" si="309"/>
        <v>#N/A</v>
      </c>
      <c r="GB86" s="162" t="e">
        <f t="shared" si="310"/>
        <v>#N/A</v>
      </c>
      <c r="GC86" s="162" t="e">
        <f t="shared" si="311"/>
        <v>#N/A</v>
      </c>
      <c r="GD86" s="162" t="e">
        <f t="shared" si="312"/>
        <v>#N/A</v>
      </c>
      <c r="GE86" s="162" t="e">
        <f t="shared" si="313"/>
        <v>#N/A</v>
      </c>
      <c r="GF86" s="162" t="e">
        <f t="shared" si="314"/>
        <v>#N/A</v>
      </c>
      <c r="GG86" s="162" t="e">
        <f t="shared" si="315"/>
        <v>#N/A</v>
      </c>
      <c r="GH86" s="162" t="e">
        <f t="shared" si="316"/>
        <v>#N/A</v>
      </c>
      <c r="GI86" s="162" t="e">
        <f t="shared" si="317"/>
        <v>#N/A</v>
      </c>
      <c r="GJ86" s="162" t="e">
        <f t="shared" si="318"/>
        <v>#N/A</v>
      </c>
      <c r="GK86" s="162" t="e">
        <f t="shared" si="319"/>
        <v>#N/A</v>
      </c>
      <c r="GL86" s="162" t="e">
        <f t="shared" si="320"/>
        <v>#N/A</v>
      </c>
      <c r="GM86" s="162" t="e">
        <f t="shared" si="321"/>
        <v>#N/A</v>
      </c>
      <c r="GN86" s="162" t="e">
        <f t="shared" si="322"/>
        <v>#N/A</v>
      </c>
      <c r="GO86" s="162" t="e">
        <f t="shared" si="323"/>
        <v>#N/A</v>
      </c>
      <c r="GP86" s="162" t="e">
        <f t="shared" si="324"/>
        <v>#N/A</v>
      </c>
      <c r="GQ86" s="162" t="e">
        <f t="shared" si="325"/>
        <v>#N/A</v>
      </c>
      <c r="GR86" s="162" t="e">
        <f t="shared" si="326"/>
        <v>#N/A</v>
      </c>
      <c r="GS86" s="162" t="e">
        <f t="shared" si="327"/>
        <v>#N/A</v>
      </c>
      <c r="GT86" s="162" t="e">
        <f t="shared" si="328"/>
        <v>#N/A</v>
      </c>
      <c r="GU86" s="162" t="e">
        <f t="shared" si="329"/>
        <v>#N/A</v>
      </c>
      <c r="GV86" s="162" t="e">
        <f t="shared" si="330"/>
        <v>#N/A</v>
      </c>
      <c r="GW86" s="162" t="e">
        <f t="shared" si="331"/>
        <v>#N/A</v>
      </c>
      <c r="GX86" s="162" t="e">
        <f t="shared" si="332"/>
        <v>#N/A</v>
      </c>
      <c r="GY86" s="162" t="e">
        <f t="shared" si="333"/>
        <v>#N/A</v>
      </c>
      <c r="GZ86" s="162" t="e">
        <f t="shared" si="334"/>
        <v>#N/A</v>
      </c>
      <c r="HA86" s="162" t="e">
        <f t="shared" si="335"/>
        <v>#N/A</v>
      </c>
      <c r="HB86" s="162" t="e">
        <f t="shared" si="336"/>
        <v>#N/A</v>
      </c>
      <c r="HC86" s="162" t="e">
        <f t="shared" si="337"/>
        <v>#N/A</v>
      </c>
      <c r="HD86" s="162" t="e">
        <f t="shared" si="338"/>
        <v>#N/A</v>
      </c>
      <c r="HE86" s="162" t="e">
        <f t="shared" si="339"/>
        <v>#N/A</v>
      </c>
      <c r="HF86" s="162" t="e">
        <f t="shared" si="340"/>
        <v>#N/A</v>
      </c>
      <c r="HG86" s="162" t="e">
        <f t="shared" si="341"/>
        <v>#N/A</v>
      </c>
      <c r="HH86" s="162" t="e">
        <f t="shared" si="342"/>
        <v>#N/A</v>
      </c>
      <c r="HI86" s="162" t="e">
        <f t="shared" si="343"/>
        <v>#N/A</v>
      </c>
      <c r="HJ86" s="162" t="e">
        <f t="shared" si="344"/>
        <v>#N/A</v>
      </c>
      <c r="HK86" s="162" t="e">
        <f t="shared" si="345"/>
        <v>#N/A</v>
      </c>
      <c r="HL86" s="162" t="e">
        <f t="shared" si="346"/>
        <v>#N/A</v>
      </c>
      <c r="HM86" s="162" t="e">
        <f t="shared" si="347"/>
        <v>#N/A</v>
      </c>
      <c r="HN86" s="162" t="e">
        <f t="shared" si="348"/>
        <v>#N/A</v>
      </c>
      <c r="HO86" s="162" t="e">
        <f t="shared" si="349"/>
        <v>#N/A</v>
      </c>
      <c r="HP86" s="162" t="e">
        <f t="shared" si="350"/>
        <v>#N/A</v>
      </c>
      <c r="HQ86" s="162" t="e">
        <f t="shared" si="351"/>
        <v>#N/A</v>
      </c>
    </row>
    <row r="87" spans="1:225" hidden="1" x14ac:dyDescent="0.25">
      <c r="A87" s="4">
        <v>84</v>
      </c>
      <c r="B87" s="364" t="str">
        <f t="shared" si="241"/>
        <v/>
      </c>
      <c r="C87" s="88"/>
      <c r="D87" s="364" t="str">
        <f t="shared" si="242"/>
        <v/>
      </c>
      <c r="E87" s="34" t="str">
        <f t="shared" si="243"/>
        <v/>
      </c>
      <c r="F87" s="34" t="str">
        <f t="shared" si="244"/>
        <v/>
      </c>
      <c r="G87" s="69" t="str">
        <f>IF(AND(C87&gt;0,NOT(ISBLANK(H87))),IF(VLOOKUP($C$3,VLookups!$A$17:$B$18,2,FALSE),C87*VLOOKUP(H87,VLookups!$A$4:$B$13,2,FALSE),C87),"")</f>
        <v/>
      </c>
      <c r="H87" s="21"/>
      <c r="I87" s="56"/>
      <c r="J87" s="265"/>
      <c r="K87" s="365" t="str">
        <f>IF(C87&gt;0,IF(ISBLANK(J87),IF(ISBLANK(H87),"",VLOOKUP(H87,VLookups!$A$4:$C$13,3,FALSE)),J87),"")</f>
        <v/>
      </c>
      <c r="L87" s="365" t="str">
        <f t="shared" si="245"/>
        <v/>
      </c>
      <c r="M87" s="71" t="str">
        <f t="shared" si="246"/>
        <v/>
      </c>
      <c r="N87" s="88"/>
      <c r="O87" s="258" t="str">
        <f>IF(AND(N87&gt;0,C87&gt;0,NOT(K87="")),ABS(VLOOKUP($N$1,VLookups!$A$48:$B$49,2,FALSE)-_xlfn.LOGNORM.DIST(N87,LN(G87),LN(K87),TRUE)),"")</f>
        <v/>
      </c>
      <c r="P87" s="87" t="str">
        <f>IF(AND($B87&gt;0,$C87&gt;0,$D87&gt;0,NOT(ISBLANK($H87))),_xlfn.LOGNORM.INV(ABS(VLOOKUP($N$1,VLookups!$A$48:$B$49,2,FALSE)-P$3),LN($G87),LN($K87)),"")</f>
        <v/>
      </c>
      <c r="Q87" s="86" t="str">
        <f>IF(AND($B87&gt;0,$C87&gt;0,$D87&gt;0,NOT(ISBLANK($H87))),_xlfn.LOGNORM.INV(ABS(VLOOKUP($N$1,VLookups!$A$48:$B$49,2,FALSE)-Q$3),LN($G87),LN($K87)),"")</f>
        <v/>
      </c>
      <c r="R87" s="87" t="str">
        <f>IF(AND($B87&gt;0,$C87&gt;0,$D87&gt;0,NOT(ISBLANK($H87))),_xlfn.LOGNORM.INV(ABS(VLOOKUP($N$1,VLookups!$A$48:$B$49,2,FALSE)-R$3),LN($G87),LN($K87)),"")</f>
        <v/>
      </c>
      <c r="S87" s="86" t="str">
        <f>IF(AND($B87&gt;0,$C87&gt;0,$D87&gt;0,NOT(ISBLANK($H87))),_xlfn.LOGNORM.INV(ABS(VLOOKUP($N$1,VLookups!$A$48:$B$49,2,FALSE)-S$3),LN($G87),LN($K87)),"")</f>
        <v/>
      </c>
      <c r="T87" s="87" t="str">
        <f>IF(AND($B87&gt;0,$C87&gt;0,$D87&gt;0,NOT(ISBLANK($H87))),_xlfn.LOGNORM.INV(ABS(VLOOKUP($N$1,VLookups!$A$48:$B$49,2,FALSE)-T$3),LN($G87),LN($K87)),"")</f>
        <v/>
      </c>
      <c r="U87" s="86" t="str">
        <f>IF(AND($B87&gt;0,$C87&gt;0,$D87&gt;0,NOT(ISBLANK($H87))),_xlfn.LOGNORM.INV(ABS(VLOOKUP($N$1,VLookups!$A$48:$B$49,2,FALSE)-U$3),LN($G87),LN($K87)),"")</f>
        <v/>
      </c>
      <c r="V87" s="5"/>
      <c r="W87" s="161" t="str">
        <f t="shared" si="247"/>
        <v/>
      </c>
      <c r="X87" s="161"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2" t="e">
        <f t="shared" si="251"/>
        <v>#N/A</v>
      </c>
      <c r="DV87" s="162" t="e">
        <f t="shared" si="252"/>
        <v>#N/A</v>
      </c>
      <c r="DW87" s="162" t="e">
        <f t="shared" si="253"/>
        <v>#N/A</v>
      </c>
      <c r="DX87" s="162" t="e">
        <f t="shared" si="254"/>
        <v>#N/A</v>
      </c>
      <c r="DY87" s="162" t="e">
        <f t="shared" si="255"/>
        <v>#N/A</v>
      </c>
      <c r="DZ87" s="162" t="e">
        <f t="shared" si="256"/>
        <v>#N/A</v>
      </c>
      <c r="EA87" s="162" t="e">
        <f t="shared" si="257"/>
        <v>#N/A</v>
      </c>
      <c r="EB87" s="162" t="e">
        <f t="shared" si="258"/>
        <v>#N/A</v>
      </c>
      <c r="EC87" s="162" t="e">
        <f t="shared" si="259"/>
        <v>#N/A</v>
      </c>
      <c r="ED87" s="162" t="e">
        <f t="shared" si="260"/>
        <v>#N/A</v>
      </c>
      <c r="EE87" s="162" t="e">
        <f t="shared" si="261"/>
        <v>#N/A</v>
      </c>
      <c r="EF87" s="162" t="e">
        <f t="shared" si="262"/>
        <v>#N/A</v>
      </c>
      <c r="EG87" s="162" t="e">
        <f t="shared" si="263"/>
        <v>#N/A</v>
      </c>
      <c r="EH87" s="162" t="e">
        <f t="shared" si="264"/>
        <v>#N/A</v>
      </c>
      <c r="EI87" s="162" t="e">
        <f t="shared" si="265"/>
        <v>#N/A</v>
      </c>
      <c r="EJ87" s="162" t="e">
        <f t="shared" si="266"/>
        <v>#N/A</v>
      </c>
      <c r="EK87" s="162" t="e">
        <f t="shared" si="267"/>
        <v>#N/A</v>
      </c>
      <c r="EL87" s="162" t="e">
        <f t="shared" si="268"/>
        <v>#N/A</v>
      </c>
      <c r="EM87" s="162" t="e">
        <f t="shared" si="269"/>
        <v>#N/A</v>
      </c>
      <c r="EN87" s="162" t="e">
        <f t="shared" si="270"/>
        <v>#N/A</v>
      </c>
      <c r="EO87" s="162" t="e">
        <f t="shared" si="271"/>
        <v>#N/A</v>
      </c>
      <c r="EP87" s="162" t="e">
        <f t="shared" si="272"/>
        <v>#N/A</v>
      </c>
      <c r="EQ87" s="162" t="e">
        <f t="shared" si="273"/>
        <v>#N/A</v>
      </c>
      <c r="ER87" s="162" t="e">
        <f t="shared" si="274"/>
        <v>#N/A</v>
      </c>
      <c r="ES87" s="162" t="e">
        <f t="shared" si="275"/>
        <v>#N/A</v>
      </c>
      <c r="ET87" s="162" t="e">
        <f t="shared" si="276"/>
        <v>#N/A</v>
      </c>
      <c r="EU87" s="162" t="e">
        <f t="shared" si="277"/>
        <v>#N/A</v>
      </c>
      <c r="EV87" s="162" t="e">
        <f t="shared" si="278"/>
        <v>#N/A</v>
      </c>
      <c r="EW87" s="162" t="e">
        <f t="shared" si="279"/>
        <v>#N/A</v>
      </c>
      <c r="EX87" s="162" t="e">
        <f t="shared" si="280"/>
        <v>#N/A</v>
      </c>
      <c r="EY87" s="162" t="e">
        <f t="shared" si="281"/>
        <v>#N/A</v>
      </c>
      <c r="EZ87" s="162" t="e">
        <f t="shared" si="282"/>
        <v>#N/A</v>
      </c>
      <c r="FA87" s="162" t="e">
        <f t="shared" si="283"/>
        <v>#N/A</v>
      </c>
      <c r="FB87" s="162" t="e">
        <f t="shared" si="284"/>
        <v>#N/A</v>
      </c>
      <c r="FC87" s="162" t="e">
        <f t="shared" si="285"/>
        <v>#N/A</v>
      </c>
      <c r="FD87" s="162" t="e">
        <f t="shared" si="286"/>
        <v>#N/A</v>
      </c>
      <c r="FE87" s="162" t="e">
        <f t="shared" si="287"/>
        <v>#N/A</v>
      </c>
      <c r="FF87" s="162" t="e">
        <f t="shared" si="288"/>
        <v>#N/A</v>
      </c>
      <c r="FG87" s="162" t="e">
        <f t="shared" si="289"/>
        <v>#N/A</v>
      </c>
      <c r="FH87" s="162" t="e">
        <f t="shared" si="290"/>
        <v>#N/A</v>
      </c>
      <c r="FI87" s="162" t="e">
        <f t="shared" si="291"/>
        <v>#N/A</v>
      </c>
      <c r="FJ87" s="162" t="e">
        <f t="shared" si="292"/>
        <v>#N/A</v>
      </c>
      <c r="FK87" s="162" t="e">
        <f t="shared" si="293"/>
        <v>#N/A</v>
      </c>
      <c r="FL87" s="162" t="e">
        <f t="shared" si="294"/>
        <v>#N/A</v>
      </c>
      <c r="FM87" s="162" t="e">
        <f t="shared" si="295"/>
        <v>#N/A</v>
      </c>
      <c r="FN87" s="162" t="e">
        <f t="shared" si="296"/>
        <v>#N/A</v>
      </c>
      <c r="FO87" s="162" t="e">
        <f t="shared" si="297"/>
        <v>#N/A</v>
      </c>
      <c r="FP87" s="162" t="e">
        <f t="shared" si="298"/>
        <v>#N/A</v>
      </c>
      <c r="FQ87" s="162" t="e">
        <f t="shared" si="299"/>
        <v>#N/A</v>
      </c>
      <c r="FR87" s="162" t="e">
        <f t="shared" si="300"/>
        <v>#N/A</v>
      </c>
      <c r="FS87" s="162" t="e">
        <f t="shared" si="301"/>
        <v>#N/A</v>
      </c>
      <c r="FT87" s="162" t="e">
        <f t="shared" si="302"/>
        <v>#N/A</v>
      </c>
      <c r="FU87" s="162" t="e">
        <f t="shared" si="303"/>
        <v>#N/A</v>
      </c>
      <c r="FV87" s="162" t="e">
        <f t="shared" si="304"/>
        <v>#N/A</v>
      </c>
      <c r="FW87" s="162" t="e">
        <f t="shared" si="305"/>
        <v>#N/A</v>
      </c>
      <c r="FX87" s="162" t="e">
        <f t="shared" si="306"/>
        <v>#N/A</v>
      </c>
      <c r="FY87" s="162" t="e">
        <f t="shared" si="307"/>
        <v>#N/A</v>
      </c>
      <c r="FZ87" s="162" t="e">
        <f t="shared" si="308"/>
        <v>#N/A</v>
      </c>
      <c r="GA87" s="162" t="e">
        <f t="shared" si="309"/>
        <v>#N/A</v>
      </c>
      <c r="GB87" s="162" t="e">
        <f t="shared" si="310"/>
        <v>#N/A</v>
      </c>
      <c r="GC87" s="162" t="e">
        <f t="shared" si="311"/>
        <v>#N/A</v>
      </c>
      <c r="GD87" s="162" t="e">
        <f t="shared" si="312"/>
        <v>#N/A</v>
      </c>
      <c r="GE87" s="162" t="e">
        <f t="shared" si="313"/>
        <v>#N/A</v>
      </c>
      <c r="GF87" s="162" t="e">
        <f t="shared" si="314"/>
        <v>#N/A</v>
      </c>
      <c r="GG87" s="162" t="e">
        <f t="shared" si="315"/>
        <v>#N/A</v>
      </c>
      <c r="GH87" s="162" t="e">
        <f t="shared" si="316"/>
        <v>#N/A</v>
      </c>
      <c r="GI87" s="162" t="e">
        <f t="shared" si="317"/>
        <v>#N/A</v>
      </c>
      <c r="GJ87" s="162" t="e">
        <f t="shared" si="318"/>
        <v>#N/A</v>
      </c>
      <c r="GK87" s="162" t="e">
        <f t="shared" si="319"/>
        <v>#N/A</v>
      </c>
      <c r="GL87" s="162" t="e">
        <f t="shared" si="320"/>
        <v>#N/A</v>
      </c>
      <c r="GM87" s="162" t="e">
        <f t="shared" si="321"/>
        <v>#N/A</v>
      </c>
      <c r="GN87" s="162" t="e">
        <f t="shared" si="322"/>
        <v>#N/A</v>
      </c>
      <c r="GO87" s="162" t="e">
        <f t="shared" si="323"/>
        <v>#N/A</v>
      </c>
      <c r="GP87" s="162" t="e">
        <f t="shared" si="324"/>
        <v>#N/A</v>
      </c>
      <c r="GQ87" s="162" t="e">
        <f t="shared" si="325"/>
        <v>#N/A</v>
      </c>
      <c r="GR87" s="162" t="e">
        <f t="shared" si="326"/>
        <v>#N/A</v>
      </c>
      <c r="GS87" s="162" t="e">
        <f t="shared" si="327"/>
        <v>#N/A</v>
      </c>
      <c r="GT87" s="162" t="e">
        <f t="shared" si="328"/>
        <v>#N/A</v>
      </c>
      <c r="GU87" s="162" t="e">
        <f t="shared" si="329"/>
        <v>#N/A</v>
      </c>
      <c r="GV87" s="162" t="e">
        <f t="shared" si="330"/>
        <v>#N/A</v>
      </c>
      <c r="GW87" s="162" t="e">
        <f t="shared" si="331"/>
        <v>#N/A</v>
      </c>
      <c r="GX87" s="162" t="e">
        <f t="shared" si="332"/>
        <v>#N/A</v>
      </c>
      <c r="GY87" s="162" t="e">
        <f t="shared" si="333"/>
        <v>#N/A</v>
      </c>
      <c r="GZ87" s="162" t="e">
        <f t="shared" si="334"/>
        <v>#N/A</v>
      </c>
      <c r="HA87" s="162" t="e">
        <f t="shared" si="335"/>
        <v>#N/A</v>
      </c>
      <c r="HB87" s="162" t="e">
        <f t="shared" si="336"/>
        <v>#N/A</v>
      </c>
      <c r="HC87" s="162" t="e">
        <f t="shared" si="337"/>
        <v>#N/A</v>
      </c>
      <c r="HD87" s="162" t="e">
        <f t="shared" si="338"/>
        <v>#N/A</v>
      </c>
      <c r="HE87" s="162" t="e">
        <f t="shared" si="339"/>
        <v>#N/A</v>
      </c>
      <c r="HF87" s="162" t="e">
        <f t="shared" si="340"/>
        <v>#N/A</v>
      </c>
      <c r="HG87" s="162" t="e">
        <f t="shared" si="341"/>
        <v>#N/A</v>
      </c>
      <c r="HH87" s="162" t="e">
        <f t="shared" si="342"/>
        <v>#N/A</v>
      </c>
      <c r="HI87" s="162" t="e">
        <f t="shared" si="343"/>
        <v>#N/A</v>
      </c>
      <c r="HJ87" s="162" t="e">
        <f t="shared" si="344"/>
        <v>#N/A</v>
      </c>
      <c r="HK87" s="162" t="e">
        <f t="shared" si="345"/>
        <v>#N/A</v>
      </c>
      <c r="HL87" s="162" t="e">
        <f t="shared" si="346"/>
        <v>#N/A</v>
      </c>
      <c r="HM87" s="162" t="e">
        <f t="shared" si="347"/>
        <v>#N/A</v>
      </c>
      <c r="HN87" s="162" t="e">
        <f t="shared" si="348"/>
        <v>#N/A</v>
      </c>
      <c r="HO87" s="162" t="e">
        <f t="shared" si="349"/>
        <v>#N/A</v>
      </c>
      <c r="HP87" s="162" t="e">
        <f t="shared" si="350"/>
        <v>#N/A</v>
      </c>
      <c r="HQ87" s="162" t="e">
        <f t="shared" si="351"/>
        <v>#N/A</v>
      </c>
    </row>
    <row r="88" spans="1:225" hidden="1" x14ac:dyDescent="0.25">
      <c r="A88" s="4">
        <v>85</v>
      </c>
      <c r="B88" s="364" t="str">
        <f t="shared" si="241"/>
        <v/>
      </c>
      <c r="C88" s="88"/>
      <c r="D88" s="364" t="str">
        <f t="shared" si="242"/>
        <v/>
      </c>
      <c r="E88" s="34" t="str">
        <f t="shared" si="243"/>
        <v/>
      </c>
      <c r="F88" s="34" t="str">
        <f t="shared" si="244"/>
        <v/>
      </c>
      <c r="G88" s="69" t="str">
        <f>IF(AND(C88&gt;0,NOT(ISBLANK(H88))),IF(VLOOKUP($C$3,VLookups!$A$17:$B$18,2,FALSE),C88*VLOOKUP(H88,VLookups!$A$4:$B$13,2,FALSE),C88),"")</f>
        <v/>
      </c>
      <c r="H88" s="21"/>
      <c r="I88" s="56"/>
      <c r="J88" s="265"/>
      <c r="K88" s="365" t="str">
        <f>IF(C88&gt;0,IF(ISBLANK(J88),IF(ISBLANK(H88),"",VLOOKUP(H88,VLookups!$A$4:$C$13,3,FALSE)),J88),"")</f>
        <v/>
      </c>
      <c r="L88" s="365" t="str">
        <f t="shared" si="245"/>
        <v/>
      </c>
      <c r="M88" s="71" t="str">
        <f t="shared" si="246"/>
        <v/>
      </c>
      <c r="N88" s="88"/>
      <c r="O88" s="258" t="str">
        <f>IF(AND(N88&gt;0,C88&gt;0,NOT(K88="")),ABS(VLOOKUP($N$1,VLookups!$A$48:$B$49,2,FALSE)-_xlfn.LOGNORM.DIST(N88,LN(G88),LN(K88),TRUE)),"")</f>
        <v/>
      </c>
      <c r="P88" s="87" t="str">
        <f>IF(AND($B88&gt;0,$C88&gt;0,$D88&gt;0,NOT(ISBLANK($H88))),_xlfn.LOGNORM.INV(ABS(VLOOKUP($N$1,VLookups!$A$48:$B$49,2,FALSE)-P$3),LN($G88),LN($K88)),"")</f>
        <v/>
      </c>
      <c r="Q88" s="86" t="str">
        <f>IF(AND($B88&gt;0,$C88&gt;0,$D88&gt;0,NOT(ISBLANK($H88))),_xlfn.LOGNORM.INV(ABS(VLOOKUP($N$1,VLookups!$A$48:$B$49,2,FALSE)-Q$3),LN($G88),LN($K88)),"")</f>
        <v/>
      </c>
      <c r="R88" s="87" t="str">
        <f>IF(AND($B88&gt;0,$C88&gt;0,$D88&gt;0,NOT(ISBLANK($H88))),_xlfn.LOGNORM.INV(ABS(VLOOKUP($N$1,VLookups!$A$48:$B$49,2,FALSE)-R$3),LN($G88),LN($K88)),"")</f>
        <v/>
      </c>
      <c r="S88" s="86" t="str">
        <f>IF(AND($B88&gt;0,$C88&gt;0,$D88&gt;0,NOT(ISBLANK($H88))),_xlfn.LOGNORM.INV(ABS(VLOOKUP($N$1,VLookups!$A$48:$B$49,2,FALSE)-S$3),LN($G88),LN($K88)),"")</f>
        <v/>
      </c>
      <c r="T88" s="87" t="str">
        <f>IF(AND($B88&gt;0,$C88&gt;0,$D88&gt;0,NOT(ISBLANK($H88))),_xlfn.LOGNORM.INV(ABS(VLOOKUP($N$1,VLookups!$A$48:$B$49,2,FALSE)-T$3),LN($G88),LN($K88)),"")</f>
        <v/>
      </c>
      <c r="U88" s="86" t="str">
        <f>IF(AND($B88&gt;0,$C88&gt;0,$D88&gt;0,NOT(ISBLANK($H88))),_xlfn.LOGNORM.INV(ABS(VLOOKUP($N$1,VLookups!$A$48:$B$49,2,FALSE)-U$3),LN($G88),LN($K88)),"")</f>
        <v/>
      </c>
      <c r="V88" s="5"/>
      <c r="W88" s="161" t="str">
        <f t="shared" si="247"/>
        <v/>
      </c>
      <c r="X88" s="161"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2" t="e">
        <f t="shared" si="251"/>
        <v>#N/A</v>
      </c>
      <c r="DV88" s="162" t="e">
        <f t="shared" si="252"/>
        <v>#N/A</v>
      </c>
      <c r="DW88" s="162" t="e">
        <f t="shared" si="253"/>
        <v>#N/A</v>
      </c>
      <c r="DX88" s="162" t="e">
        <f t="shared" si="254"/>
        <v>#N/A</v>
      </c>
      <c r="DY88" s="162" t="e">
        <f t="shared" si="255"/>
        <v>#N/A</v>
      </c>
      <c r="DZ88" s="162" t="e">
        <f t="shared" si="256"/>
        <v>#N/A</v>
      </c>
      <c r="EA88" s="162" t="e">
        <f t="shared" si="257"/>
        <v>#N/A</v>
      </c>
      <c r="EB88" s="162" t="e">
        <f t="shared" si="258"/>
        <v>#N/A</v>
      </c>
      <c r="EC88" s="162" t="e">
        <f t="shared" si="259"/>
        <v>#N/A</v>
      </c>
      <c r="ED88" s="162" t="e">
        <f t="shared" si="260"/>
        <v>#N/A</v>
      </c>
      <c r="EE88" s="162" t="e">
        <f t="shared" si="261"/>
        <v>#N/A</v>
      </c>
      <c r="EF88" s="162" t="e">
        <f t="shared" si="262"/>
        <v>#N/A</v>
      </c>
      <c r="EG88" s="162" t="e">
        <f t="shared" si="263"/>
        <v>#N/A</v>
      </c>
      <c r="EH88" s="162" t="e">
        <f t="shared" si="264"/>
        <v>#N/A</v>
      </c>
      <c r="EI88" s="162" t="e">
        <f t="shared" si="265"/>
        <v>#N/A</v>
      </c>
      <c r="EJ88" s="162" t="e">
        <f t="shared" si="266"/>
        <v>#N/A</v>
      </c>
      <c r="EK88" s="162" t="e">
        <f t="shared" si="267"/>
        <v>#N/A</v>
      </c>
      <c r="EL88" s="162" t="e">
        <f t="shared" si="268"/>
        <v>#N/A</v>
      </c>
      <c r="EM88" s="162" t="e">
        <f t="shared" si="269"/>
        <v>#N/A</v>
      </c>
      <c r="EN88" s="162" t="e">
        <f t="shared" si="270"/>
        <v>#N/A</v>
      </c>
      <c r="EO88" s="162" t="e">
        <f t="shared" si="271"/>
        <v>#N/A</v>
      </c>
      <c r="EP88" s="162" t="e">
        <f t="shared" si="272"/>
        <v>#N/A</v>
      </c>
      <c r="EQ88" s="162" t="e">
        <f t="shared" si="273"/>
        <v>#N/A</v>
      </c>
      <c r="ER88" s="162" t="e">
        <f t="shared" si="274"/>
        <v>#N/A</v>
      </c>
      <c r="ES88" s="162" t="e">
        <f t="shared" si="275"/>
        <v>#N/A</v>
      </c>
      <c r="ET88" s="162" t="e">
        <f t="shared" si="276"/>
        <v>#N/A</v>
      </c>
      <c r="EU88" s="162" t="e">
        <f t="shared" si="277"/>
        <v>#N/A</v>
      </c>
      <c r="EV88" s="162" t="e">
        <f t="shared" si="278"/>
        <v>#N/A</v>
      </c>
      <c r="EW88" s="162" t="e">
        <f t="shared" si="279"/>
        <v>#N/A</v>
      </c>
      <c r="EX88" s="162" t="e">
        <f t="shared" si="280"/>
        <v>#N/A</v>
      </c>
      <c r="EY88" s="162" t="e">
        <f t="shared" si="281"/>
        <v>#N/A</v>
      </c>
      <c r="EZ88" s="162" t="e">
        <f t="shared" si="282"/>
        <v>#N/A</v>
      </c>
      <c r="FA88" s="162" t="e">
        <f t="shared" si="283"/>
        <v>#N/A</v>
      </c>
      <c r="FB88" s="162" t="e">
        <f t="shared" si="284"/>
        <v>#N/A</v>
      </c>
      <c r="FC88" s="162" t="e">
        <f t="shared" si="285"/>
        <v>#N/A</v>
      </c>
      <c r="FD88" s="162" t="e">
        <f t="shared" si="286"/>
        <v>#N/A</v>
      </c>
      <c r="FE88" s="162" t="e">
        <f t="shared" si="287"/>
        <v>#N/A</v>
      </c>
      <c r="FF88" s="162" t="e">
        <f t="shared" si="288"/>
        <v>#N/A</v>
      </c>
      <c r="FG88" s="162" t="e">
        <f t="shared" si="289"/>
        <v>#N/A</v>
      </c>
      <c r="FH88" s="162" t="e">
        <f t="shared" si="290"/>
        <v>#N/A</v>
      </c>
      <c r="FI88" s="162" t="e">
        <f t="shared" si="291"/>
        <v>#N/A</v>
      </c>
      <c r="FJ88" s="162" t="e">
        <f t="shared" si="292"/>
        <v>#N/A</v>
      </c>
      <c r="FK88" s="162" t="e">
        <f t="shared" si="293"/>
        <v>#N/A</v>
      </c>
      <c r="FL88" s="162" t="e">
        <f t="shared" si="294"/>
        <v>#N/A</v>
      </c>
      <c r="FM88" s="162" t="e">
        <f t="shared" si="295"/>
        <v>#N/A</v>
      </c>
      <c r="FN88" s="162" t="e">
        <f t="shared" si="296"/>
        <v>#N/A</v>
      </c>
      <c r="FO88" s="162" t="e">
        <f t="shared" si="297"/>
        <v>#N/A</v>
      </c>
      <c r="FP88" s="162" t="e">
        <f t="shared" si="298"/>
        <v>#N/A</v>
      </c>
      <c r="FQ88" s="162" t="e">
        <f t="shared" si="299"/>
        <v>#N/A</v>
      </c>
      <c r="FR88" s="162" t="e">
        <f t="shared" si="300"/>
        <v>#N/A</v>
      </c>
      <c r="FS88" s="162" t="e">
        <f t="shared" si="301"/>
        <v>#N/A</v>
      </c>
      <c r="FT88" s="162" t="e">
        <f t="shared" si="302"/>
        <v>#N/A</v>
      </c>
      <c r="FU88" s="162" t="e">
        <f t="shared" si="303"/>
        <v>#N/A</v>
      </c>
      <c r="FV88" s="162" t="e">
        <f t="shared" si="304"/>
        <v>#N/A</v>
      </c>
      <c r="FW88" s="162" t="e">
        <f t="shared" si="305"/>
        <v>#N/A</v>
      </c>
      <c r="FX88" s="162" t="e">
        <f t="shared" si="306"/>
        <v>#N/A</v>
      </c>
      <c r="FY88" s="162" t="e">
        <f t="shared" si="307"/>
        <v>#N/A</v>
      </c>
      <c r="FZ88" s="162" t="e">
        <f t="shared" si="308"/>
        <v>#N/A</v>
      </c>
      <c r="GA88" s="162" t="e">
        <f t="shared" si="309"/>
        <v>#N/A</v>
      </c>
      <c r="GB88" s="162" t="e">
        <f t="shared" si="310"/>
        <v>#N/A</v>
      </c>
      <c r="GC88" s="162" t="e">
        <f t="shared" si="311"/>
        <v>#N/A</v>
      </c>
      <c r="GD88" s="162" t="e">
        <f t="shared" si="312"/>
        <v>#N/A</v>
      </c>
      <c r="GE88" s="162" t="e">
        <f t="shared" si="313"/>
        <v>#N/A</v>
      </c>
      <c r="GF88" s="162" t="e">
        <f t="shared" si="314"/>
        <v>#N/A</v>
      </c>
      <c r="GG88" s="162" t="e">
        <f t="shared" si="315"/>
        <v>#N/A</v>
      </c>
      <c r="GH88" s="162" t="e">
        <f t="shared" si="316"/>
        <v>#N/A</v>
      </c>
      <c r="GI88" s="162" t="e">
        <f t="shared" si="317"/>
        <v>#N/A</v>
      </c>
      <c r="GJ88" s="162" t="e">
        <f t="shared" si="318"/>
        <v>#N/A</v>
      </c>
      <c r="GK88" s="162" t="e">
        <f t="shared" si="319"/>
        <v>#N/A</v>
      </c>
      <c r="GL88" s="162" t="e">
        <f t="shared" si="320"/>
        <v>#N/A</v>
      </c>
      <c r="GM88" s="162" t="e">
        <f t="shared" si="321"/>
        <v>#N/A</v>
      </c>
      <c r="GN88" s="162" t="e">
        <f t="shared" si="322"/>
        <v>#N/A</v>
      </c>
      <c r="GO88" s="162" t="e">
        <f t="shared" si="323"/>
        <v>#N/A</v>
      </c>
      <c r="GP88" s="162" t="e">
        <f t="shared" si="324"/>
        <v>#N/A</v>
      </c>
      <c r="GQ88" s="162" t="e">
        <f t="shared" si="325"/>
        <v>#N/A</v>
      </c>
      <c r="GR88" s="162" t="e">
        <f t="shared" si="326"/>
        <v>#N/A</v>
      </c>
      <c r="GS88" s="162" t="e">
        <f t="shared" si="327"/>
        <v>#N/A</v>
      </c>
      <c r="GT88" s="162" t="e">
        <f t="shared" si="328"/>
        <v>#N/A</v>
      </c>
      <c r="GU88" s="162" t="e">
        <f t="shared" si="329"/>
        <v>#N/A</v>
      </c>
      <c r="GV88" s="162" t="e">
        <f t="shared" si="330"/>
        <v>#N/A</v>
      </c>
      <c r="GW88" s="162" t="e">
        <f t="shared" si="331"/>
        <v>#N/A</v>
      </c>
      <c r="GX88" s="162" t="e">
        <f t="shared" si="332"/>
        <v>#N/A</v>
      </c>
      <c r="GY88" s="162" t="e">
        <f t="shared" si="333"/>
        <v>#N/A</v>
      </c>
      <c r="GZ88" s="162" t="e">
        <f t="shared" si="334"/>
        <v>#N/A</v>
      </c>
      <c r="HA88" s="162" t="e">
        <f t="shared" si="335"/>
        <v>#N/A</v>
      </c>
      <c r="HB88" s="162" t="e">
        <f t="shared" si="336"/>
        <v>#N/A</v>
      </c>
      <c r="HC88" s="162" t="e">
        <f t="shared" si="337"/>
        <v>#N/A</v>
      </c>
      <c r="HD88" s="162" t="e">
        <f t="shared" si="338"/>
        <v>#N/A</v>
      </c>
      <c r="HE88" s="162" t="e">
        <f t="shared" si="339"/>
        <v>#N/A</v>
      </c>
      <c r="HF88" s="162" t="e">
        <f t="shared" si="340"/>
        <v>#N/A</v>
      </c>
      <c r="HG88" s="162" t="e">
        <f t="shared" si="341"/>
        <v>#N/A</v>
      </c>
      <c r="HH88" s="162" t="e">
        <f t="shared" si="342"/>
        <v>#N/A</v>
      </c>
      <c r="HI88" s="162" t="e">
        <f t="shared" si="343"/>
        <v>#N/A</v>
      </c>
      <c r="HJ88" s="162" t="e">
        <f t="shared" si="344"/>
        <v>#N/A</v>
      </c>
      <c r="HK88" s="162" t="e">
        <f t="shared" si="345"/>
        <v>#N/A</v>
      </c>
      <c r="HL88" s="162" t="e">
        <f t="shared" si="346"/>
        <v>#N/A</v>
      </c>
      <c r="HM88" s="162" t="e">
        <f t="shared" si="347"/>
        <v>#N/A</v>
      </c>
      <c r="HN88" s="162" t="e">
        <f t="shared" si="348"/>
        <v>#N/A</v>
      </c>
      <c r="HO88" s="162" t="e">
        <f t="shared" si="349"/>
        <v>#N/A</v>
      </c>
      <c r="HP88" s="162" t="e">
        <f t="shared" si="350"/>
        <v>#N/A</v>
      </c>
      <c r="HQ88" s="162" t="e">
        <f t="shared" si="351"/>
        <v>#N/A</v>
      </c>
    </row>
    <row r="89" spans="1:225" hidden="1" x14ac:dyDescent="0.25">
      <c r="A89" s="4">
        <v>86</v>
      </c>
      <c r="B89" s="364" t="str">
        <f t="shared" si="241"/>
        <v/>
      </c>
      <c r="C89" s="88"/>
      <c r="D89" s="364" t="str">
        <f t="shared" si="242"/>
        <v/>
      </c>
      <c r="E89" s="34" t="str">
        <f t="shared" si="243"/>
        <v/>
      </c>
      <c r="F89" s="34" t="str">
        <f t="shared" si="244"/>
        <v/>
      </c>
      <c r="G89" s="69" t="str">
        <f>IF(AND(C89&gt;0,NOT(ISBLANK(H89))),IF(VLOOKUP($C$3,VLookups!$A$17:$B$18,2,FALSE),C89*VLOOKUP(H89,VLookups!$A$4:$B$13,2,FALSE),C89),"")</f>
        <v/>
      </c>
      <c r="H89" s="21"/>
      <c r="I89" s="56"/>
      <c r="J89" s="265"/>
      <c r="K89" s="365" t="str">
        <f>IF(C89&gt;0,IF(ISBLANK(J89),IF(ISBLANK(H89),"",VLOOKUP(H89,VLookups!$A$4:$C$13,3,FALSE)),J89),"")</f>
        <v/>
      </c>
      <c r="L89" s="365" t="str">
        <f t="shared" si="245"/>
        <v/>
      </c>
      <c r="M89" s="71" t="str">
        <f t="shared" si="246"/>
        <v/>
      </c>
      <c r="N89" s="88"/>
      <c r="O89" s="258" t="str">
        <f>IF(AND(N89&gt;0,C89&gt;0,NOT(K89="")),ABS(VLOOKUP($N$1,VLookups!$A$48:$B$49,2,FALSE)-_xlfn.LOGNORM.DIST(N89,LN(G89),LN(K89),TRUE)),"")</f>
        <v/>
      </c>
      <c r="P89" s="87" t="str">
        <f>IF(AND($B89&gt;0,$C89&gt;0,$D89&gt;0,NOT(ISBLANK($H89))),_xlfn.LOGNORM.INV(ABS(VLOOKUP($N$1,VLookups!$A$48:$B$49,2,FALSE)-P$3),LN($G89),LN($K89)),"")</f>
        <v/>
      </c>
      <c r="Q89" s="86" t="str">
        <f>IF(AND($B89&gt;0,$C89&gt;0,$D89&gt;0,NOT(ISBLANK($H89))),_xlfn.LOGNORM.INV(ABS(VLOOKUP($N$1,VLookups!$A$48:$B$49,2,FALSE)-Q$3),LN($G89),LN($K89)),"")</f>
        <v/>
      </c>
      <c r="R89" s="87" t="str">
        <f>IF(AND($B89&gt;0,$C89&gt;0,$D89&gt;0,NOT(ISBLANK($H89))),_xlfn.LOGNORM.INV(ABS(VLOOKUP($N$1,VLookups!$A$48:$B$49,2,FALSE)-R$3),LN($G89),LN($K89)),"")</f>
        <v/>
      </c>
      <c r="S89" s="86" t="str">
        <f>IF(AND($B89&gt;0,$C89&gt;0,$D89&gt;0,NOT(ISBLANK($H89))),_xlfn.LOGNORM.INV(ABS(VLOOKUP($N$1,VLookups!$A$48:$B$49,2,FALSE)-S$3),LN($G89),LN($K89)),"")</f>
        <v/>
      </c>
      <c r="T89" s="87" t="str">
        <f>IF(AND($B89&gt;0,$C89&gt;0,$D89&gt;0,NOT(ISBLANK($H89))),_xlfn.LOGNORM.INV(ABS(VLOOKUP($N$1,VLookups!$A$48:$B$49,2,FALSE)-T$3),LN($G89),LN($K89)),"")</f>
        <v/>
      </c>
      <c r="U89" s="86" t="str">
        <f>IF(AND($B89&gt;0,$C89&gt;0,$D89&gt;0,NOT(ISBLANK($H89))),_xlfn.LOGNORM.INV(ABS(VLOOKUP($N$1,VLookups!$A$48:$B$49,2,FALSE)-U$3),LN($G89),LN($K89)),"")</f>
        <v/>
      </c>
      <c r="V89" s="5"/>
      <c r="W89" s="161" t="str">
        <f t="shared" si="247"/>
        <v/>
      </c>
      <c r="X89" s="161"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2" t="e">
        <f t="shared" si="251"/>
        <v>#N/A</v>
      </c>
      <c r="DV89" s="162" t="e">
        <f t="shared" si="252"/>
        <v>#N/A</v>
      </c>
      <c r="DW89" s="162" t="e">
        <f t="shared" si="253"/>
        <v>#N/A</v>
      </c>
      <c r="DX89" s="162" t="e">
        <f t="shared" si="254"/>
        <v>#N/A</v>
      </c>
      <c r="DY89" s="162" t="e">
        <f t="shared" si="255"/>
        <v>#N/A</v>
      </c>
      <c r="DZ89" s="162" t="e">
        <f t="shared" si="256"/>
        <v>#N/A</v>
      </c>
      <c r="EA89" s="162" t="e">
        <f t="shared" si="257"/>
        <v>#N/A</v>
      </c>
      <c r="EB89" s="162" t="e">
        <f t="shared" si="258"/>
        <v>#N/A</v>
      </c>
      <c r="EC89" s="162" t="e">
        <f t="shared" si="259"/>
        <v>#N/A</v>
      </c>
      <c r="ED89" s="162" t="e">
        <f t="shared" si="260"/>
        <v>#N/A</v>
      </c>
      <c r="EE89" s="162" t="e">
        <f t="shared" si="261"/>
        <v>#N/A</v>
      </c>
      <c r="EF89" s="162" t="e">
        <f t="shared" si="262"/>
        <v>#N/A</v>
      </c>
      <c r="EG89" s="162" t="e">
        <f t="shared" si="263"/>
        <v>#N/A</v>
      </c>
      <c r="EH89" s="162" t="e">
        <f t="shared" si="264"/>
        <v>#N/A</v>
      </c>
      <c r="EI89" s="162" t="e">
        <f t="shared" si="265"/>
        <v>#N/A</v>
      </c>
      <c r="EJ89" s="162" t="e">
        <f t="shared" si="266"/>
        <v>#N/A</v>
      </c>
      <c r="EK89" s="162" t="e">
        <f t="shared" si="267"/>
        <v>#N/A</v>
      </c>
      <c r="EL89" s="162" t="e">
        <f t="shared" si="268"/>
        <v>#N/A</v>
      </c>
      <c r="EM89" s="162" t="e">
        <f t="shared" si="269"/>
        <v>#N/A</v>
      </c>
      <c r="EN89" s="162" t="e">
        <f t="shared" si="270"/>
        <v>#N/A</v>
      </c>
      <c r="EO89" s="162" t="e">
        <f t="shared" si="271"/>
        <v>#N/A</v>
      </c>
      <c r="EP89" s="162" t="e">
        <f t="shared" si="272"/>
        <v>#N/A</v>
      </c>
      <c r="EQ89" s="162" t="e">
        <f t="shared" si="273"/>
        <v>#N/A</v>
      </c>
      <c r="ER89" s="162" t="e">
        <f t="shared" si="274"/>
        <v>#N/A</v>
      </c>
      <c r="ES89" s="162" t="e">
        <f t="shared" si="275"/>
        <v>#N/A</v>
      </c>
      <c r="ET89" s="162" t="e">
        <f t="shared" si="276"/>
        <v>#N/A</v>
      </c>
      <c r="EU89" s="162" t="e">
        <f t="shared" si="277"/>
        <v>#N/A</v>
      </c>
      <c r="EV89" s="162" t="e">
        <f t="shared" si="278"/>
        <v>#N/A</v>
      </c>
      <c r="EW89" s="162" t="e">
        <f t="shared" si="279"/>
        <v>#N/A</v>
      </c>
      <c r="EX89" s="162" t="e">
        <f t="shared" si="280"/>
        <v>#N/A</v>
      </c>
      <c r="EY89" s="162" t="e">
        <f t="shared" si="281"/>
        <v>#N/A</v>
      </c>
      <c r="EZ89" s="162" t="e">
        <f t="shared" si="282"/>
        <v>#N/A</v>
      </c>
      <c r="FA89" s="162" t="e">
        <f t="shared" si="283"/>
        <v>#N/A</v>
      </c>
      <c r="FB89" s="162" t="e">
        <f t="shared" si="284"/>
        <v>#N/A</v>
      </c>
      <c r="FC89" s="162" t="e">
        <f t="shared" si="285"/>
        <v>#N/A</v>
      </c>
      <c r="FD89" s="162" t="e">
        <f t="shared" si="286"/>
        <v>#N/A</v>
      </c>
      <c r="FE89" s="162" t="e">
        <f t="shared" si="287"/>
        <v>#N/A</v>
      </c>
      <c r="FF89" s="162" t="e">
        <f t="shared" si="288"/>
        <v>#N/A</v>
      </c>
      <c r="FG89" s="162" t="e">
        <f t="shared" si="289"/>
        <v>#N/A</v>
      </c>
      <c r="FH89" s="162" t="e">
        <f t="shared" si="290"/>
        <v>#N/A</v>
      </c>
      <c r="FI89" s="162" t="e">
        <f t="shared" si="291"/>
        <v>#N/A</v>
      </c>
      <c r="FJ89" s="162" t="e">
        <f t="shared" si="292"/>
        <v>#N/A</v>
      </c>
      <c r="FK89" s="162" t="e">
        <f t="shared" si="293"/>
        <v>#N/A</v>
      </c>
      <c r="FL89" s="162" t="e">
        <f t="shared" si="294"/>
        <v>#N/A</v>
      </c>
      <c r="FM89" s="162" t="e">
        <f t="shared" si="295"/>
        <v>#N/A</v>
      </c>
      <c r="FN89" s="162" t="e">
        <f t="shared" si="296"/>
        <v>#N/A</v>
      </c>
      <c r="FO89" s="162" t="e">
        <f t="shared" si="297"/>
        <v>#N/A</v>
      </c>
      <c r="FP89" s="162" t="e">
        <f t="shared" si="298"/>
        <v>#N/A</v>
      </c>
      <c r="FQ89" s="162" t="e">
        <f t="shared" si="299"/>
        <v>#N/A</v>
      </c>
      <c r="FR89" s="162" t="e">
        <f t="shared" si="300"/>
        <v>#N/A</v>
      </c>
      <c r="FS89" s="162" t="e">
        <f t="shared" si="301"/>
        <v>#N/A</v>
      </c>
      <c r="FT89" s="162" t="e">
        <f t="shared" si="302"/>
        <v>#N/A</v>
      </c>
      <c r="FU89" s="162" t="e">
        <f t="shared" si="303"/>
        <v>#N/A</v>
      </c>
      <c r="FV89" s="162" t="e">
        <f t="shared" si="304"/>
        <v>#N/A</v>
      </c>
      <c r="FW89" s="162" t="e">
        <f t="shared" si="305"/>
        <v>#N/A</v>
      </c>
      <c r="FX89" s="162" t="e">
        <f t="shared" si="306"/>
        <v>#N/A</v>
      </c>
      <c r="FY89" s="162" t="e">
        <f t="shared" si="307"/>
        <v>#N/A</v>
      </c>
      <c r="FZ89" s="162" t="e">
        <f t="shared" si="308"/>
        <v>#N/A</v>
      </c>
      <c r="GA89" s="162" t="e">
        <f t="shared" si="309"/>
        <v>#N/A</v>
      </c>
      <c r="GB89" s="162" t="e">
        <f t="shared" si="310"/>
        <v>#N/A</v>
      </c>
      <c r="GC89" s="162" t="e">
        <f t="shared" si="311"/>
        <v>#N/A</v>
      </c>
      <c r="GD89" s="162" t="e">
        <f t="shared" si="312"/>
        <v>#N/A</v>
      </c>
      <c r="GE89" s="162" t="e">
        <f t="shared" si="313"/>
        <v>#N/A</v>
      </c>
      <c r="GF89" s="162" t="e">
        <f t="shared" si="314"/>
        <v>#N/A</v>
      </c>
      <c r="GG89" s="162" t="e">
        <f t="shared" si="315"/>
        <v>#N/A</v>
      </c>
      <c r="GH89" s="162" t="e">
        <f t="shared" si="316"/>
        <v>#N/A</v>
      </c>
      <c r="GI89" s="162" t="e">
        <f t="shared" si="317"/>
        <v>#N/A</v>
      </c>
      <c r="GJ89" s="162" t="e">
        <f t="shared" si="318"/>
        <v>#N/A</v>
      </c>
      <c r="GK89" s="162" t="e">
        <f t="shared" si="319"/>
        <v>#N/A</v>
      </c>
      <c r="GL89" s="162" t="e">
        <f t="shared" si="320"/>
        <v>#N/A</v>
      </c>
      <c r="GM89" s="162" t="e">
        <f t="shared" si="321"/>
        <v>#N/A</v>
      </c>
      <c r="GN89" s="162" t="e">
        <f t="shared" si="322"/>
        <v>#N/A</v>
      </c>
      <c r="GO89" s="162" t="e">
        <f t="shared" si="323"/>
        <v>#N/A</v>
      </c>
      <c r="GP89" s="162" t="e">
        <f t="shared" si="324"/>
        <v>#N/A</v>
      </c>
      <c r="GQ89" s="162" t="e">
        <f t="shared" si="325"/>
        <v>#N/A</v>
      </c>
      <c r="GR89" s="162" t="e">
        <f t="shared" si="326"/>
        <v>#N/A</v>
      </c>
      <c r="GS89" s="162" t="e">
        <f t="shared" si="327"/>
        <v>#N/A</v>
      </c>
      <c r="GT89" s="162" t="e">
        <f t="shared" si="328"/>
        <v>#N/A</v>
      </c>
      <c r="GU89" s="162" t="e">
        <f t="shared" si="329"/>
        <v>#N/A</v>
      </c>
      <c r="GV89" s="162" t="e">
        <f t="shared" si="330"/>
        <v>#N/A</v>
      </c>
      <c r="GW89" s="162" t="e">
        <f t="shared" si="331"/>
        <v>#N/A</v>
      </c>
      <c r="GX89" s="162" t="e">
        <f t="shared" si="332"/>
        <v>#N/A</v>
      </c>
      <c r="GY89" s="162" t="e">
        <f t="shared" si="333"/>
        <v>#N/A</v>
      </c>
      <c r="GZ89" s="162" t="e">
        <f t="shared" si="334"/>
        <v>#N/A</v>
      </c>
      <c r="HA89" s="162" t="e">
        <f t="shared" si="335"/>
        <v>#N/A</v>
      </c>
      <c r="HB89" s="162" t="e">
        <f t="shared" si="336"/>
        <v>#N/A</v>
      </c>
      <c r="HC89" s="162" t="e">
        <f t="shared" si="337"/>
        <v>#N/A</v>
      </c>
      <c r="HD89" s="162" t="e">
        <f t="shared" si="338"/>
        <v>#N/A</v>
      </c>
      <c r="HE89" s="162" t="e">
        <f t="shared" si="339"/>
        <v>#N/A</v>
      </c>
      <c r="HF89" s="162" t="e">
        <f t="shared" si="340"/>
        <v>#N/A</v>
      </c>
      <c r="HG89" s="162" t="e">
        <f t="shared" si="341"/>
        <v>#N/A</v>
      </c>
      <c r="HH89" s="162" t="e">
        <f t="shared" si="342"/>
        <v>#N/A</v>
      </c>
      <c r="HI89" s="162" t="e">
        <f t="shared" si="343"/>
        <v>#N/A</v>
      </c>
      <c r="HJ89" s="162" t="e">
        <f t="shared" si="344"/>
        <v>#N/A</v>
      </c>
      <c r="HK89" s="162" t="e">
        <f t="shared" si="345"/>
        <v>#N/A</v>
      </c>
      <c r="HL89" s="162" t="e">
        <f t="shared" si="346"/>
        <v>#N/A</v>
      </c>
      <c r="HM89" s="162" t="e">
        <f t="shared" si="347"/>
        <v>#N/A</v>
      </c>
      <c r="HN89" s="162" t="e">
        <f t="shared" si="348"/>
        <v>#N/A</v>
      </c>
      <c r="HO89" s="162" t="e">
        <f t="shared" si="349"/>
        <v>#N/A</v>
      </c>
      <c r="HP89" s="162" t="e">
        <f t="shared" si="350"/>
        <v>#N/A</v>
      </c>
      <c r="HQ89" s="162" t="e">
        <f t="shared" si="351"/>
        <v>#N/A</v>
      </c>
    </row>
    <row r="90" spans="1:225" hidden="1" x14ac:dyDescent="0.25">
      <c r="A90" s="4">
        <v>87</v>
      </c>
      <c r="B90" s="364" t="str">
        <f t="shared" si="241"/>
        <v/>
      </c>
      <c r="C90" s="88"/>
      <c r="D90" s="364" t="str">
        <f t="shared" si="242"/>
        <v/>
      </c>
      <c r="E90" s="34" t="str">
        <f t="shared" si="243"/>
        <v/>
      </c>
      <c r="F90" s="34" t="str">
        <f t="shared" si="244"/>
        <v/>
      </c>
      <c r="G90" s="69" t="str">
        <f>IF(AND(C90&gt;0,NOT(ISBLANK(H90))),IF(VLOOKUP($C$3,VLookups!$A$17:$B$18,2,FALSE),C90*VLOOKUP(H90,VLookups!$A$4:$B$13,2,FALSE),C90),"")</f>
        <v/>
      </c>
      <c r="H90" s="21"/>
      <c r="I90" s="56"/>
      <c r="J90" s="265"/>
      <c r="K90" s="365" t="str">
        <f>IF(C90&gt;0,IF(ISBLANK(J90),IF(ISBLANK(H90),"",VLOOKUP(H90,VLookups!$A$4:$C$13,3,FALSE)),J90),"")</f>
        <v/>
      </c>
      <c r="L90" s="365" t="str">
        <f t="shared" si="245"/>
        <v/>
      </c>
      <c r="M90" s="71" t="str">
        <f t="shared" si="246"/>
        <v/>
      </c>
      <c r="N90" s="88"/>
      <c r="O90" s="258" t="str">
        <f>IF(AND(N90&gt;0,C90&gt;0,NOT(K90="")),ABS(VLOOKUP($N$1,VLookups!$A$48:$B$49,2,FALSE)-_xlfn.LOGNORM.DIST(N90,LN(G90),LN(K90),TRUE)),"")</f>
        <v/>
      </c>
      <c r="P90" s="87" t="str">
        <f>IF(AND($B90&gt;0,$C90&gt;0,$D90&gt;0,NOT(ISBLANK($H90))),_xlfn.LOGNORM.INV(ABS(VLOOKUP($N$1,VLookups!$A$48:$B$49,2,FALSE)-P$3),LN($G90),LN($K90)),"")</f>
        <v/>
      </c>
      <c r="Q90" s="86" t="str">
        <f>IF(AND($B90&gt;0,$C90&gt;0,$D90&gt;0,NOT(ISBLANK($H90))),_xlfn.LOGNORM.INV(ABS(VLOOKUP($N$1,VLookups!$A$48:$B$49,2,FALSE)-Q$3),LN($G90),LN($K90)),"")</f>
        <v/>
      </c>
      <c r="R90" s="87" t="str">
        <f>IF(AND($B90&gt;0,$C90&gt;0,$D90&gt;0,NOT(ISBLANK($H90))),_xlfn.LOGNORM.INV(ABS(VLOOKUP($N$1,VLookups!$A$48:$B$49,2,FALSE)-R$3),LN($G90),LN($K90)),"")</f>
        <v/>
      </c>
      <c r="S90" s="86" t="str">
        <f>IF(AND($B90&gt;0,$C90&gt;0,$D90&gt;0,NOT(ISBLANK($H90))),_xlfn.LOGNORM.INV(ABS(VLOOKUP($N$1,VLookups!$A$48:$B$49,2,FALSE)-S$3),LN($G90),LN($K90)),"")</f>
        <v/>
      </c>
      <c r="T90" s="87" t="str">
        <f>IF(AND($B90&gt;0,$C90&gt;0,$D90&gt;0,NOT(ISBLANK($H90))),_xlfn.LOGNORM.INV(ABS(VLOOKUP($N$1,VLookups!$A$48:$B$49,2,FALSE)-T$3),LN($G90),LN($K90)),"")</f>
        <v/>
      </c>
      <c r="U90" s="86" t="str">
        <f>IF(AND($B90&gt;0,$C90&gt;0,$D90&gt;0,NOT(ISBLANK($H90))),_xlfn.LOGNORM.INV(ABS(VLOOKUP($N$1,VLookups!$A$48:$B$49,2,FALSE)-U$3),LN($G90),LN($K90)),"")</f>
        <v/>
      </c>
      <c r="V90" s="5"/>
      <c r="W90" s="161" t="str">
        <f t="shared" si="247"/>
        <v/>
      </c>
      <c r="X90" s="161"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2" t="e">
        <f t="shared" si="251"/>
        <v>#N/A</v>
      </c>
      <c r="DV90" s="162" t="e">
        <f t="shared" si="252"/>
        <v>#N/A</v>
      </c>
      <c r="DW90" s="162" t="e">
        <f t="shared" si="253"/>
        <v>#N/A</v>
      </c>
      <c r="DX90" s="162" t="e">
        <f t="shared" si="254"/>
        <v>#N/A</v>
      </c>
      <c r="DY90" s="162" t="e">
        <f t="shared" si="255"/>
        <v>#N/A</v>
      </c>
      <c r="DZ90" s="162" t="e">
        <f t="shared" si="256"/>
        <v>#N/A</v>
      </c>
      <c r="EA90" s="162" t="e">
        <f t="shared" si="257"/>
        <v>#N/A</v>
      </c>
      <c r="EB90" s="162" t="e">
        <f t="shared" si="258"/>
        <v>#N/A</v>
      </c>
      <c r="EC90" s="162" t="e">
        <f t="shared" si="259"/>
        <v>#N/A</v>
      </c>
      <c r="ED90" s="162" t="e">
        <f t="shared" si="260"/>
        <v>#N/A</v>
      </c>
      <c r="EE90" s="162" t="e">
        <f t="shared" si="261"/>
        <v>#N/A</v>
      </c>
      <c r="EF90" s="162" t="e">
        <f t="shared" si="262"/>
        <v>#N/A</v>
      </c>
      <c r="EG90" s="162" t="e">
        <f t="shared" si="263"/>
        <v>#N/A</v>
      </c>
      <c r="EH90" s="162" t="e">
        <f t="shared" si="264"/>
        <v>#N/A</v>
      </c>
      <c r="EI90" s="162" t="e">
        <f t="shared" si="265"/>
        <v>#N/A</v>
      </c>
      <c r="EJ90" s="162" t="e">
        <f t="shared" si="266"/>
        <v>#N/A</v>
      </c>
      <c r="EK90" s="162" t="e">
        <f t="shared" si="267"/>
        <v>#N/A</v>
      </c>
      <c r="EL90" s="162" t="e">
        <f t="shared" si="268"/>
        <v>#N/A</v>
      </c>
      <c r="EM90" s="162" t="e">
        <f t="shared" si="269"/>
        <v>#N/A</v>
      </c>
      <c r="EN90" s="162" t="e">
        <f t="shared" si="270"/>
        <v>#N/A</v>
      </c>
      <c r="EO90" s="162" t="e">
        <f t="shared" si="271"/>
        <v>#N/A</v>
      </c>
      <c r="EP90" s="162" t="e">
        <f t="shared" si="272"/>
        <v>#N/A</v>
      </c>
      <c r="EQ90" s="162" t="e">
        <f t="shared" si="273"/>
        <v>#N/A</v>
      </c>
      <c r="ER90" s="162" t="e">
        <f t="shared" si="274"/>
        <v>#N/A</v>
      </c>
      <c r="ES90" s="162" t="e">
        <f t="shared" si="275"/>
        <v>#N/A</v>
      </c>
      <c r="ET90" s="162" t="e">
        <f t="shared" si="276"/>
        <v>#N/A</v>
      </c>
      <c r="EU90" s="162" t="e">
        <f t="shared" si="277"/>
        <v>#N/A</v>
      </c>
      <c r="EV90" s="162" t="e">
        <f t="shared" si="278"/>
        <v>#N/A</v>
      </c>
      <c r="EW90" s="162" t="e">
        <f t="shared" si="279"/>
        <v>#N/A</v>
      </c>
      <c r="EX90" s="162" t="e">
        <f t="shared" si="280"/>
        <v>#N/A</v>
      </c>
      <c r="EY90" s="162" t="e">
        <f t="shared" si="281"/>
        <v>#N/A</v>
      </c>
      <c r="EZ90" s="162" t="e">
        <f t="shared" si="282"/>
        <v>#N/A</v>
      </c>
      <c r="FA90" s="162" t="e">
        <f t="shared" si="283"/>
        <v>#N/A</v>
      </c>
      <c r="FB90" s="162" t="e">
        <f t="shared" si="284"/>
        <v>#N/A</v>
      </c>
      <c r="FC90" s="162" t="e">
        <f t="shared" si="285"/>
        <v>#N/A</v>
      </c>
      <c r="FD90" s="162" t="e">
        <f t="shared" si="286"/>
        <v>#N/A</v>
      </c>
      <c r="FE90" s="162" t="e">
        <f t="shared" si="287"/>
        <v>#N/A</v>
      </c>
      <c r="FF90" s="162" t="e">
        <f t="shared" si="288"/>
        <v>#N/A</v>
      </c>
      <c r="FG90" s="162" t="e">
        <f t="shared" si="289"/>
        <v>#N/A</v>
      </c>
      <c r="FH90" s="162" t="e">
        <f t="shared" si="290"/>
        <v>#N/A</v>
      </c>
      <c r="FI90" s="162" t="e">
        <f t="shared" si="291"/>
        <v>#N/A</v>
      </c>
      <c r="FJ90" s="162" t="e">
        <f t="shared" si="292"/>
        <v>#N/A</v>
      </c>
      <c r="FK90" s="162" t="e">
        <f t="shared" si="293"/>
        <v>#N/A</v>
      </c>
      <c r="FL90" s="162" t="e">
        <f t="shared" si="294"/>
        <v>#N/A</v>
      </c>
      <c r="FM90" s="162" t="e">
        <f t="shared" si="295"/>
        <v>#N/A</v>
      </c>
      <c r="FN90" s="162" t="e">
        <f t="shared" si="296"/>
        <v>#N/A</v>
      </c>
      <c r="FO90" s="162" t="e">
        <f t="shared" si="297"/>
        <v>#N/A</v>
      </c>
      <c r="FP90" s="162" t="e">
        <f t="shared" si="298"/>
        <v>#N/A</v>
      </c>
      <c r="FQ90" s="162" t="e">
        <f t="shared" si="299"/>
        <v>#N/A</v>
      </c>
      <c r="FR90" s="162" t="e">
        <f t="shared" si="300"/>
        <v>#N/A</v>
      </c>
      <c r="FS90" s="162" t="e">
        <f t="shared" si="301"/>
        <v>#N/A</v>
      </c>
      <c r="FT90" s="162" t="e">
        <f t="shared" si="302"/>
        <v>#N/A</v>
      </c>
      <c r="FU90" s="162" t="e">
        <f t="shared" si="303"/>
        <v>#N/A</v>
      </c>
      <c r="FV90" s="162" t="e">
        <f t="shared" si="304"/>
        <v>#N/A</v>
      </c>
      <c r="FW90" s="162" t="e">
        <f t="shared" si="305"/>
        <v>#N/A</v>
      </c>
      <c r="FX90" s="162" t="e">
        <f t="shared" si="306"/>
        <v>#N/A</v>
      </c>
      <c r="FY90" s="162" t="e">
        <f t="shared" si="307"/>
        <v>#N/A</v>
      </c>
      <c r="FZ90" s="162" t="e">
        <f t="shared" si="308"/>
        <v>#N/A</v>
      </c>
      <c r="GA90" s="162" t="e">
        <f t="shared" si="309"/>
        <v>#N/A</v>
      </c>
      <c r="GB90" s="162" t="e">
        <f t="shared" si="310"/>
        <v>#N/A</v>
      </c>
      <c r="GC90" s="162" t="e">
        <f t="shared" si="311"/>
        <v>#N/A</v>
      </c>
      <c r="GD90" s="162" t="e">
        <f t="shared" si="312"/>
        <v>#N/A</v>
      </c>
      <c r="GE90" s="162" t="e">
        <f t="shared" si="313"/>
        <v>#N/A</v>
      </c>
      <c r="GF90" s="162" t="e">
        <f t="shared" si="314"/>
        <v>#N/A</v>
      </c>
      <c r="GG90" s="162" t="e">
        <f t="shared" si="315"/>
        <v>#N/A</v>
      </c>
      <c r="GH90" s="162" t="e">
        <f t="shared" si="316"/>
        <v>#N/A</v>
      </c>
      <c r="GI90" s="162" t="e">
        <f t="shared" si="317"/>
        <v>#N/A</v>
      </c>
      <c r="GJ90" s="162" t="e">
        <f t="shared" si="318"/>
        <v>#N/A</v>
      </c>
      <c r="GK90" s="162" t="e">
        <f t="shared" si="319"/>
        <v>#N/A</v>
      </c>
      <c r="GL90" s="162" t="e">
        <f t="shared" si="320"/>
        <v>#N/A</v>
      </c>
      <c r="GM90" s="162" t="e">
        <f t="shared" si="321"/>
        <v>#N/A</v>
      </c>
      <c r="GN90" s="162" t="e">
        <f t="shared" si="322"/>
        <v>#N/A</v>
      </c>
      <c r="GO90" s="162" t="e">
        <f t="shared" si="323"/>
        <v>#N/A</v>
      </c>
      <c r="GP90" s="162" t="e">
        <f t="shared" si="324"/>
        <v>#N/A</v>
      </c>
      <c r="GQ90" s="162" t="e">
        <f t="shared" si="325"/>
        <v>#N/A</v>
      </c>
      <c r="GR90" s="162" t="e">
        <f t="shared" si="326"/>
        <v>#N/A</v>
      </c>
      <c r="GS90" s="162" t="e">
        <f t="shared" si="327"/>
        <v>#N/A</v>
      </c>
      <c r="GT90" s="162" t="e">
        <f t="shared" si="328"/>
        <v>#N/A</v>
      </c>
      <c r="GU90" s="162" t="e">
        <f t="shared" si="329"/>
        <v>#N/A</v>
      </c>
      <c r="GV90" s="162" t="e">
        <f t="shared" si="330"/>
        <v>#N/A</v>
      </c>
      <c r="GW90" s="162" t="e">
        <f t="shared" si="331"/>
        <v>#N/A</v>
      </c>
      <c r="GX90" s="162" t="e">
        <f t="shared" si="332"/>
        <v>#N/A</v>
      </c>
      <c r="GY90" s="162" t="e">
        <f t="shared" si="333"/>
        <v>#N/A</v>
      </c>
      <c r="GZ90" s="162" t="e">
        <f t="shared" si="334"/>
        <v>#N/A</v>
      </c>
      <c r="HA90" s="162" t="e">
        <f t="shared" si="335"/>
        <v>#N/A</v>
      </c>
      <c r="HB90" s="162" t="e">
        <f t="shared" si="336"/>
        <v>#N/A</v>
      </c>
      <c r="HC90" s="162" t="e">
        <f t="shared" si="337"/>
        <v>#N/A</v>
      </c>
      <c r="HD90" s="162" t="e">
        <f t="shared" si="338"/>
        <v>#N/A</v>
      </c>
      <c r="HE90" s="162" t="e">
        <f t="shared" si="339"/>
        <v>#N/A</v>
      </c>
      <c r="HF90" s="162" t="e">
        <f t="shared" si="340"/>
        <v>#N/A</v>
      </c>
      <c r="HG90" s="162" t="e">
        <f t="shared" si="341"/>
        <v>#N/A</v>
      </c>
      <c r="HH90" s="162" t="e">
        <f t="shared" si="342"/>
        <v>#N/A</v>
      </c>
      <c r="HI90" s="162" t="e">
        <f t="shared" si="343"/>
        <v>#N/A</v>
      </c>
      <c r="HJ90" s="162" t="e">
        <f t="shared" si="344"/>
        <v>#N/A</v>
      </c>
      <c r="HK90" s="162" t="e">
        <f t="shared" si="345"/>
        <v>#N/A</v>
      </c>
      <c r="HL90" s="162" t="e">
        <f t="shared" si="346"/>
        <v>#N/A</v>
      </c>
      <c r="HM90" s="162" t="e">
        <f t="shared" si="347"/>
        <v>#N/A</v>
      </c>
      <c r="HN90" s="162" t="e">
        <f t="shared" si="348"/>
        <v>#N/A</v>
      </c>
      <c r="HO90" s="162" t="e">
        <f t="shared" si="349"/>
        <v>#N/A</v>
      </c>
      <c r="HP90" s="162" t="e">
        <f t="shared" si="350"/>
        <v>#N/A</v>
      </c>
      <c r="HQ90" s="162" t="e">
        <f t="shared" si="351"/>
        <v>#N/A</v>
      </c>
    </row>
    <row r="91" spans="1:225" hidden="1" x14ac:dyDescent="0.25">
      <c r="A91" s="4">
        <v>88</v>
      </c>
      <c r="B91" s="364" t="str">
        <f t="shared" si="241"/>
        <v/>
      </c>
      <c r="C91" s="88"/>
      <c r="D91" s="364" t="str">
        <f t="shared" si="242"/>
        <v/>
      </c>
      <c r="E91" s="34" t="str">
        <f t="shared" si="243"/>
        <v/>
      </c>
      <c r="F91" s="34" t="str">
        <f t="shared" si="244"/>
        <v/>
      </c>
      <c r="G91" s="69" t="str">
        <f>IF(AND(C91&gt;0,NOT(ISBLANK(H91))),IF(VLOOKUP($C$3,VLookups!$A$17:$B$18,2,FALSE),C91*VLOOKUP(H91,VLookups!$A$4:$B$13,2,FALSE),C91),"")</f>
        <v/>
      </c>
      <c r="H91" s="21"/>
      <c r="I91" s="56"/>
      <c r="J91" s="265"/>
      <c r="K91" s="365" t="str">
        <f>IF(C91&gt;0,IF(ISBLANK(J91),IF(ISBLANK(H91),"",VLOOKUP(H91,VLookups!$A$4:$C$13,3,FALSE)),J91),"")</f>
        <v/>
      </c>
      <c r="L91" s="365" t="str">
        <f t="shared" si="245"/>
        <v/>
      </c>
      <c r="M91" s="71" t="str">
        <f t="shared" si="246"/>
        <v/>
      </c>
      <c r="N91" s="88"/>
      <c r="O91" s="258" t="str">
        <f>IF(AND(N91&gt;0,C91&gt;0,NOT(K91="")),ABS(VLOOKUP($N$1,VLookups!$A$48:$B$49,2,FALSE)-_xlfn.LOGNORM.DIST(N91,LN(G91),LN(K91),TRUE)),"")</f>
        <v/>
      </c>
      <c r="P91" s="87" t="str">
        <f>IF(AND($B91&gt;0,$C91&gt;0,$D91&gt;0,NOT(ISBLANK($H91))),_xlfn.LOGNORM.INV(ABS(VLOOKUP($N$1,VLookups!$A$48:$B$49,2,FALSE)-P$3),LN($G91),LN($K91)),"")</f>
        <v/>
      </c>
      <c r="Q91" s="86" t="str">
        <f>IF(AND($B91&gt;0,$C91&gt;0,$D91&gt;0,NOT(ISBLANK($H91))),_xlfn.LOGNORM.INV(ABS(VLOOKUP($N$1,VLookups!$A$48:$B$49,2,FALSE)-Q$3),LN($G91),LN($K91)),"")</f>
        <v/>
      </c>
      <c r="R91" s="87" t="str">
        <f>IF(AND($B91&gt;0,$C91&gt;0,$D91&gt;0,NOT(ISBLANK($H91))),_xlfn.LOGNORM.INV(ABS(VLOOKUP($N$1,VLookups!$A$48:$B$49,2,FALSE)-R$3),LN($G91),LN($K91)),"")</f>
        <v/>
      </c>
      <c r="S91" s="86" t="str">
        <f>IF(AND($B91&gt;0,$C91&gt;0,$D91&gt;0,NOT(ISBLANK($H91))),_xlfn.LOGNORM.INV(ABS(VLOOKUP($N$1,VLookups!$A$48:$B$49,2,FALSE)-S$3),LN($G91),LN($K91)),"")</f>
        <v/>
      </c>
      <c r="T91" s="87" t="str">
        <f>IF(AND($B91&gt;0,$C91&gt;0,$D91&gt;0,NOT(ISBLANK($H91))),_xlfn.LOGNORM.INV(ABS(VLOOKUP($N$1,VLookups!$A$48:$B$49,2,FALSE)-T$3),LN($G91),LN($K91)),"")</f>
        <v/>
      </c>
      <c r="U91" s="86" t="str">
        <f>IF(AND($B91&gt;0,$C91&gt;0,$D91&gt;0,NOT(ISBLANK($H91))),_xlfn.LOGNORM.INV(ABS(VLOOKUP($N$1,VLookups!$A$48:$B$49,2,FALSE)-U$3),LN($G91),LN($K91)),"")</f>
        <v/>
      </c>
      <c r="V91" s="5"/>
      <c r="W91" s="161" t="str">
        <f t="shared" si="247"/>
        <v/>
      </c>
      <c r="X91" s="161"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2" t="e">
        <f t="shared" si="251"/>
        <v>#N/A</v>
      </c>
      <c r="DV91" s="162" t="e">
        <f t="shared" si="252"/>
        <v>#N/A</v>
      </c>
      <c r="DW91" s="162" t="e">
        <f t="shared" si="253"/>
        <v>#N/A</v>
      </c>
      <c r="DX91" s="162" t="e">
        <f t="shared" si="254"/>
        <v>#N/A</v>
      </c>
      <c r="DY91" s="162" t="e">
        <f t="shared" si="255"/>
        <v>#N/A</v>
      </c>
      <c r="DZ91" s="162" t="e">
        <f t="shared" si="256"/>
        <v>#N/A</v>
      </c>
      <c r="EA91" s="162" t="e">
        <f t="shared" si="257"/>
        <v>#N/A</v>
      </c>
      <c r="EB91" s="162" t="e">
        <f t="shared" si="258"/>
        <v>#N/A</v>
      </c>
      <c r="EC91" s="162" t="e">
        <f t="shared" si="259"/>
        <v>#N/A</v>
      </c>
      <c r="ED91" s="162" t="e">
        <f t="shared" si="260"/>
        <v>#N/A</v>
      </c>
      <c r="EE91" s="162" t="e">
        <f t="shared" si="261"/>
        <v>#N/A</v>
      </c>
      <c r="EF91" s="162" t="e">
        <f t="shared" si="262"/>
        <v>#N/A</v>
      </c>
      <c r="EG91" s="162" t="e">
        <f t="shared" si="263"/>
        <v>#N/A</v>
      </c>
      <c r="EH91" s="162" t="e">
        <f t="shared" si="264"/>
        <v>#N/A</v>
      </c>
      <c r="EI91" s="162" t="e">
        <f t="shared" si="265"/>
        <v>#N/A</v>
      </c>
      <c r="EJ91" s="162" t="e">
        <f t="shared" si="266"/>
        <v>#N/A</v>
      </c>
      <c r="EK91" s="162" t="e">
        <f t="shared" si="267"/>
        <v>#N/A</v>
      </c>
      <c r="EL91" s="162" t="e">
        <f t="shared" si="268"/>
        <v>#N/A</v>
      </c>
      <c r="EM91" s="162" t="e">
        <f t="shared" si="269"/>
        <v>#N/A</v>
      </c>
      <c r="EN91" s="162" t="e">
        <f t="shared" si="270"/>
        <v>#N/A</v>
      </c>
      <c r="EO91" s="162" t="e">
        <f t="shared" si="271"/>
        <v>#N/A</v>
      </c>
      <c r="EP91" s="162" t="e">
        <f t="shared" si="272"/>
        <v>#N/A</v>
      </c>
      <c r="EQ91" s="162" t="e">
        <f t="shared" si="273"/>
        <v>#N/A</v>
      </c>
      <c r="ER91" s="162" t="e">
        <f t="shared" si="274"/>
        <v>#N/A</v>
      </c>
      <c r="ES91" s="162" t="e">
        <f t="shared" si="275"/>
        <v>#N/A</v>
      </c>
      <c r="ET91" s="162" t="e">
        <f t="shared" si="276"/>
        <v>#N/A</v>
      </c>
      <c r="EU91" s="162" t="e">
        <f t="shared" si="277"/>
        <v>#N/A</v>
      </c>
      <c r="EV91" s="162" t="e">
        <f t="shared" si="278"/>
        <v>#N/A</v>
      </c>
      <c r="EW91" s="162" t="e">
        <f t="shared" si="279"/>
        <v>#N/A</v>
      </c>
      <c r="EX91" s="162" t="e">
        <f t="shared" si="280"/>
        <v>#N/A</v>
      </c>
      <c r="EY91" s="162" t="e">
        <f t="shared" si="281"/>
        <v>#N/A</v>
      </c>
      <c r="EZ91" s="162" t="e">
        <f t="shared" si="282"/>
        <v>#N/A</v>
      </c>
      <c r="FA91" s="162" t="e">
        <f t="shared" si="283"/>
        <v>#N/A</v>
      </c>
      <c r="FB91" s="162" t="e">
        <f t="shared" si="284"/>
        <v>#N/A</v>
      </c>
      <c r="FC91" s="162" t="e">
        <f t="shared" si="285"/>
        <v>#N/A</v>
      </c>
      <c r="FD91" s="162" t="e">
        <f t="shared" si="286"/>
        <v>#N/A</v>
      </c>
      <c r="FE91" s="162" t="e">
        <f t="shared" si="287"/>
        <v>#N/A</v>
      </c>
      <c r="FF91" s="162" t="e">
        <f t="shared" si="288"/>
        <v>#N/A</v>
      </c>
      <c r="FG91" s="162" t="e">
        <f t="shared" si="289"/>
        <v>#N/A</v>
      </c>
      <c r="FH91" s="162" t="e">
        <f t="shared" si="290"/>
        <v>#N/A</v>
      </c>
      <c r="FI91" s="162" t="e">
        <f t="shared" si="291"/>
        <v>#N/A</v>
      </c>
      <c r="FJ91" s="162" t="e">
        <f t="shared" si="292"/>
        <v>#N/A</v>
      </c>
      <c r="FK91" s="162" t="e">
        <f t="shared" si="293"/>
        <v>#N/A</v>
      </c>
      <c r="FL91" s="162" t="e">
        <f t="shared" si="294"/>
        <v>#N/A</v>
      </c>
      <c r="FM91" s="162" t="e">
        <f t="shared" si="295"/>
        <v>#N/A</v>
      </c>
      <c r="FN91" s="162" t="e">
        <f t="shared" si="296"/>
        <v>#N/A</v>
      </c>
      <c r="FO91" s="162" t="e">
        <f t="shared" si="297"/>
        <v>#N/A</v>
      </c>
      <c r="FP91" s="162" t="e">
        <f t="shared" si="298"/>
        <v>#N/A</v>
      </c>
      <c r="FQ91" s="162" t="e">
        <f t="shared" si="299"/>
        <v>#N/A</v>
      </c>
      <c r="FR91" s="162" t="e">
        <f t="shared" si="300"/>
        <v>#N/A</v>
      </c>
      <c r="FS91" s="162" t="e">
        <f t="shared" si="301"/>
        <v>#N/A</v>
      </c>
      <c r="FT91" s="162" t="e">
        <f t="shared" si="302"/>
        <v>#N/A</v>
      </c>
      <c r="FU91" s="162" t="e">
        <f t="shared" si="303"/>
        <v>#N/A</v>
      </c>
      <c r="FV91" s="162" t="e">
        <f t="shared" si="304"/>
        <v>#N/A</v>
      </c>
      <c r="FW91" s="162" t="e">
        <f t="shared" si="305"/>
        <v>#N/A</v>
      </c>
      <c r="FX91" s="162" t="e">
        <f t="shared" si="306"/>
        <v>#N/A</v>
      </c>
      <c r="FY91" s="162" t="e">
        <f t="shared" si="307"/>
        <v>#N/A</v>
      </c>
      <c r="FZ91" s="162" t="e">
        <f t="shared" si="308"/>
        <v>#N/A</v>
      </c>
      <c r="GA91" s="162" t="e">
        <f t="shared" si="309"/>
        <v>#N/A</v>
      </c>
      <c r="GB91" s="162" t="e">
        <f t="shared" si="310"/>
        <v>#N/A</v>
      </c>
      <c r="GC91" s="162" t="e">
        <f t="shared" si="311"/>
        <v>#N/A</v>
      </c>
      <c r="GD91" s="162" t="e">
        <f t="shared" si="312"/>
        <v>#N/A</v>
      </c>
      <c r="GE91" s="162" t="e">
        <f t="shared" si="313"/>
        <v>#N/A</v>
      </c>
      <c r="GF91" s="162" t="e">
        <f t="shared" si="314"/>
        <v>#N/A</v>
      </c>
      <c r="GG91" s="162" t="e">
        <f t="shared" si="315"/>
        <v>#N/A</v>
      </c>
      <c r="GH91" s="162" t="e">
        <f t="shared" si="316"/>
        <v>#N/A</v>
      </c>
      <c r="GI91" s="162" t="e">
        <f t="shared" si="317"/>
        <v>#N/A</v>
      </c>
      <c r="GJ91" s="162" t="e">
        <f t="shared" si="318"/>
        <v>#N/A</v>
      </c>
      <c r="GK91" s="162" t="e">
        <f t="shared" si="319"/>
        <v>#N/A</v>
      </c>
      <c r="GL91" s="162" t="e">
        <f t="shared" si="320"/>
        <v>#N/A</v>
      </c>
      <c r="GM91" s="162" t="e">
        <f t="shared" si="321"/>
        <v>#N/A</v>
      </c>
      <c r="GN91" s="162" t="e">
        <f t="shared" si="322"/>
        <v>#N/A</v>
      </c>
      <c r="GO91" s="162" t="e">
        <f t="shared" si="323"/>
        <v>#N/A</v>
      </c>
      <c r="GP91" s="162" t="e">
        <f t="shared" si="324"/>
        <v>#N/A</v>
      </c>
      <c r="GQ91" s="162" t="e">
        <f t="shared" si="325"/>
        <v>#N/A</v>
      </c>
      <c r="GR91" s="162" t="e">
        <f t="shared" si="326"/>
        <v>#N/A</v>
      </c>
      <c r="GS91" s="162" t="e">
        <f t="shared" si="327"/>
        <v>#N/A</v>
      </c>
      <c r="GT91" s="162" t="e">
        <f t="shared" si="328"/>
        <v>#N/A</v>
      </c>
      <c r="GU91" s="162" t="e">
        <f t="shared" si="329"/>
        <v>#N/A</v>
      </c>
      <c r="GV91" s="162" t="e">
        <f t="shared" si="330"/>
        <v>#N/A</v>
      </c>
      <c r="GW91" s="162" t="e">
        <f t="shared" si="331"/>
        <v>#N/A</v>
      </c>
      <c r="GX91" s="162" t="e">
        <f t="shared" si="332"/>
        <v>#N/A</v>
      </c>
      <c r="GY91" s="162" t="e">
        <f t="shared" si="333"/>
        <v>#N/A</v>
      </c>
      <c r="GZ91" s="162" t="e">
        <f t="shared" si="334"/>
        <v>#N/A</v>
      </c>
      <c r="HA91" s="162" t="e">
        <f t="shared" si="335"/>
        <v>#N/A</v>
      </c>
      <c r="HB91" s="162" t="e">
        <f t="shared" si="336"/>
        <v>#N/A</v>
      </c>
      <c r="HC91" s="162" t="e">
        <f t="shared" si="337"/>
        <v>#N/A</v>
      </c>
      <c r="HD91" s="162" t="e">
        <f t="shared" si="338"/>
        <v>#N/A</v>
      </c>
      <c r="HE91" s="162" t="e">
        <f t="shared" si="339"/>
        <v>#N/A</v>
      </c>
      <c r="HF91" s="162" t="e">
        <f t="shared" si="340"/>
        <v>#N/A</v>
      </c>
      <c r="HG91" s="162" t="e">
        <f t="shared" si="341"/>
        <v>#N/A</v>
      </c>
      <c r="HH91" s="162" t="e">
        <f t="shared" si="342"/>
        <v>#N/A</v>
      </c>
      <c r="HI91" s="162" t="e">
        <f t="shared" si="343"/>
        <v>#N/A</v>
      </c>
      <c r="HJ91" s="162" t="e">
        <f t="shared" si="344"/>
        <v>#N/A</v>
      </c>
      <c r="HK91" s="162" t="e">
        <f t="shared" si="345"/>
        <v>#N/A</v>
      </c>
      <c r="HL91" s="162" t="e">
        <f t="shared" si="346"/>
        <v>#N/A</v>
      </c>
      <c r="HM91" s="162" t="e">
        <f t="shared" si="347"/>
        <v>#N/A</v>
      </c>
      <c r="HN91" s="162" t="e">
        <f t="shared" si="348"/>
        <v>#N/A</v>
      </c>
      <c r="HO91" s="162" t="e">
        <f t="shared" si="349"/>
        <v>#N/A</v>
      </c>
      <c r="HP91" s="162" t="e">
        <f t="shared" si="350"/>
        <v>#N/A</v>
      </c>
      <c r="HQ91" s="162" t="e">
        <f t="shared" si="351"/>
        <v>#N/A</v>
      </c>
    </row>
    <row r="92" spans="1:225" hidden="1" x14ac:dyDescent="0.25">
      <c r="A92" s="4">
        <v>89</v>
      </c>
      <c r="B92" s="364" t="str">
        <f t="shared" si="241"/>
        <v/>
      </c>
      <c r="C92" s="88"/>
      <c r="D92" s="364" t="str">
        <f t="shared" si="242"/>
        <v/>
      </c>
      <c r="E92" s="34" t="str">
        <f t="shared" si="243"/>
        <v/>
      </c>
      <c r="F92" s="34" t="str">
        <f t="shared" si="244"/>
        <v/>
      </c>
      <c r="G92" s="69" t="str">
        <f>IF(AND(C92&gt;0,NOT(ISBLANK(H92))),IF(VLOOKUP($C$3,VLookups!$A$17:$B$18,2,FALSE),C92*VLOOKUP(H92,VLookups!$A$4:$B$13,2,FALSE),C92),"")</f>
        <v/>
      </c>
      <c r="H92" s="21"/>
      <c r="I92" s="56"/>
      <c r="J92" s="265"/>
      <c r="K92" s="365" t="str">
        <f>IF(C92&gt;0,IF(ISBLANK(J92),IF(ISBLANK(H92),"",VLOOKUP(H92,VLookups!$A$4:$C$13,3,FALSE)),J92),"")</f>
        <v/>
      </c>
      <c r="L92" s="365" t="str">
        <f t="shared" si="245"/>
        <v/>
      </c>
      <c r="M92" s="71" t="str">
        <f t="shared" si="246"/>
        <v/>
      </c>
      <c r="N92" s="88"/>
      <c r="O92" s="258" t="str">
        <f>IF(AND(N92&gt;0,C92&gt;0,NOT(K92="")),ABS(VLOOKUP($N$1,VLookups!$A$48:$B$49,2,FALSE)-_xlfn.LOGNORM.DIST(N92,LN(G92),LN(K92),TRUE)),"")</f>
        <v/>
      </c>
      <c r="P92" s="87" t="str">
        <f>IF(AND($B92&gt;0,$C92&gt;0,$D92&gt;0,NOT(ISBLANK($H92))),_xlfn.LOGNORM.INV(ABS(VLOOKUP($N$1,VLookups!$A$48:$B$49,2,FALSE)-P$3),LN($G92),LN($K92)),"")</f>
        <v/>
      </c>
      <c r="Q92" s="86" t="str">
        <f>IF(AND($B92&gt;0,$C92&gt;0,$D92&gt;0,NOT(ISBLANK($H92))),_xlfn.LOGNORM.INV(ABS(VLOOKUP($N$1,VLookups!$A$48:$B$49,2,FALSE)-Q$3),LN($G92),LN($K92)),"")</f>
        <v/>
      </c>
      <c r="R92" s="87" t="str">
        <f>IF(AND($B92&gt;0,$C92&gt;0,$D92&gt;0,NOT(ISBLANK($H92))),_xlfn.LOGNORM.INV(ABS(VLOOKUP($N$1,VLookups!$A$48:$B$49,2,FALSE)-R$3),LN($G92),LN($K92)),"")</f>
        <v/>
      </c>
      <c r="S92" s="86" t="str">
        <f>IF(AND($B92&gt;0,$C92&gt;0,$D92&gt;0,NOT(ISBLANK($H92))),_xlfn.LOGNORM.INV(ABS(VLOOKUP($N$1,VLookups!$A$48:$B$49,2,FALSE)-S$3),LN($G92),LN($K92)),"")</f>
        <v/>
      </c>
      <c r="T92" s="87" t="str">
        <f>IF(AND($B92&gt;0,$C92&gt;0,$D92&gt;0,NOT(ISBLANK($H92))),_xlfn.LOGNORM.INV(ABS(VLOOKUP($N$1,VLookups!$A$48:$B$49,2,FALSE)-T$3),LN($G92),LN($K92)),"")</f>
        <v/>
      </c>
      <c r="U92" s="86" t="str">
        <f>IF(AND($B92&gt;0,$C92&gt;0,$D92&gt;0,NOT(ISBLANK($H92))),_xlfn.LOGNORM.INV(ABS(VLOOKUP($N$1,VLookups!$A$48:$B$49,2,FALSE)-U$3),LN($G92),LN($K92)),"")</f>
        <v/>
      </c>
      <c r="V92" s="5"/>
      <c r="W92" s="161" t="str">
        <f t="shared" si="247"/>
        <v/>
      </c>
      <c r="X92" s="161"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2" t="e">
        <f t="shared" si="251"/>
        <v>#N/A</v>
      </c>
      <c r="DV92" s="162" t="e">
        <f t="shared" si="252"/>
        <v>#N/A</v>
      </c>
      <c r="DW92" s="162" t="e">
        <f t="shared" si="253"/>
        <v>#N/A</v>
      </c>
      <c r="DX92" s="162" t="e">
        <f t="shared" si="254"/>
        <v>#N/A</v>
      </c>
      <c r="DY92" s="162" t="e">
        <f t="shared" si="255"/>
        <v>#N/A</v>
      </c>
      <c r="DZ92" s="162" t="e">
        <f t="shared" si="256"/>
        <v>#N/A</v>
      </c>
      <c r="EA92" s="162" t="e">
        <f t="shared" si="257"/>
        <v>#N/A</v>
      </c>
      <c r="EB92" s="162" t="e">
        <f t="shared" si="258"/>
        <v>#N/A</v>
      </c>
      <c r="EC92" s="162" t="e">
        <f t="shared" si="259"/>
        <v>#N/A</v>
      </c>
      <c r="ED92" s="162" t="e">
        <f t="shared" si="260"/>
        <v>#N/A</v>
      </c>
      <c r="EE92" s="162" t="e">
        <f t="shared" si="261"/>
        <v>#N/A</v>
      </c>
      <c r="EF92" s="162" t="e">
        <f t="shared" si="262"/>
        <v>#N/A</v>
      </c>
      <c r="EG92" s="162" t="e">
        <f t="shared" si="263"/>
        <v>#N/A</v>
      </c>
      <c r="EH92" s="162" t="e">
        <f t="shared" si="264"/>
        <v>#N/A</v>
      </c>
      <c r="EI92" s="162" t="e">
        <f t="shared" si="265"/>
        <v>#N/A</v>
      </c>
      <c r="EJ92" s="162" t="e">
        <f t="shared" si="266"/>
        <v>#N/A</v>
      </c>
      <c r="EK92" s="162" t="e">
        <f t="shared" si="267"/>
        <v>#N/A</v>
      </c>
      <c r="EL92" s="162" t="e">
        <f t="shared" si="268"/>
        <v>#N/A</v>
      </c>
      <c r="EM92" s="162" t="e">
        <f t="shared" si="269"/>
        <v>#N/A</v>
      </c>
      <c r="EN92" s="162" t="e">
        <f t="shared" si="270"/>
        <v>#N/A</v>
      </c>
      <c r="EO92" s="162" t="e">
        <f t="shared" si="271"/>
        <v>#N/A</v>
      </c>
      <c r="EP92" s="162" t="e">
        <f t="shared" si="272"/>
        <v>#N/A</v>
      </c>
      <c r="EQ92" s="162" t="e">
        <f t="shared" si="273"/>
        <v>#N/A</v>
      </c>
      <c r="ER92" s="162" t="e">
        <f t="shared" si="274"/>
        <v>#N/A</v>
      </c>
      <c r="ES92" s="162" t="e">
        <f t="shared" si="275"/>
        <v>#N/A</v>
      </c>
      <c r="ET92" s="162" t="e">
        <f t="shared" si="276"/>
        <v>#N/A</v>
      </c>
      <c r="EU92" s="162" t="e">
        <f t="shared" si="277"/>
        <v>#N/A</v>
      </c>
      <c r="EV92" s="162" t="e">
        <f t="shared" si="278"/>
        <v>#N/A</v>
      </c>
      <c r="EW92" s="162" t="e">
        <f t="shared" si="279"/>
        <v>#N/A</v>
      </c>
      <c r="EX92" s="162" t="e">
        <f t="shared" si="280"/>
        <v>#N/A</v>
      </c>
      <c r="EY92" s="162" t="e">
        <f t="shared" si="281"/>
        <v>#N/A</v>
      </c>
      <c r="EZ92" s="162" t="e">
        <f t="shared" si="282"/>
        <v>#N/A</v>
      </c>
      <c r="FA92" s="162" t="e">
        <f t="shared" si="283"/>
        <v>#N/A</v>
      </c>
      <c r="FB92" s="162" t="e">
        <f t="shared" si="284"/>
        <v>#N/A</v>
      </c>
      <c r="FC92" s="162" t="e">
        <f t="shared" si="285"/>
        <v>#N/A</v>
      </c>
      <c r="FD92" s="162" t="e">
        <f t="shared" si="286"/>
        <v>#N/A</v>
      </c>
      <c r="FE92" s="162" t="e">
        <f t="shared" si="287"/>
        <v>#N/A</v>
      </c>
      <c r="FF92" s="162" t="e">
        <f t="shared" si="288"/>
        <v>#N/A</v>
      </c>
      <c r="FG92" s="162" t="e">
        <f t="shared" si="289"/>
        <v>#N/A</v>
      </c>
      <c r="FH92" s="162" t="e">
        <f t="shared" si="290"/>
        <v>#N/A</v>
      </c>
      <c r="FI92" s="162" t="e">
        <f t="shared" si="291"/>
        <v>#N/A</v>
      </c>
      <c r="FJ92" s="162" t="e">
        <f t="shared" si="292"/>
        <v>#N/A</v>
      </c>
      <c r="FK92" s="162" t="e">
        <f t="shared" si="293"/>
        <v>#N/A</v>
      </c>
      <c r="FL92" s="162" t="e">
        <f t="shared" si="294"/>
        <v>#N/A</v>
      </c>
      <c r="FM92" s="162" t="e">
        <f t="shared" si="295"/>
        <v>#N/A</v>
      </c>
      <c r="FN92" s="162" t="e">
        <f t="shared" si="296"/>
        <v>#N/A</v>
      </c>
      <c r="FO92" s="162" t="e">
        <f t="shared" si="297"/>
        <v>#N/A</v>
      </c>
      <c r="FP92" s="162" t="e">
        <f t="shared" si="298"/>
        <v>#N/A</v>
      </c>
      <c r="FQ92" s="162" t="e">
        <f t="shared" si="299"/>
        <v>#N/A</v>
      </c>
      <c r="FR92" s="162" t="e">
        <f t="shared" si="300"/>
        <v>#N/A</v>
      </c>
      <c r="FS92" s="162" t="e">
        <f t="shared" si="301"/>
        <v>#N/A</v>
      </c>
      <c r="FT92" s="162" t="e">
        <f t="shared" si="302"/>
        <v>#N/A</v>
      </c>
      <c r="FU92" s="162" t="e">
        <f t="shared" si="303"/>
        <v>#N/A</v>
      </c>
      <c r="FV92" s="162" t="e">
        <f t="shared" si="304"/>
        <v>#N/A</v>
      </c>
      <c r="FW92" s="162" t="e">
        <f t="shared" si="305"/>
        <v>#N/A</v>
      </c>
      <c r="FX92" s="162" t="e">
        <f t="shared" si="306"/>
        <v>#N/A</v>
      </c>
      <c r="FY92" s="162" t="e">
        <f t="shared" si="307"/>
        <v>#N/A</v>
      </c>
      <c r="FZ92" s="162" t="e">
        <f t="shared" si="308"/>
        <v>#N/A</v>
      </c>
      <c r="GA92" s="162" t="e">
        <f t="shared" si="309"/>
        <v>#N/A</v>
      </c>
      <c r="GB92" s="162" t="e">
        <f t="shared" si="310"/>
        <v>#N/A</v>
      </c>
      <c r="GC92" s="162" t="e">
        <f t="shared" si="311"/>
        <v>#N/A</v>
      </c>
      <c r="GD92" s="162" t="e">
        <f t="shared" si="312"/>
        <v>#N/A</v>
      </c>
      <c r="GE92" s="162" t="e">
        <f t="shared" si="313"/>
        <v>#N/A</v>
      </c>
      <c r="GF92" s="162" t="e">
        <f t="shared" si="314"/>
        <v>#N/A</v>
      </c>
      <c r="GG92" s="162" t="e">
        <f t="shared" si="315"/>
        <v>#N/A</v>
      </c>
      <c r="GH92" s="162" t="e">
        <f t="shared" si="316"/>
        <v>#N/A</v>
      </c>
      <c r="GI92" s="162" t="e">
        <f t="shared" si="317"/>
        <v>#N/A</v>
      </c>
      <c r="GJ92" s="162" t="e">
        <f t="shared" si="318"/>
        <v>#N/A</v>
      </c>
      <c r="GK92" s="162" t="e">
        <f t="shared" si="319"/>
        <v>#N/A</v>
      </c>
      <c r="GL92" s="162" t="e">
        <f t="shared" si="320"/>
        <v>#N/A</v>
      </c>
      <c r="GM92" s="162" t="e">
        <f t="shared" si="321"/>
        <v>#N/A</v>
      </c>
      <c r="GN92" s="162" t="e">
        <f t="shared" si="322"/>
        <v>#N/A</v>
      </c>
      <c r="GO92" s="162" t="e">
        <f t="shared" si="323"/>
        <v>#N/A</v>
      </c>
      <c r="GP92" s="162" t="e">
        <f t="shared" si="324"/>
        <v>#N/A</v>
      </c>
      <c r="GQ92" s="162" t="e">
        <f t="shared" si="325"/>
        <v>#N/A</v>
      </c>
      <c r="GR92" s="162" t="e">
        <f t="shared" si="326"/>
        <v>#N/A</v>
      </c>
      <c r="GS92" s="162" t="e">
        <f t="shared" si="327"/>
        <v>#N/A</v>
      </c>
      <c r="GT92" s="162" t="e">
        <f t="shared" si="328"/>
        <v>#N/A</v>
      </c>
      <c r="GU92" s="162" t="e">
        <f t="shared" si="329"/>
        <v>#N/A</v>
      </c>
      <c r="GV92" s="162" t="e">
        <f t="shared" si="330"/>
        <v>#N/A</v>
      </c>
      <c r="GW92" s="162" t="e">
        <f t="shared" si="331"/>
        <v>#N/A</v>
      </c>
      <c r="GX92" s="162" t="e">
        <f t="shared" si="332"/>
        <v>#N/A</v>
      </c>
      <c r="GY92" s="162" t="e">
        <f t="shared" si="333"/>
        <v>#N/A</v>
      </c>
      <c r="GZ92" s="162" t="e">
        <f t="shared" si="334"/>
        <v>#N/A</v>
      </c>
      <c r="HA92" s="162" t="e">
        <f t="shared" si="335"/>
        <v>#N/A</v>
      </c>
      <c r="HB92" s="162" t="e">
        <f t="shared" si="336"/>
        <v>#N/A</v>
      </c>
      <c r="HC92" s="162" t="e">
        <f t="shared" si="337"/>
        <v>#N/A</v>
      </c>
      <c r="HD92" s="162" t="e">
        <f t="shared" si="338"/>
        <v>#N/A</v>
      </c>
      <c r="HE92" s="162" t="e">
        <f t="shared" si="339"/>
        <v>#N/A</v>
      </c>
      <c r="HF92" s="162" t="e">
        <f t="shared" si="340"/>
        <v>#N/A</v>
      </c>
      <c r="HG92" s="162" t="e">
        <f t="shared" si="341"/>
        <v>#N/A</v>
      </c>
      <c r="HH92" s="162" t="e">
        <f t="shared" si="342"/>
        <v>#N/A</v>
      </c>
      <c r="HI92" s="162" t="e">
        <f t="shared" si="343"/>
        <v>#N/A</v>
      </c>
      <c r="HJ92" s="162" t="e">
        <f t="shared" si="344"/>
        <v>#N/A</v>
      </c>
      <c r="HK92" s="162" t="e">
        <f t="shared" si="345"/>
        <v>#N/A</v>
      </c>
      <c r="HL92" s="162" t="e">
        <f t="shared" si="346"/>
        <v>#N/A</v>
      </c>
      <c r="HM92" s="162" t="e">
        <f t="shared" si="347"/>
        <v>#N/A</v>
      </c>
      <c r="HN92" s="162" t="e">
        <f t="shared" si="348"/>
        <v>#N/A</v>
      </c>
      <c r="HO92" s="162" t="e">
        <f t="shared" si="349"/>
        <v>#N/A</v>
      </c>
      <c r="HP92" s="162" t="e">
        <f t="shared" si="350"/>
        <v>#N/A</v>
      </c>
      <c r="HQ92" s="162" t="e">
        <f t="shared" si="351"/>
        <v>#N/A</v>
      </c>
    </row>
    <row r="93" spans="1:225" hidden="1" x14ac:dyDescent="0.25">
      <c r="A93" s="4">
        <v>90</v>
      </c>
      <c r="B93" s="364" t="str">
        <f t="shared" si="241"/>
        <v/>
      </c>
      <c r="C93" s="88"/>
      <c r="D93" s="364" t="str">
        <f t="shared" si="242"/>
        <v/>
      </c>
      <c r="E93" s="34" t="str">
        <f t="shared" si="243"/>
        <v/>
      </c>
      <c r="F93" s="34" t="str">
        <f t="shared" si="244"/>
        <v/>
      </c>
      <c r="G93" s="69" t="str">
        <f>IF(AND(C93&gt;0,NOT(ISBLANK(H93))),IF(VLOOKUP($C$3,VLookups!$A$17:$B$18,2,FALSE),C93*VLOOKUP(H93,VLookups!$A$4:$B$13,2,FALSE),C93),"")</f>
        <v/>
      </c>
      <c r="H93" s="21"/>
      <c r="I93" s="56"/>
      <c r="J93" s="265"/>
      <c r="K93" s="365" t="str">
        <f>IF(C93&gt;0,IF(ISBLANK(J93),IF(ISBLANK(H93),"",VLOOKUP(H93,VLookups!$A$4:$C$13,3,FALSE)),J93),"")</f>
        <v/>
      </c>
      <c r="L93" s="365" t="str">
        <f t="shared" si="245"/>
        <v/>
      </c>
      <c r="M93" s="71" t="str">
        <f t="shared" si="246"/>
        <v/>
      </c>
      <c r="N93" s="88"/>
      <c r="O93" s="258" t="str">
        <f>IF(AND(N93&gt;0,C93&gt;0,NOT(K93="")),ABS(VLOOKUP($N$1,VLookups!$A$48:$B$49,2,FALSE)-_xlfn.LOGNORM.DIST(N93,LN(G93),LN(K93),TRUE)),"")</f>
        <v/>
      </c>
      <c r="P93" s="87" t="str">
        <f>IF(AND($B93&gt;0,$C93&gt;0,$D93&gt;0,NOT(ISBLANK($H93))),_xlfn.LOGNORM.INV(ABS(VLOOKUP($N$1,VLookups!$A$48:$B$49,2,FALSE)-P$3),LN($G93),LN($K93)),"")</f>
        <v/>
      </c>
      <c r="Q93" s="86" t="str">
        <f>IF(AND($B93&gt;0,$C93&gt;0,$D93&gt;0,NOT(ISBLANK($H93))),_xlfn.LOGNORM.INV(ABS(VLOOKUP($N$1,VLookups!$A$48:$B$49,2,FALSE)-Q$3),LN($G93),LN($K93)),"")</f>
        <v/>
      </c>
      <c r="R93" s="87" t="str">
        <f>IF(AND($B93&gt;0,$C93&gt;0,$D93&gt;0,NOT(ISBLANK($H93))),_xlfn.LOGNORM.INV(ABS(VLOOKUP($N$1,VLookups!$A$48:$B$49,2,FALSE)-R$3),LN($G93),LN($K93)),"")</f>
        <v/>
      </c>
      <c r="S93" s="86" t="str">
        <f>IF(AND($B93&gt;0,$C93&gt;0,$D93&gt;0,NOT(ISBLANK($H93))),_xlfn.LOGNORM.INV(ABS(VLOOKUP($N$1,VLookups!$A$48:$B$49,2,FALSE)-S$3),LN($G93),LN($K93)),"")</f>
        <v/>
      </c>
      <c r="T93" s="87" t="str">
        <f>IF(AND($B93&gt;0,$C93&gt;0,$D93&gt;0,NOT(ISBLANK($H93))),_xlfn.LOGNORM.INV(ABS(VLOOKUP($N$1,VLookups!$A$48:$B$49,2,FALSE)-T$3),LN($G93),LN($K93)),"")</f>
        <v/>
      </c>
      <c r="U93" s="86" t="str">
        <f>IF(AND($B93&gt;0,$C93&gt;0,$D93&gt;0,NOT(ISBLANK($H93))),_xlfn.LOGNORM.INV(ABS(VLOOKUP($N$1,VLookups!$A$48:$B$49,2,FALSE)-U$3),LN($G93),LN($K93)),"")</f>
        <v/>
      </c>
      <c r="V93" s="5"/>
      <c r="W93" s="161" t="str">
        <f t="shared" si="247"/>
        <v/>
      </c>
      <c r="X93" s="161"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2" t="e">
        <f t="shared" si="251"/>
        <v>#N/A</v>
      </c>
      <c r="DV93" s="162" t="e">
        <f t="shared" si="252"/>
        <v>#N/A</v>
      </c>
      <c r="DW93" s="162" t="e">
        <f t="shared" si="253"/>
        <v>#N/A</v>
      </c>
      <c r="DX93" s="162" t="e">
        <f t="shared" si="254"/>
        <v>#N/A</v>
      </c>
      <c r="DY93" s="162" t="e">
        <f t="shared" si="255"/>
        <v>#N/A</v>
      </c>
      <c r="DZ93" s="162" t="e">
        <f t="shared" si="256"/>
        <v>#N/A</v>
      </c>
      <c r="EA93" s="162" t="e">
        <f t="shared" si="257"/>
        <v>#N/A</v>
      </c>
      <c r="EB93" s="162" t="e">
        <f t="shared" si="258"/>
        <v>#N/A</v>
      </c>
      <c r="EC93" s="162" t="e">
        <f t="shared" si="259"/>
        <v>#N/A</v>
      </c>
      <c r="ED93" s="162" t="e">
        <f t="shared" si="260"/>
        <v>#N/A</v>
      </c>
      <c r="EE93" s="162" t="e">
        <f t="shared" si="261"/>
        <v>#N/A</v>
      </c>
      <c r="EF93" s="162" t="e">
        <f t="shared" si="262"/>
        <v>#N/A</v>
      </c>
      <c r="EG93" s="162" t="e">
        <f t="shared" si="263"/>
        <v>#N/A</v>
      </c>
      <c r="EH93" s="162" t="e">
        <f t="shared" si="264"/>
        <v>#N/A</v>
      </c>
      <c r="EI93" s="162" t="e">
        <f t="shared" si="265"/>
        <v>#N/A</v>
      </c>
      <c r="EJ93" s="162" t="e">
        <f t="shared" si="266"/>
        <v>#N/A</v>
      </c>
      <c r="EK93" s="162" t="e">
        <f t="shared" si="267"/>
        <v>#N/A</v>
      </c>
      <c r="EL93" s="162" t="e">
        <f t="shared" si="268"/>
        <v>#N/A</v>
      </c>
      <c r="EM93" s="162" t="e">
        <f t="shared" si="269"/>
        <v>#N/A</v>
      </c>
      <c r="EN93" s="162" t="e">
        <f t="shared" si="270"/>
        <v>#N/A</v>
      </c>
      <c r="EO93" s="162" t="e">
        <f t="shared" si="271"/>
        <v>#N/A</v>
      </c>
      <c r="EP93" s="162" t="e">
        <f t="shared" si="272"/>
        <v>#N/A</v>
      </c>
      <c r="EQ93" s="162" t="e">
        <f t="shared" si="273"/>
        <v>#N/A</v>
      </c>
      <c r="ER93" s="162" t="e">
        <f t="shared" si="274"/>
        <v>#N/A</v>
      </c>
      <c r="ES93" s="162" t="e">
        <f t="shared" si="275"/>
        <v>#N/A</v>
      </c>
      <c r="ET93" s="162" t="e">
        <f t="shared" si="276"/>
        <v>#N/A</v>
      </c>
      <c r="EU93" s="162" t="e">
        <f t="shared" si="277"/>
        <v>#N/A</v>
      </c>
      <c r="EV93" s="162" t="e">
        <f t="shared" si="278"/>
        <v>#N/A</v>
      </c>
      <c r="EW93" s="162" t="e">
        <f t="shared" si="279"/>
        <v>#N/A</v>
      </c>
      <c r="EX93" s="162" t="e">
        <f t="shared" si="280"/>
        <v>#N/A</v>
      </c>
      <c r="EY93" s="162" t="e">
        <f t="shared" si="281"/>
        <v>#N/A</v>
      </c>
      <c r="EZ93" s="162" t="e">
        <f t="shared" si="282"/>
        <v>#N/A</v>
      </c>
      <c r="FA93" s="162" t="e">
        <f t="shared" si="283"/>
        <v>#N/A</v>
      </c>
      <c r="FB93" s="162" t="e">
        <f t="shared" si="284"/>
        <v>#N/A</v>
      </c>
      <c r="FC93" s="162" t="e">
        <f t="shared" si="285"/>
        <v>#N/A</v>
      </c>
      <c r="FD93" s="162" t="e">
        <f t="shared" si="286"/>
        <v>#N/A</v>
      </c>
      <c r="FE93" s="162" t="e">
        <f t="shared" si="287"/>
        <v>#N/A</v>
      </c>
      <c r="FF93" s="162" t="e">
        <f t="shared" si="288"/>
        <v>#N/A</v>
      </c>
      <c r="FG93" s="162" t="e">
        <f t="shared" si="289"/>
        <v>#N/A</v>
      </c>
      <c r="FH93" s="162" t="e">
        <f t="shared" si="290"/>
        <v>#N/A</v>
      </c>
      <c r="FI93" s="162" t="e">
        <f t="shared" si="291"/>
        <v>#N/A</v>
      </c>
      <c r="FJ93" s="162" t="e">
        <f t="shared" si="292"/>
        <v>#N/A</v>
      </c>
      <c r="FK93" s="162" t="e">
        <f t="shared" si="293"/>
        <v>#N/A</v>
      </c>
      <c r="FL93" s="162" t="e">
        <f t="shared" si="294"/>
        <v>#N/A</v>
      </c>
      <c r="FM93" s="162" t="e">
        <f t="shared" si="295"/>
        <v>#N/A</v>
      </c>
      <c r="FN93" s="162" t="e">
        <f t="shared" si="296"/>
        <v>#N/A</v>
      </c>
      <c r="FO93" s="162" t="e">
        <f t="shared" si="297"/>
        <v>#N/A</v>
      </c>
      <c r="FP93" s="162" t="e">
        <f t="shared" si="298"/>
        <v>#N/A</v>
      </c>
      <c r="FQ93" s="162" t="e">
        <f t="shared" si="299"/>
        <v>#N/A</v>
      </c>
      <c r="FR93" s="162" t="e">
        <f t="shared" si="300"/>
        <v>#N/A</v>
      </c>
      <c r="FS93" s="162" t="e">
        <f t="shared" si="301"/>
        <v>#N/A</v>
      </c>
      <c r="FT93" s="162" t="e">
        <f t="shared" si="302"/>
        <v>#N/A</v>
      </c>
      <c r="FU93" s="162" t="e">
        <f t="shared" si="303"/>
        <v>#N/A</v>
      </c>
      <c r="FV93" s="162" t="e">
        <f t="shared" si="304"/>
        <v>#N/A</v>
      </c>
      <c r="FW93" s="162" t="e">
        <f t="shared" si="305"/>
        <v>#N/A</v>
      </c>
      <c r="FX93" s="162" t="e">
        <f t="shared" si="306"/>
        <v>#N/A</v>
      </c>
      <c r="FY93" s="162" t="e">
        <f t="shared" si="307"/>
        <v>#N/A</v>
      </c>
      <c r="FZ93" s="162" t="e">
        <f t="shared" si="308"/>
        <v>#N/A</v>
      </c>
      <c r="GA93" s="162" t="e">
        <f t="shared" si="309"/>
        <v>#N/A</v>
      </c>
      <c r="GB93" s="162" t="e">
        <f t="shared" si="310"/>
        <v>#N/A</v>
      </c>
      <c r="GC93" s="162" t="e">
        <f t="shared" si="311"/>
        <v>#N/A</v>
      </c>
      <c r="GD93" s="162" t="e">
        <f t="shared" si="312"/>
        <v>#N/A</v>
      </c>
      <c r="GE93" s="162" t="e">
        <f t="shared" si="313"/>
        <v>#N/A</v>
      </c>
      <c r="GF93" s="162" t="e">
        <f t="shared" si="314"/>
        <v>#N/A</v>
      </c>
      <c r="GG93" s="162" t="e">
        <f t="shared" si="315"/>
        <v>#N/A</v>
      </c>
      <c r="GH93" s="162" t="e">
        <f t="shared" si="316"/>
        <v>#N/A</v>
      </c>
      <c r="GI93" s="162" t="e">
        <f t="shared" si="317"/>
        <v>#N/A</v>
      </c>
      <c r="GJ93" s="162" t="e">
        <f t="shared" si="318"/>
        <v>#N/A</v>
      </c>
      <c r="GK93" s="162" t="e">
        <f t="shared" si="319"/>
        <v>#N/A</v>
      </c>
      <c r="GL93" s="162" t="e">
        <f t="shared" si="320"/>
        <v>#N/A</v>
      </c>
      <c r="GM93" s="162" t="e">
        <f t="shared" si="321"/>
        <v>#N/A</v>
      </c>
      <c r="GN93" s="162" t="e">
        <f t="shared" si="322"/>
        <v>#N/A</v>
      </c>
      <c r="GO93" s="162" t="e">
        <f t="shared" si="323"/>
        <v>#N/A</v>
      </c>
      <c r="GP93" s="162" t="e">
        <f t="shared" si="324"/>
        <v>#N/A</v>
      </c>
      <c r="GQ93" s="162" t="e">
        <f t="shared" si="325"/>
        <v>#N/A</v>
      </c>
      <c r="GR93" s="162" t="e">
        <f t="shared" si="326"/>
        <v>#N/A</v>
      </c>
      <c r="GS93" s="162" t="e">
        <f t="shared" si="327"/>
        <v>#N/A</v>
      </c>
      <c r="GT93" s="162" t="e">
        <f t="shared" si="328"/>
        <v>#N/A</v>
      </c>
      <c r="GU93" s="162" t="e">
        <f t="shared" si="329"/>
        <v>#N/A</v>
      </c>
      <c r="GV93" s="162" t="e">
        <f t="shared" si="330"/>
        <v>#N/A</v>
      </c>
      <c r="GW93" s="162" t="e">
        <f t="shared" si="331"/>
        <v>#N/A</v>
      </c>
      <c r="GX93" s="162" t="e">
        <f t="shared" si="332"/>
        <v>#N/A</v>
      </c>
      <c r="GY93" s="162" t="e">
        <f t="shared" si="333"/>
        <v>#N/A</v>
      </c>
      <c r="GZ93" s="162" t="e">
        <f t="shared" si="334"/>
        <v>#N/A</v>
      </c>
      <c r="HA93" s="162" t="e">
        <f t="shared" si="335"/>
        <v>#N/A</v>
      </c>
      <c r="HB93" s="162" t="e">
        <f t="shared" si="336"/>
        <v>#N/A</v>
      </c>
      <c r="HC93" s="162" t="e">
        <f t="shared" si="337"/>
        <v>#N/A</v>
      </c>
      <c r="HD93" s="162" t="e">
        <f t="shared" si="338"/>
        <v>#N/A</v>
      </c>
      <c r="HE93" s="162" t="e">
        <f t="shared" si="339"/>
        <v>#N/A</v>
      </c>
      <c r="HF93" s="162" t="e">
        <f t="shared" si="340"/>
        <v>#N/A</v>
      </c>
      <c r="HG93" s="162" t="e">
        <f t="shared" si="341"/>
        <v>#N/A</v>
      </c>
      <c r="HH93" s="162" t="e">
        <f t="shared" si="342"/>
        <v>#N/A</v>
      </c>
      <c r="HI93" s="162" t="e">
        <f t="shared" si="343"/>
        <v>#N/A</v>
      </c>
      <c r="HJ93" s="162" t="e">
        <f t="shared" si="344"/>
        <v>#N/A</v>
      </c>
      <c r="HK93" s="162" t="e">
        <f t="shared" si="345"/>
        <v>#N/A</v>
      </c>
      <c r="HL93" s="162" t="e">
        <f t="shared" si="346"/>
        <v>#N/A</v>
      </c>
      <c r="HM93" s="162" t="e">
        <f t="shared" si="347"/>
        <v>#N/A</v>
      </c>
      <c r="HN93" s="162" t="e">
        <f t="shared" si="348"/>
        <v>#N/A</v>
      </c>
      <c r="HO93" s="162" t="e">
        <f t="shared" si="349"/>
        <v>#N/A</v>
      </c>
      <c r="HP93" s="162" t="e">
        <f t="shared" si="350"/>
        <v>#N/A</v>
      </c>
      <c r="HQ93" s="162" t="e">
        <f t="shared" si="351"/>
        <v>#N/A</v>
      </c>
    </row>
    <row r="94" spans="1:225" hidden="1" x14ac:dyDescent="0.25">
      <c r="A94" s="4">
        <v>91</v>
      </c>
      <c r="B94" s="364" t="str">
        <f t="shared" si="241"/>
        <v/>
      </c>
      <c r="C94" s="88"/>
      <c r="D94" s="364" t="str">
        <f t="shared" si="242"/>
        <v/>
      </c>
      <c r="E94" s="34" t="str">
        <f t="shared" si="243"/>
        <v/>
      </c>
      <c r="F94" s="34" t="str">
        <f t="shared" si="244"/>
        <v/>
      </c>
      <c r="G94" s="69" t="str">
        <f>IF(AND(C94&gt;0,NOT(ISBLANK(H94))),IF(VLOOKUP($C$3,VLookups!$A$17:$B$18,2,FALSE),C94*VLOOKUP(H94,VLookups!$A$4:$B$13,2,FALSE),C94),"")</f>
        <v/>
      </c>
      <c r="H94" s="21"/>
      <c r="I94" s="56"/>
      <c r="J94" s="265"/>
      <c r="K94" s="365" t="str">
        <f>IF(C94&gt;0,IF(ISBLANK(J94),IF(ISBLANK(H94),"",VLOOKUP(H94,VLookups!$A$4:$C$13,3,FALSE)),J94),"")</f>
        <v/>
      </c>
      <c r="L94" s="365" t="str">
        <f t="shared" si="245"/>
        <v/>
      </c>
      <c r="M94" s="71" t="str">
        <f t="shared" si="246"/>
        <v/>
      </c>
      <c r="N94" s="88"/>
      <c r="O94" s="258" t="str">
        <f>IF(AND(N94&gt;0,C94&gt;0,NOT(K94="")),ABS(VLOOKUP($N$1,VLookups!$A$48:$B$49,2,FALSE)-_xlfn.LOGNORM.DIST(N94,LN(G94),LN(K94),TRUE)),"")</f>
        <v/>
      </c>
      <c r="P94" s="87" t="str">
        <f>IF(AND($B94&gt;0,$C94&gt;0,$D94&gt;0,NOT(ISBLANK($H94))),_xlfn.LOGNORM.INV(ABS(VLOOKUP($N$1,VLookups!$A$48:$B$49,2,FALSE)-P$3),LN($G94),LN($K94)),"")</f>
        <v/>
      </c>
      <c r="Q94" s="86" t="str">
        <f>IF(AND($B94&gt;0,$C94&gt;0,$D94&gt;0,NOT(ISBLANK($H94))),_xlfn.LOGNORM.INV(ABS(VLOOKUP($N$1,VLookups!$A$48:$B$49,2,FALSE)-Q$3),LN($G94),LN($K94)),"")</f>
        <v/>
      </c>
      <c r="R94" s="87" t="str">
        <f>IF(AND($B94&gt;0,$C94&gt;0,$D94&gt;0,NOT(ISBLANK($H94))),_xlfn.LOGNORM.INV(ABS(VLOOKUP($N$1,VLookups!$A$48:$B$49,2,FALSE)-R$3),LN($G94),LN($K94)),"")</f>
        <v/>
      </c>
      <c r="S94" s="86" t="str">
        <f>IF(AND($B94&gt;0,$C94&gt;0,$D94&gt;0,NOT(ISBLANK($H94))),_xlfn.LOGNORM.INV(ABS(VLOOKUP($N$1,VLookups!$A$48:$B$49,2,FALSE)-S$3),LN($G94),LN($K94)),"")</f>
        <v/>
      </c>
      <c r="T94" s="87" t="str">
        <f>IF(AND($B94&gt;0,$C94&gt;0,$D94&gt;0,NOT(ISBLANK($H94))),_xlfn.LOGNORM.INV(ABS(VLOOKUP($N$1,VLookups!$A$48:$B$49,2,FALSE)-T$3),LN($G94),LN($K94)),"")</f>
        <v/>
      </c>
      <c r="U94" s="86" t="str">
        <f>IF(AND($B94&gt;0,$C94&gt;0,$D94&gt;0,NOT(ISBLANK($H94))),_xlfn.LOGNORM.INV(ABS(VLOOKUP($N$1,VLookups!$A$48:$B$49,2,FALSE)-U$3),LN($G94),LN($K94)),"")</f>
        <v/>
      </c>
      <c r="V94" s="5"/>
      <c r="W94" s="161" t="str">
        <f t="shared" si="247"/>
        <v/>
      </c>
      <c r="X94" s="161"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2" t="e">
        <f t="shared" si="251"/>
        <v>#N/A</v>
      </c>
      <c r="DV94" s="162" t="e">
        <f t="shared" si="252"/>
        <v>#N/A</v>
      </c>
      <c r="DW94" s="162" t="e">
        <f t="shared" si="253"/>
        <v>#N/A</v>
      </c>
      <c r="DX94" s="162" t="e">
        <f t="shared" si="254"/>
        <v>#N/A</v>
      </c>
      <c r="DY94" s="162" t="e">
        <f t="shared" si="255"/>
        <v>#N/A</v>
      </c>
      <c r="DZ94" s="162" t="e">
        <f t="shared" si="256"/>
        <v>#N/A</v>
      </c>
      <c r="EA94" s="162" t="e">
        <f t="shared" si="257"/>
        <v>#N/A</v>
      </c>
      <c r="EB94" s="162" t="e">
        <f t="shared" si="258"/>
        <v>#N/A</v>
      </c>
      <c r="EC94" s="162" t="e">
        <f t="shared" si="259"/>
        <v>#N/A</v>
      </c>
      <c r="ED94" s="162" t="e">
        <f t="shared" si="260"/>
        <v>#N/A</v>
      </c>
      <c r="EE94" s="162" t="e">
        <f t="shared" si="261"/>
        <v>#N/A</v>
      </c>
      <c r="EF94" s="162" t="e">
        <f t="shared" si="262"/>
        <v>#N/A</v>
      </c>
      <c r="EG94" s="162" t="e">
        <f t="shared" si="263"/>
        <v>#N/A</v>
      </c>
      <c r="EH94" s="162" t="e">
        <f t="shared" si="264"/>
        <v>#N/A</v>
      </c>
      <c r="EI94" s="162" t="e">
        <f t="shared" si="265"/>
        <v>#N/A</v>
      </c>
      <c r="EJ94" s="162" t="e">
        <f t="shared" si="266"/>
        <v>#N/A</v>
      </c>
      <c r="EK94" s="162" t="e">
        <f t="shared" si="267"/>
        <v>#N/A</v>
      </c>
      <c r="EL94" s="162" t="e">
        <f t="shared" si="268"/>
        <v>#N/A</v>
      </c>
      <c r="EM94" s="162" t="e">
        <f t="shared" si="269"/>
        <v>#N/A</v>
      </c>
      <c r="EN94" s="162" t="e">
        <f t="shared" si="270"/>
        <v>#N/A</v>
      </c>
      <c r="EO94" s="162" t="e">
        <f t="shared" si="271"/>
        <v>#N/A</v>
      </c>
      <c r="EP94" s="162" t="e">
        <f t="shared" si="272"/>
        <v>#N/A</v>
      </c>
      <c r="EQ94" s="162" t="e">
        <f t="shared" si="273"/>
        <v>#N/A</v>
      </c>
      <c r="ER94" s="162" t="e">
        <f t="shared" si="274"/>
        <v>#N/A</v>
      </c>
      <c r="ES94" s="162" t="e">
        <f t="shared" si="275"/>
        <v>#N/A</v>
      </c>
      <c r="ET94" s="162" t="e">
        <f t="shared" si="276"/>
        <v>#N/A</v>
      </c>
      <c r="EU94" s="162" t="e">
        <f t="shared" si="277"/>
        <v>#N/A</v>
      </c>
      <c r="EV94" s="162" t="e">
        <f t="shared" si="278"/>
        <v>#N/A</v>
      </c>
      <c r="EW94" s="162" t="e">
        <f t="shared" si="279"/>
        <v>#N/A</v>
      </c>
      <c r="EX94" s="162" t="e">
        <f t="shared" si="280"/>
        <v>#N/A</v>
      </c>
      <c r="EY94" s="162" t="e">
        <f t="shared" si="281"/>
        <v>#N/A</v>
      </c>
      <c r="EZ94" s="162" t="e">
        <f t="shared" si="282"/>
        <v>#N/A</v>
      </c>
      <c r="FA94" s="162" t="e">
        <f t="shared" si="283"/>
        <v>#N/A</v>
      </c>
      <c r="FB94" s="162" t="e">
        <f t="shared" si="284"/>
        <v>#N/A</v>
      </c>
      <c r="FC94" s="162" t="e">
        <f t="shared" si="285"/>
        <v>#N/A</v>
      </c>
      <c r="FD94" s="162" t="e">
        <f t="shared" si="286"/>
        <v>#N/A</v>
      </c>
      <c r="FE94" s="162" t="e">
        <f t="shared" si="287"/>
        <v>#N/A</v>
      </c>
      <c r="FF94" s="162" t="e">
        <f t="shared" si="288"/>
        <v>#N/A</v>
      </c>
      <c r="FG94" s="162" t="e">
        <f t="shared" si="289"/>
        <v>#N/A</v>
      </c>
      <c r="FH94" s="162" t="e">
        <f t="shared" si="290"/>
        <v>#N/A</v>
      </c>
      <c r="FI94" s="162" t="e">
        <f t="shared" si="291"/>
        <v>#N/A</v>
      </c>
      <c r="FJ94" s="162" t="e">
        <f t="shared" si="292"/>
        <v>#N/A</v>
      </c>
      <c r="FK94" s="162" t="e">
        <f t="shared" si="293"/>
        <v>#N/A</v>
      </c>
      <c r="FL94" s="162" t="e">
        <f t="shared" si="294"/>
        <v>#N/A</v>
      </c>
      <c r="FM94" s="162" t="e">
        <f t="shared" si="295"/>
        <v>#N/A</v>
      </c>
      <c r="FN94" s="162" t="e">
        <f t="shared" si="296"/>
        <v>#N/A</v>
      </c>
      <c r="FO94" s="162" t="e">
        <f t="shared" si="297"/>
        <v>#N/A</v>
      </c>
      <c r="FP94" s="162" t="e">
        <f t="shared" si="298"/>
        <v>#N/A</v>
      </c>
      <c r="FQ94" s="162" t="e">
        <f t="shared" si="299"/>
        <v>#N/A</v>
      </c>
      <c r="FR94" s="162" t="e">
        <f t="shared" si="300"/>
        <v>#N/A</v>
      </c>
      <c r="FS94" s="162" t="e">
        <f t="shared" si="301"/>
        <v>#N/A</v>
      </c>
      <c r="FT94" s="162" t="e">
        <f t="shared" si="302"/>
        <v>#N/A</v>
      </c>
      <c r="FU94" s="162" t="e">
        <f t="shared" si="303"/>
        <v>#N/A</v>
      </c>
      <c r="FV94" s="162" t="e">
        <f t="shared" si="304"/>
        <v>#N/A</v>
      </c>
      <c r="FW94" s="162" t="e">
        <f t="shared" si="305"/>
        <v>#N/A</v>
      </c>
      <c r="FX94" s="162" t="e">
        <f t="shared" si="306"/>
        <v>#N/A</v>
      </c>
      <c r="FY94" s="162" t="e">
        <f t="shared" si="307"/>
        <v>#N/A</v>
      </c>
      <c r="FZ94" s="162" t="e">
        <f t="shared" si="308"/>
        <v>#N/A</v>
      </c>
      <c r="GA94" s="162" t="e">
        <f t="shared" si="309"/>
        <v>#N/A</v>
      </c>
      <c r="GB94" s="162" t="e">
        <f t="shared" si="310"/>
        <v>#N/A</v>
      </c>
      <c r="GC94" s="162" t="e">
        <f t="shared" si="311"/>
        <v>#N/A</v>
      </c>
      <c r="GD94" s="162" t="e">
        <f t="shared" si="312"/>
        <v>#N/A</v>
      </c>
      <c r="GE94" s="162" t="e">
        <f t="shared" si="313"/>
        <v>#N/A</v>
      </c>
      <c r="GF94" s="162" t="e">
        <f t="shared" si="314"/>
        <v>#N/A</v>
      </c>
      <c r="GG94" s="162" t="e">
        <f t="shared" si="315"/>
        <v>#N/A</v>
      </c>
      <c r="GH94" s="162" t="e">
        <f t="shared" si="316"/>
        <v>#N/A</v>
      </c>
      <c r="GI94" s="162" t="e">
        <f t="shared" si="317"/>
        <v>#N/A</v>
      </c>
      <c r="GJ94" s="162" t="e">
        <f t="shared" si="318"/>
        <v>#N/A</v>
      </c>
      <c r="GK94" s="162" t="e">
        <f t="shared" si="319"/>
        <v>#N/A</v>
      </c>
      <c r="GL94" s="162" t="e">
        <f t="shared" si="320"/>
        <v>#N/A</v>
      </c>
      <c r="GM94" s="162" t="e">
        <f t="shared" si="321"/>
        <v>#N/A</v>
      </c>
      <c r="GN94" s="162" t="e">
        <f t="shared" si="322"/>
        <v>#N/A</v>
      </c>
      <c r="GO94" s="162" t="e">
        <f t="shared" si="323"/>
        <v>#N/A</v>
      </c>
      <c r="GP94" s="162" t="e">
        <f t="shared" si="324"/>
        <v>#N/A</v>
      </c>
      <c r="GQ94" s="162" t="e">
        <f t="shared" si="325"/>
        <v>#N/A</v>
      </c>
      <c r="GR94" s="162" t="e">
        <f t="shared" si="326"/>
        <v>#N/A</v>
      </c>
      <c r="GS94" s="162" t="e">
        <f t="shared" si="327"/>
        <v>#N/A</v>
      </c>
      <c r="GT94" s="162" t="e">
        <f t="shared" si="328"/>
        <v>#N/A</v>
      </c>
      <c r="GU94" s="162" t="e">
        <f t="shared" si="329"/>
        <v>#N/A</v>
      </c>
      <c r="GV94" s="162" t="e">
        <f t="shared" si="330"/>
        <v>#N/A</v>
      </c>
      <c r="GW94" s="162" t="e">
        <f t="shared" si="331"/>
        <v>#N/A</v>
      </c>
      <c r="GX94" s="162" t="e">
        <f t="shared" si="332"/>
        <v>#N/A</v>
      </c>
      <c r="GY94" s="162" t="e">
        <f t="shared" si="333"/>
        <v>#N/A</v>
      </c>
      <c r="GZ94" s="162" t="e">
        <f t="shared" si="334"/>
        <v>#N/A</v>
      </c>
      <c r="HA94" s="162" t="e">
        <f t="shared" si="335"/>
        <v>#N/A</v>
      </c>
      <c r="HB94" s="162" t="e">
        <f t="shared" si="336"/>
        <v>#N/A</v>
      </c>
      <c r="HC94" s="162" t="e">
        <f t="shared" si="337"/>
        <v>#N/A</v>
      </c>
      <c r="HD94" s="162" t="e">
        <f t="shared" si="338"/>
        <v>#N/A</v>
      </c>
      <c r="HE94" s="162" t="e">
        <f t="shared" si="339"/>
        <v>#N/A</v>
      </c>
      <c r="HF94" s="162" t="e">
        <f t="shared" si="340"/>
        <v>#N/A</v>
      </c>
      <c r="HG94" s="162" t="e">
        <f t="shared" si="341"/>
        <v>#N/A</v>
      </c>
      <c r="HH94" s="162" t="e">
        <f t="shared" si="342"/>
        <v>#N/A</v>
      </c>
      <c r="HI94" s="162" t="e">
        <f t="shared" si="343"/>
        <v>#N/A</v>
      </c>
      <c r="HJ94" s="162" t="e">
        <f t="shared" si="344"/>
        <v>#N/A</v>
      </c>
      <c r="HK94" s="162" t="e">
        <f t="shared" si="345"/>
        <v>#N/A</v>
      </c>
      <c r="HL94" s="162" t="e">
        <f t="shared" si="346"/>
        <v>#N/A</v>
      </c>
      <c r="HM94" s="162" t="e">
        <f t="shared" si="347"/>
        <v>#N/A</v>
      </c>
      <c r="HN94" s="162" t="e">
        <f t="shared" si="348"/>
        <v>#N/A</v>
      </c>
      <c r="HO94" s="162" t="e">
        <f t="shared" si="349"/>
        <v>#N/A</v>
      </c>
      <c r="HP94" s="162" t="e">
        <f t="shared" si="350"/>
        <v>#N/A</v>
      </c>
      <c r="HQ94" s="162" t="e">
        <f t="shared" si="351"/>
        <v>#N/A</v>
      </c>
    </row>
    <row r="95" spans="1:225" hidden="1" x14ac:dyDescent="0.25">
      <c r="A95" s="4">
        <v>92</v>
      </c>
      <c r="B95" s="364" t="str">
        <f t="shared" si="241"/>
        <v/>
      </c>
      <c r="C95" s="88"/>
      <c r="D95" s="364" t="str">
        <f t="shared" si="242"/>
        <v/>
      </c>
      <c r="E95" s="34" t="str">
        <f t="shared" si="243"/>
        <v/>
      </c>
      <c r="F95" s="34" t="str">
        <f t="shared" si="244"/>
        <v/>
      </c>
      <c r="G95" s="69" t="str">
        <f>IF(AND(C95&gt;0,NOT(ISBLANK(H95))),IF(VLOOKUP($C$3,VLookups!$A$17:$B$18,2,FALSE),C95*VLOOKUP(H95,VLookups!$A$4:$B$13,2,FALSE),C95),"")</f>
        <v/>
      </c>
      <c r="H95" s="21"/>
      <c r="I95" s="56"/>
      <c r="J95" s="265"/>
      <c r="K95" s="365" t="str">
        <f>IF(C95&gt;0,IF(ISBLANK(J95),IF(ISBLANK(H95),"",VLOOKUP(H95,VLookups!$A$4:$C$13,3,FALSE)),J95),"")</f>
        <v/>
      </c>
      <c r="L95" s="365" t="str">
        <f t="shared" si="245"/>
        <v/>
      </c>
      <c r="M95" s="71" t="str">
        <f t="shared" si="246"/>
        <v/>
      </c>
      <c r="N95" s="88"/>
      <c r="O95" s="258" t="str">
        <f>IF(AND(N95&gt;0,C95&gt;0,NOT(K95="")),ABS(VLOOKUP($N$1,VLookups!$A$48:$B$49,2,FALSE)-_xlfn.LOGNORM.DIST(N95,LN(G95),LN(K95),TRUE)),"")</f>
        <v/>
      </c>
      <c r="P95" s="87" t="str">
        <f>IF(AND($B95&gt;0,$C95&gt;0,$D95&gt;0,NOT(ISBLANK($H95))),_xlfn.LOGNORM.INV(ABS(VLOOKUP($N$1,VLookups!$A$48:$B$49,2,FALSE)-P$3),LN($G95),LN($K95)),"")</f>
        <v/>
      </c>
      <c r="Q95" s="86" t="str">
        <f>IF(AND($B95&gt;0,$C95&gt;0,$D95&gt;0,NOT(ISBLANK($H95))),_xlfn.LOGNORM.INV(ABS(VLOOKUP($N$1,VLookups!$A$48:$B$49,2,FALSE)-Q$3),LN($G95),LN($K95)),"")</f>
        <v/>
      </c>
      <c r="R95" s="87" t="str">
        <f>IF(AND($B95&gt;0,$C95&gt;0,$D95&gt;0,NOT(ISBLANK($H95))),_xlfn.LOGNORM.INV(ABS(VLOOKUP($N$1,VLookups!$A$48:$B$49,2,FALSE)-R$3),LN($G95),LN($K95)),"")</f>
        <v/>
      </c>
      <c r="S95" s="86" t="str">
        <f>IF(AND($B95&gt;0,$C95&gt;0,$D95&gt;0,NOT(ISBLANK($H95))),_xlfn.LOGNORM.INV(ABS(VLOOKUP($N$1,VLookups!$A$48:$B$49,2,FALSE)-S$3),LN($G95),LN($K95)),"")</f>
        <v/>
      </c>
      <c r="T95" s="87" t="str">
        <f>IF(AND($B95&gt;0,$C95&gt;0,$D95&gt;0,NOT(ISBLANK($H95))),_xlfn.LOGNORM.INV(ABS(VLOOKUP($N$1,VLookups!$A$48:$B$49,2,FALSE)-T$3),LN($G95),LN($K95)),"")</f>
        <v/>
      </c>
      <c r="U95" s="86" t="str">
        <f>IF(AND($B95&gt;0,$C95&gt;0,$D95&gt;0,NOT(ISBLANK($H95))),_xlfn.LOGNORM.INV(ABS(VLOOKUP($N$1,VLookups!$A$48:$B$49,2,FALSE)-U$3),LN($G95),LN($K95)),"")</f>
        <v/>
      </c>
      <c r="V95" s="5"/>
      <c r="W95" s="161" t="str">
        <f t="shared" si="247"/>
        <v/>
      </c>
      <c r="X95" s="161"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2" t="e">
        <f t="shared" si="251"/>
        <v>#N/A</v>
      </c>
      <c r="DV95" s="162" t="e">
        <f t="shared" si="252"/>
        <v>#N/A</v>
      </c>
      <c r="DW95" s="162" t="e">
        <f t="shared" si="253"/>
        <v>#N/A</v>
      </c>
      <c r="DX95" s="162" t="e">
        <f t="shared" si="254"/>
        <v>#N/A</v>
      </c>
      <c r="DY95" s="162" t="e">
        <f t="shared" si="255"/>
        <v>#N/A</v>
      </c>
      <c r="DZ95" s="162" t="e">
        <f t="shared" si="256"/>
        <v>#N/A</v>
      </c>
      <c r="EA95" s="162" t="e">
        <f t="shared" si="257"/>
        <v>#N/A</v>
      </c>
      <c r="EB95" s="162" t="e">
        <f t="shared" si="258"/>
        <v>#N/A</v>
      </c>
      <c r="EC95" s="162" t="e">
        <f t="shared" si="259"/>
        <v>#N/A</v>
      </c>
      <c r="ED95" s="162" t="e">
        <f t="shared" si="260"/>
        <v>#N/A</v>
      </c>
      <c r="EE95" s="162" t="e">
        <f t="shared" si="261"/>
        <v>#N/A</v>
      </c>
      <c r="EF95" s="162" t="e">
        <f t="shared" si="262"/>
        <v>#N/A</v>
      </c>
      <c r="EG95" s="162" t="e">
        <f t="shared" si="263"/>
        <v>#N/A</v>
      </c>
      <c r="EH95" s="162" t="e">
        <f t="shared" si="264"/>
        <v>#N/A</v>
      </c>
      <c r="EI95" s="162" t="e">
        <f t="shared" si="265"/>
        <v>#N/A</v>
      </c>
      <c r="EJ95" s="162" t="e">
        <f t="shared" si="266"/>
        <v>#N/A</v>
      </c>
      <c r="EK95" s="162" t="e">
        <f t="shared" si="267"/>
        <v>#N/A</v>
      </c>
      <c r="EL95" s="162" t="e">
        <f t="shared" si="268"/>
        <v>#N/A</v>
      </c>
      <c r="EM95" s="162" t="e">
        <f t="shared" si="269"/>
        <v>#N/A</v>
      </c>
      <c r="EN95" s="162" t="e">
        <f t="shared" si="270"/>
        <v>#N/A</v>
      </c>
      <c r="EO95" s="162" t="e">
        <f t="shared" si="271"/>
        <v>#N/A</v>
      </c>
      <c r="EP95" s="162" t="e">
        <f t="shared" si="272"/>
        <v>#N/A</v>
      </c>
      <c r="EQ95" s="162" t="e">
        <f t="shared" si="273"/>
        <v>#N/A</v>
      </c>
      <c r="ER95" s="162" t="e">
        <f t="shared" si="274"/>
        <v>#N/A</v>
      </c>
      <c r="ES95" s="162" t="e">
        <f t="shared" si="275"/>
        <v>#N/A</v>
      </c>
      <c r="ET95" s="162" t="e">
        <f t="shared" si="276"/>
        <v>#N/A</v>
      </c>
      <c r="EU95" s="162" t="e">
        <f t="shared" si="277"/>
        <v>#N/A</v>
      </c>
      <c r="EV95" s="162" t="e">
        <f t="shared" si="278"/>
        <v>#N/A</v>
      </c>
      <c r="EW95" s="162" t="e">
        <f t="shared" si="279"/>
        <v>#N/A</v>
      </c>
      <c r="EX95" s="162" t="e">
        <f t="shared" si="280"/>
        <v>#N/A</v>
      </c>
      <c r="EY95" s="162" t="e">
        <f t="shared" si="281"/>
        <v>#N/A</v>
      </c>
      <c r="EZ95" s="162" t="e">
        <f t="shared" si="282"/>
        <v>#N/A</v>
      </c>
      <c r="FA95" s="162" t="e">
        <f t="shared" si="283"/>
        <v>#N/A</v>
      </c>
      <c r="FB95" s="162" t="e">
        <f t="shared" si="284"/>
        <v>#N/A</v>
      </c>
      <c r="FC95" s="162" t="e">
        <f t="shared" si="285"/>
        <v>#N/A</v>
      </c>
      <c r="FD95" s="162" t="e">
        <f t="shared" si="286"/>
        <v>#N/A</v>
      </c>
      <c r="FE95" s="162" t="e">
        <f t="shared" si="287"/>
        <v>#N/A</v>
      </c>
      <c r="FF95" s="162" t="e">
        <f t="shared" si="288"/>
        <v>#N/A</v>
      </c>
      <c r="FG95" s="162" t="e">
        <f t="shared" si="289"/>
        <v>#N/A</v>
      </c>
      <c r="FH95" s="162" t="e">
        <f t="shared" si="290"/>
        <v>#N/A</v>
      </c>
      <c r="FI95" s="162" t="e">
        <f t="shared" si="291"/>
        <v>#N/A</v>
      </c>
      <c r="FJ95" s="162" t="e">
        <f t="shared" si="292"/>
        <v>#N/A</v>
      </c>
      <c r="FK95" s="162" t="e">
        <f t="shared" si="293"/>
        <v>#N/A</v>
      </c>
      <c r="FL95" s="162" t="e">
        <f t="shared" si="294"/>
        <v>#N/A</v>
      </c>
      <c r="FM95" s="162" t="e">
        <f t="shared" si="295"/>
        <v>#N/A</v>
      </c>
      <c r="FN95" s="162" t="e">
        <f t="shared" si="296"/>
        <v>#N/A</v>
      </c>
      <c r="FO95" s="162" t="e">
        <f t="shared" si="297"/>
        <v>#N/A</v>
      </c>
      <c r="FP95" s="162" t="e">
        <f t="shared" si="298"/>
        <v>#N/A</v>
      </c>
      <c r="FQ95" s="162" t="e">
        <f t="shared" si="299"/>
        <v>#N/A</v>
      </c>
      <c r="FR95" s="162" t="e">
        <f t="shared" si="300"/>
        <v>#N/A</v>
      </c>
      <c r="FS95" s="162" t="e">
        <f t="shared" si="301"/>
        <v>#N/A</v>
      </c>
      <c r="FT95" s="162" t="e">
        <f t="shared" si="302"/>
        <v>#N/A</v>
      </c>
      <c r="FU95" s="162" t="e">
        <f t="shared" si="303"/>
        <v>#N/A</v>
      </c>
      <c r="FV95" s="162" t="e">
        <f t="shared" si="304"/>
        <v>#N/A</v>
      </c>
      <c r="FW95" s="162" t="e">
        <f t="shared" si="305"/>
        <v>#N/A</v>
      </c>
      <c r="FX95" s="162" t="e">
        <f t="shared" si="306"/>
        <v>#N/A</v>
      </c>
      <c r="FY95" s="162" t="e">
        <f t="shared" si="307"/>
        <v>#N/A</v>
      </c>
      <c r="FZ95" s="162" t="e">
        <f t="shared" si="308"/>
        <v>#N/A</v>
      </c>
      <c r="GA95" s="162" t="e">
        <f t="shared" si="309"/>
        <v>#N/A</v>
      </c>
      <c r="GB95" s="162" t="e">
        <f t="shared" si="310"/>
        <v>#N/A</v>
      </c>
      <c r="GC95" s="162" t="e">
        <f t="shared" si="311"/>
        <v>#N/A</v>
      </c>
      <c r="GD95" s="162" t="e">
        <f t="shared" si="312"/>
        <v>#N/A</v>
      </c>
      <c r="GE95" s="162" t="e">
        <f t="shared" si="313"/>
        <v>#N/A</v>
      </c>
      <c r="GF95" s="162" t="e">
        <f t="shared" si="314"/>
        <v>#N/A</v>
      </c>
      <c r="GG95" s="162" t="e">
        <f t="shared" si="315"/>
        <v>#N/A</v>
      </c>
      <c r="GH95" s="162" t="e">
        <f t="shared" si="316"/>
        <v>#N/A</v>
      </c>
      <c r="GI95" s="162" t="e">
        <f t="shared" si="317"/>
        <v>#N/A</v>
      </c>
      <c r="GJ95" s="162" t="e">
        <f t="shared" si="318"/>
        <v>#N/A</v>
      </c>
      <c r="GK95" s="162" t="e">
        <f t="shared" si="319"/>
        <v>#N/A</v>
      </c>
      <c r="GL95" s="162" t="e">
        <f t="shared" si="320"/>
        <v>#N/A</v>
      </c>
      <c r="GM95" s="162" t="e">
        <f t="shared" si="321"/>
        <v>#N/A</v>
      </c>
      <c r="GN95" s="162" t="e">
        <f t="shared" si="322"/>
        <v>#N/A</v>
      </c>
      <c r="GO95" s="162" t="e">
        <f t="shared" si="323"/>
        <v>#N/A</v>
      </c>
      <c r="GP95" s="162" t="e">
        <f t="shared" si="324"/>
        <v>#N/A</v>
      </c>
      <c r="GQ95" s="162" t="e">
        <f t="shared" si="325"/>
        <v>#N/A</v>
      </c>
      <c r="GR95" s="162" t="e">
        <f t="shared" si="326"/>
        <v>#N/A</v>
      </c>
      <c r="GS95" s="162" t="e">
        <f t="shared" si="327"/>
        <v>#N/A</v>
      </c>
      <c r="GT95" s="162" t="e">
        <f t="shared" si="328"/>
        <v>#N/A</v>
      </c>
      <c r="GU95" s="162" t="e">
        <f t="shared" si="329"/>
        <v>#N/A</v>
      </c>
      <c r="GV95" s="162" t="e">
        <f t="shared" si="330"/>
        <v>#N/A</v>
      </c>
      <c r="GW95" s="162" t="e">
        <f t="shared" si="331"/>
        <v>#N/A</v>
      </c>
      <c r="GX95" s="162" t="e">
        <f t="shared" si="332"/>
        <v>#N/A</v>
      </c>
      <c r="GY95" s="162" t="e">
        <f t="shared" si="333"/>
        <v>#N/A</v>
      </c>
      <c r="GZ95" s="162" t="e">
        <f t="shared" si="334"/>
        <v>#N/A</v>
      </c>
      <c r="HA95" s="162" t="e">
        <f t="shared" si="335"/>
        <v>#N/A</v>
      </c>
      <c r="HB95" s="162" t="e">
        <f t="shared" si="336"/>
        <v>#N/A</v>
      </c>
      <c r="HC95" s="162" t="e">
        <f t="shared" si="337"/>
        <v>#N/A</v>
      </c>
      <c r="HD95" s="162" t="e">
        <f t="shared" si="338"/>
        <v>#N/A</v>
      </c>
      <c r="HE95" s="162" t="e">
        <f t="shared" si="339"/>
        <v>#N/A</v>
      </c>
      <c r="HF95" s="162" t="e">
        <f t="shared" si="340"/>
        <v>#N/A</v>
      </c>
      <c r="HG95" s="162" t="e">
        <f t="shared" si="341"/>
        <v>#N/A</v>
      </c>
      <c r="HH95" s="162" t="e">
        <f t="shared" si="342"/>
        <v>#N/A</v>
      </c>
      <c r="HI95" s="162" t="e">
        <f t="shared" si="343"/>
        <v>#N/A</v>
      </c>
      <c r="HJ95" s="162" t="e">
        <f t="shared" si="344"/>
        <v>#N/A</v>
      </c>
      <c r="HK95" s="162" t="e">
        <f t="shared" si="345"/>
        <v>#N/A</v>
      </c>
      <c r="HL95" s="162" t="e">
        <f t="shared" si="346"/>
        <v>#N/A</v>
      </c>
      <c r="HM95" s="162" t="e">
        <f t="shared" si="347"/>
        <v>#N/A</v>
      </c>
      <c r="HN95" s="162" t="e">
        <f t="shared" si="348"/>
        <v>#N/A</v>
      </c>
      <c r="HO95" s="162" t="e">
        <f t="shared" si="349"/>
        <v>#N/A</v>
      </c>
      <c r="HP95" s="162" t="e">
        <f t="shared" si="350"/>
        <v>#N/A</v>
      </c>
      <c r="HQ95" s="162" t="e">
        <f t="shared" si="351"/>
        <v>#N/A</v>
      </c>
    </row>
    <row r="96" spans="1:225" hidden="1" x14ac:dyDescent="0.25">
      <c r="A96" s="4">
        <v>93</v>
      </c>
      <c r="B96" s="364" t="str">
        <f t="shared" si="241"/>
        <v/>
      </c>
      <c r="C96" s="88"/>
      <c r="D96" s="364" t="str">
        <f t="shared" si="242"/>
        <v/>
      </c>
      <c r="E96" s="34" t="str">
        <f t="shared" si="243"/>
        <v/>
      </c>
      <c r="F96" s="34" t="str">
        <f t="shared" si="244"/>
        <v/>
      </c>
      <c r="G96" s="69" t="str">
        <f>IF(AND(C96&gt;0,NOT(ISBLANK(H96))),IF(VLOOKUP($C$3,VLookups!$A$17:$B$18,2,FALSE),C96*VLOOKUP(H96,VLookups!$A$4:$B$13,2,FALSE),C96),"")</f>
        <v/>
      </c>
      <c r="H96" s="21"/>
      <c r="I96" s="56"/>
      <c r="J96" s="265"/>
      <c r="K96" s="365" t="str">
        <f>IF(C96&gt;0,IF(ISBLANK(J96),IF(ISBLANK(H96),"",VLOOKUP(H96,VLookups!$A$4:$C$13,3,FALSE)),J96),"")</f>
        <v/>
      </c>
      <c r="L96" s="365" t="str">
        <f t="shared" si="245"/>
        <v/>
      </c>
      <c r="M96" s="71" t="str">
        <f t="shared" si="246"/>
        <v/>
      </c>
      <c r="N96" s="88"/>
      <c r="O96" s="258" t="str">
        <f>IF(AND(N96&gt;0,C96&gt;0,NOT(K96="")),ABS(VLOOKUP($N$1,VLookups!$A$48:$B$49,2,FALSE)-_xlfn.LOGNORM.DIST(N96,LN(G96),LN(K96),TRUE)),"")</f>
        <v/>
      </c>
      <c r="P96" s="87" t="str">
        <f>IF(AND($B96&gt;0,$C96&gt;0,$D96&gt;0,NOT(ISBLANK($H96))),_xlfn.LOGNORM.INV(ABS(VLOOKUP($N$1,VLookups!$A$48:$B$49,2,FALSE)-P$3),LN($G96),LN($K96)),"")</f>
        <v/>
      </c>
      <c r="Q96" s="86" t="str">
        <f>IF(AND($B96&gt;0,$C96&gt;0,$D96&gt;0,NOT(ISBLANK($H96))),_xlfn.LOGNORM.INV(ABS(VLOOKUP($N$1,VLookups!$A$48:$B$49,2,FALSE)-Q$3),LN($G96),LN($K96)),"")</f>
        <v/>
      </c>
      <c r="R96" s="87" t="str">
        <f>IF(AND($B96&gt;0,$C96&gt;0,$D96&gt;0,NOT(ISBLANK($H96))),_xlfn.LOGNORM.INV(ABS(VLOOKUP($N$1,VLookups!$A$48:$B$49,2,FALSE)-R$3),LN($G96),LN($K96)),"")</f>
        <v/>
      </c>
      <c r="S96" s="86" t="str">
        <f>IF(AND($B96&gt;0,$C96&gt;0,$D96&gt;0,NOT(ISBLANK($H96))),_xlfn.LOGNORM.INV(ABS(VLOOKUP($N$1,VLookups!$A$48:$B$49,2,FALSE)-S$3),LN($G96),LN($K96)),"")</f>
        <v/>
      </c>
      <c r="T96" s="87" t="str">
        <f>IF(AND($B96&gt;0,$C96&gt;0,$D96&gt;0,NOT(ISBLANK($H96))),_xlfn.LOGNORM.INV(ABS(VLOOKUP($N$1,VLookups!$A$48:$B$49,2,FALSE)-T$3),LN($G96),LN($K96)),"")</f>
        <v/>
      </c>
      <c r="U96" s="86" t="str">
        <f>IF(AND($B96&gt;0,$C96&gt;0,$D96&gt;0,NOT(ISBLANK($H96))),_xlfn.LOGNORM.INV(ABS(VLOOKUP($N$1,VLookups!$A$48:$B$49,2,FALSE)-U$3),LN($G96),LN($K96)),"")</f>
        <v/>
      </c>
      <c r="V96" s="5"/>
      <c r="W96" s="161" t="str">
        <f t="shared" si="247"/>
        <v/>
      </c>
      <c r="X96" s="161"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2" t="e">
        <f t="shared" si="251"/>
        <v>#N/A</v>
      </c>
      <c r="DV96" s="162" t="e">
        <f t="shared" si="252"/>
        <v>#N/A</v>
      </c>
      <c r="DW96" s="162" t="e">
        <f t="shared" si="253"/>
        <v>#N/A</v>
      </c>
      <c r="DX96" s="162" t="e">
        <f t="shared" si="254"/>
        <v>#N/A</v>
      </c>
      <c r="DY96" s="162" t="e">
        <f t="shared" si="255"/>
        <v>#N/A</v>
      </c>
      <c r="DZ96" s="162" t="e">
        <f t="shared" si="256"/>
        <v>#N/A</v>
      </c>
      <c r="EA96" s="162" t="e">
        <f t="shared" si="257"/>
        <v>#N/A</v>
      </c>
      <c r="EB96" s="162" t="e">
        <f t="shared" si="258"/>
        <v>#N/A</v>
      </c>
      <c r="EC96" s="162" t="e">
        <f t="shared" si="259"/>
        <v>#N/A</v>
      </c>
      <c r="ED96" s="162" t="e">
        <f t="shared" si="260"/>
        <v>#N/A</v>
      </c>
      <c r="EE96" s="162" t="e">
        <f t="shared" si="261"/>
        <v>#N/A</v>
      </c>
      <c r="EF96" s="162" t="e">
        <f t="shared" si="262"/>
        <v>#N/A</v>
      </c>
      <c r="EG96" s="162" t="e">
        <f t="shared" si="263"/>
        <v>#N/A</v>
      </c>
      <c r="EH96" s="162" t="e">
        <f t="shared" si="264"/>
        <v>#N/A</v>
      </c>
      <c r="EI96" s="162" t="e">
        <f t="shared" si="265"/>
        <v>#N/A</v>
      </c>
      <c r="EJ96" s="162" t="e">
        <f t="shared" si="266"/>
        <v>#N/A</v>
      </c>
      <c r="EK96" s="162" t="e">
        <f t="shared" si="267"/>
        <v>#N/A</v>
      </c>
      <c r="EL96" s="162" t="e">
        <f t="shared" si="268"/>
        <v>#N/A</v>
      </c>
      <c r="EM96" s="162" t="e">
        <f t="shared" si="269"/>
        <v>#N/A</v>
      </c>
      <c r="EN96" s="162" t="e">
        <f t="shared" si="270"/>
        <v>#N/A</v>
      </c>
      <c r="EO96" s="162" t="e">
        <f t="shared" si="271"/>
        <v>#N/A</v>
      </c>
      <c r="EP96" s="162" t="e">
        <f t="shared" si="272"/>
        <v>#N/A</v>
      </c>
      <c r="EQ96" s="162" t="e">
        <f t="shared" si="273"/>
        <v>#N/A</v>
      </c>
      <c r="ER96" s="162" t="e">
        <f t="shared" si="274"/>
        <v>#N/A</v>
      </c>
      <c r="ES96" s="162" t="e">
        <f t="shared" si="275"/>
        <v>#N/A</v>
      </c>
      <c r="ET96" s="162" t="e">
        <f t="shared" si="276"/>
        <v>#N/A</v>
      </c>
      <c r="EU96" s="162" t="e">
        <f t="shared" si="277"/>
        <v>#N/A</v>
      </c>
      <c r="EV96" s="162" t="e">
        <f t="shared" si="278"/>
        <v>#N/A</v>
      </c>
      <c r="EW96" s="162" t="e">
        <f t="shared" si="279"/>
        <v>#N/A</v>
      </c>
      <c r="EX96" s="162" t="e">
        <f t="shared" si="280"/>
        <v>#N/A</v>
      </c>
      <c r="EY96" s="162" t="e">
        <f t="shared" si="281"/>
        <v>#N/A</v>
      </c>
      <c r="EZ96" s="162" t="e">
        <f t="shared" si="282"/>
        <v>#N/A</v>
      </c>
      <c r="FA96" s="162" t="e">
        <f t="shared" si="283"/>
        <v>#N/A</v>
      </c>
      <c r="FB96" s="162" t="e">
        <f t="shared" si="284"/>
        <v>#N/A</v>
      </c>
      <c r="FC96" s="162" t="e">
        <f t="shared" si="285"/>
        <v>#N/A</v>
      </c>
      <c r="FD96" s="162" t="e">
        <f t="shared" si="286"/>
        <v>#N/A</v>
      </c>
      <c r="FE96" s="162" t="e">
        <f t="shared" si="287"/>
        <v>#N/A</v>
      </c>
      <c r="FF96" s="162" t="e">
        <f t="shared" si="288"/>
        <v>#N/A</v>
      </c>
      <c r="FG96" s="162" t="e">
        <f t="shared" si="289"/>
        <v>#N/A</v>
      </c>
      <c r="FH96" s="162" t="e">
        <f t="shared" si="290"/>
        <v>#N/A</v>
      </c>
      <c r="FI96" s="162" t="e">
        <f t="shared" si="291"/>
        <v>#N/A</v>
      </c>
      <c r="FJ96" s="162" t="e">
        <f t="shared" si="292"/>
        <v>#N/A</v>
      </c>
      <c r="FK96" s="162" t="e">
        <f t="shared" si="293"/>
        <v>#N/A</v>
      </c>
      <c r="FL96" s="162" t="e">
        <f t="shared" si="294"/>
        <v>#N/A</v>
      </c>
      <c r="FM96" s="162" t="e">
        <f t="shared" si="295"/>
        <v>#N/A</v>
      </c>
      <c r="FN96" s="162" t="e">
        <f t="shared" si="296"/>
        <v>#N/A</v>
      </c>
      <c r="FO96" s="162" t="e">
        <f t="shared" si="297"/>
        <v>#N/A</v>
      </c>
      <c r="FP96" s="162" t="e">
        <f t="shared" si="298"/>
        <v>#N/A</v>
      </c>
      <c r="FQ96" s="162" t="e">
        <f t="shared" si="299"/>
        <v>#N/A</v>
      </c>
      <c r="FR96" s="162" t="e">
        <f t="shared" si="300"/>
        <v>#N/A</v>
      </c>
      <c r="FS96" s="162" t="e">
        <f t="shared" si="301"/>
        <v>#N/A</v>
      </c>
      <c r="FT96" s="162" t="e">
        <f t="shared" si="302"/>
        <v>#N/A</v>
      </c>
      <c r="FU96" s="162" t="e">
        <f t="shared" si="303"/>
        <v>#N/A</v>
      </c>
      <c r="FV96" s="162" t="e">
        <f t="shared" si="304"/>
        <v>#N/A</v>
      </c>
      <c r="FW96" s="162" t="e">
        <f t="shared" si="305"/>
        <v>#N/A</v>
      </c>
      <c r="FX96" s="162" t="e">
        <f t="shared" si="306"/>
        <v>#N/A</v>
      </c>
      <c r="FY96" s="162" t="e">
        <f t="shared" si="307"/>
        <v>#N/A</v>
      </c>
      <c r="FZ96" s="162" t="e">
        <f t="shared" si="308"/>
        <v>#N/A</v>
      </c>
      <c r="GA96" s="162" t="e">
        <f t="shared" si="309"/>
        <v>#N/A</v>
      </c>
      <c r="GB96" s="162" t="e">
        <f t="shared" si="310"/>
        <v>#N/A</v>
      </c>
      <c r="GC96" s="162" t="e">
        <f t="shared" si="311"/>
        <v>#N/A</v>
      </c>
      <c r="GD96" s="162" t="e">
        <f t="shared" si="312"/>
        <v>#N/A</v>
      </c>
      <c r="GE96" s="162" t="e">
        <f t="shared" si="313"/>
        <v>#N/A</v>
      </c>
      <c r="GF96" s="162" t="e">
        <f t="shared" si="314"/>
        <v>#N/A</v>
      </c>
      <c r="GG96" s="162" t="e">
        <f t="shared" si="315"/>
        <v>#N/A</v>
      </c>
      <c r="GH96" s="162" t="e">
        <f t="shared" si="316"/>
        <v>#N/A</v>
      </c>
      <c r="GI96" s="162" t="e">
        <f t="shared" si="317"/>
        <v>#N/A</v>
      </c>
      <c r="GJ96" s="162" t="e">
        <f t="shared" si="318"/>
        <v>#N/A</v>
      </c>
      <c r="GK96" s="162" t="e">
        <f t="shared" si="319"/>
        <v>#N/A</v>
      </c>
      <c r="GL96" s="162" t="e">
        <f t="shared" si="320"/>
        <v>#N/A</v>
      </c>
      <c r="GM96" s="162" t="e">
        <f t="shared" si="321"/>
        <v>#N/A</v>
      </c>
      <c r="GN96" s="162" t="e">
        <f t="shared" si="322"/>
        <v>#N/A</v>
      </c>
      <c r="GO96" s="162" t="e">
        <f t="shared" si="323"/>
        <v>#N/A</v>
      </c>
      <c r="GP96" s="162" t="e">
        <f t="shared" si="324"/>
        <v>#N/A</v>
      </c>
      <c r="GQ96" s="162" t="e">
        <f t="shared" si="325"/>
        <v>#N/A</v>
      </c>
      <c r="GR96" s="162" t="e">
        <f t="shared" si="326"/>
        <v>#N/A</v>
      </c>
      <c r="GS96" s="162" t="e">
        <f t="shared" si="327"/>
        <v>#N/A</v>
      </c>
      <c r="GT96" s="162" t="e">
        <f t="shared" si="328"/>
        <v>#N/A</v>
      </c>
      <c r="GU96" s="162" t="e">
        <f t="shared" si="329"/>
        <v>#N/A</v>
      </c>
      <c r="GV96" s="162" t="e">
        <f t="shared" si="330"/>
        <v>#N/A</v>
      </c>
      <c r="GW96" s="162" t="e">
        <f t="shared" si="331"/>
        <v>#N/A</v>
      </c>
      <c r="GX96" s="162" t="e">
        <f t="shared" si="332"/>
        <v>#N/A</v>
      </c>
      <c r="GY96" s="162" t="e">
        <f t="shared" si="333"/>
        <v>#N/A</v>
      </c>
      <c r="GZ96" s="162" t="e">
        <f t="shared" si="334"/>
        <v>#N/A</v>
      </c>
      <c r="HA96" s="162" t="e">
        <f t="shared" si="335"/>
        <v>#N/A</v>
      </c>
      <c r="HB96" s="162" t="e">
        <f t="shared" si="336"/>
        <v>#N/A</v>
      </c>
      <c r="HC96" s="162" t="e">
        <f t="shared" si="337"/>
        <v>#N/A</v>
      </c>
      <c r="HD96" s="162" t="e">
        <f t="shared" si="338"/>
        <v>#N/A</v>
      </c>
      <c r="HE96" s="162" t="e">
        <f t="shared" si="339"/>
        <v>#N/A</v>
      </c>
      <c r="HF96" s="162" t="e">
        <f t="shared" si="340"/>
        <v>#N/A</v>
      </c>
      <c r="HG96" s="162" t="e">
        <f t="shared" si="341"/>
        <v>#N/A</v>
      </c>
      <c r="HH96" s="162" t="e">
        <f t="shared" si="342"/>
        <v>#N/A</v>
      </c>
      <c r="HI96" s="162" t="e">
        <f t="shared" si="343"/>
        <v>#N/A</v>
      </c>
      <c r="HJ96" s="162" t="e">
        <f t="shared" si="344"/>
        <v>#N/A</v>
      </c>
      <c r="HK96" s="162" t="e">
        <f t="shared" si="345"/>
        <v>#N/A</v>
      </c>
      <c r="HL96" s="162" t="e">
        <f t="shared" si="346"/>
        <v>#N/A</v>
      </c>
      <c r="HM96" s="162" t="e">
        <f t="shared" si="347"/>
        <v>#N/A</v>
      </c>
      <c r="HN96" s="162" t="e">
        <f t="shared" si="348"/>
        <v>#N/A</v>
      </c>
      <c r="HO96" s="162" t="e">
        <f t="shared" si="349"/>
        <v>#N/A</v>
      </c>
      <c r="HP96" s="162" t="e">
        <f t="shared" si="350"/>
        <v>#N/A</v>
      </c>
      <c r="HQ96" s="162" t="e">
        <f t="shared" si="351"/>
        <v>#N/A</v>
      </c>
    </row>
    <row r="97" spans="1:225" hidden="1" x14ac:dyDescent="0.25">
      <c r="A97" s="4">
        <v>94</v>
      </c>
      <c r="B97" s="364" t="str">
        <f t="shared" si="241"/>
        <v/>
      </c>
      <c r="C97" s="88"/>
      <c r="D97" s="364" t="str">
        <f t="shared" si="242"/>
        <v/>
      </c>
      <c r="E97" s="34" t="str">
        <f t="shared" si="243"/>
        <v/>
      </c>
      <c r="F97" s="34" t="str">
        <f t="shared" si="244"/>
        <v/>
      </c>
      <c r="G97" s="69" t="str">
        <f>IF(AND(C97&gt;0,NOT(ISBLANK(H97))),IF(VLOOKUP($C$3,VLookups!$A$17:$B$18,2,FALSE),C97*VLOOKUP(H97,VLookups!$A$4:$B$13,2,FALSE),C97),"")</f>
        <v/>
      </c>
      <c r="H97" s="21"/>
      <c r="I97" s="56"/>
      <c r="J97" s="265"/>
      <c r="K97" s="365" t="str">
        <f>IF(C97&gt;0,IF(ISBLANK(J97),IF(ISBLANK(H97),"",VLOOKUP(H97,VLookups!$A$4:$C$13,3,FALSE)),J97),"")</f>
        <v/>
      </c>
      <c r="L97" s="365" t="str">
        <f t="shared" si="245"/>
        <v/>
      </c>
      <c r="M97" s="71" t="str">
        <f t="shared" si="246"/>
        <v/>
      </c>
      <c r="N97" s="88"/>
      <c r="O97" s="258" t="str">
        <f>IF(AND(N97&gt;0,C97&gt;0,NOT(K97="")),ABS(VLOOKUP($N$1,VLookups!$A$48:$B$49,2,FALSE)-_xlfn.LOGNORM.DIST(N97,LN(G97),LN(K97),TRUE)),"")</f>
        <v/>
      </c>
      <c r="P97" s="87" t="str">
        <f>IF(AND($B97&gt;0,$C97&gt;0,$D97&gt;0,NOT(ISBLANK($H97))),_xlfn.LOGNORM.INV(ABS(VLOOKUP($N$1,VLookups!$A$48:$B$49,2,FALSE)-P$3),LN($G97),LN($K97)),"")</f>
        <v/>
      </c>
      <c r="Q97" s="86" t="str">
        <f>IF(AND($B97&gt;0,$C97&gt;0,$D97&gt;0,NOT(ISBLANK($H97))),_xlfn.LOGNORM.INV(ABS(VLOOKUP($N$1,VLookups!$A$48:$B$49,2,FALSE)-Q$3),LN($G97),LN($K97)),"")</f>
        <v/>
      </c>
      <c r="R97" s="87" t="str">
        <f>IF(AND($B97&gt;0,$C97&gt;0,$D97&gt;0,NOT(ISBLANK($H97))),_xlfn.LOGNORM.INV(ABS(VLOOKUP($N$1,VLookups!$A$48:$B$49,2,FALSE)-R$3),LN($G97),LN($K97)),"")</f>
        <v/>
      </c>
      <c r="S97" s="86" t="str">
        <f>IF(AND($B97&gt;0,$C97&gt;0,$D97&gt;0,NOT(ISBLANK($H97))),_xlfn.LOGNORM.INV(ABS(VLOOKUP($N$1,VLookups!$A$48:$B$49,2,FALSE)-S$3),LN($G97),LN($K97)),"")</f>
        <v/>
      </c>
      <c r="T97" s="87" t="str">
        <f>IF(AND($B97&gt;0,$C97&gt;0,$D97&gt;0,NOT(ISBLANK($H97))),_xlfn.LOGNORM.INV(ABS(VLOOKUP($N$1,VLookups!$A$48:$B$49,2,FALSE)-T$3),LN($G97),LN($K97)),"")</f>
        <v/>
      </c>
      <c r="U97" s="86" t="str">
        <f>IF(AND($B97&gt;0,$C97&gt;0,$D97&gt;0,NOT(ISBLANK($H97))),_xlfn.LOGNORM.INV(ABS(VLOOKUP($N$1,VLookups!$A$48:$B$49,2,FALSE)-U$3),LN($G97),LN($K97)),"")</f>
        <v/>
      </c>
      <c r="V97" s="5"/>
      <c r="W97" s="161" t="str">
        <f t="shared" si="247"/>
        <v/>
      </c>
      <c r="X97" s="161"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2" t="e">
        <f t="shared" si="251"/>
        <v>#N/A</v>
      </c>
      <c r="DV97" s="162" t="e">
        <f t="shared" si="252"/>
        <v>#N/A</v>
      </c>
      <c r="DW97" s="162" t="e">
        <f t="shared" si="253"/>
        <v>#N/A</v>
      </c>
      <c r="DX97" s="162" t="e">
        <f t="shared" si="254"/>
        <v>#N/A</v>
      </c>
      <c r="DY97" s="162" t="e">
        <f t="shared" si="255"/>
        <v>#N/A</v>
      </c>
      <c r="DZ97" s="162" t="e">
        <f t="shared" si="256"/>
        <v>#N/A</v>
      </c>
      <c r="EA97" s="162" t="e">
        <f t="shared" si="257"/>
        <v>#N/A</v>
      </c>
      <c r="EB97" s="162" t="e">
        <f t="shared" si="258"/>
        <v>#N/A</v>
      </c>
      <c r="EC97" s="162" t="e">
        <f t="shared" si="259"/>
        <v>#N/A</v>
      </c>
      <c r="ED97" s="162" t="e">
        <f t="shared" si="260"/>
        <v>#N/A</v>
      </c>
      <c r="EE97" s="162" t="e">
        <f t="shared" si="261"/>
        <v>#N/A</v>
      </c>
      <c r="EF97" s="162" t="e">
        <f t="shared" si="262"/>
        <v>#N/A</v>
      </c>
      <c r="EG97" s="162" t="e">
        <f t="shared" si="263"/>
        <v>#N/A</v>
      </c>
      <c r="EH97" s="162" t="e">
        <f t="shared" si="264"/>
        <v>#N/A</v>
      </c>
      <c r="EI97" s="162" t="e">
        <f t="shared" si="265"/>
        <v>#N/A</v>
      </c>
      <c r="EJ97" s="162" t="e">
        <f t="shared" si="266"/>
        <v>#N/A</v>
      </c>
      <c r="EK97" s="162" t="e">
        <f t="shared" si="267"/>
        <v>#N/A</v>
      </c>
      <c r="EL97" s="162" t="e">
        <f t="shared" si="268"/>
        <v>#N/A</v>
      </c>
      <c r="EM97" s="162" t="e">
        <f t="shared" si="269"/>
        <v>#N/A</v>
      </c>
      <c r="EN97" s="162" t="e">
        <f t="shared" si="270"/>
        <v>#N/A</v>
      </c>
      <c r="EO97" s="162" t="e">
        <f t="shared" si="271"/>
        <v>#N/A</v>
      </c>
      <c r="EP97" s="162" t="e">
        <f t="shared" si="272"/>
        <v>#N/A</v>
      </c>
      <c r="EQ97" s="162" t="e">
        <f t="shared" si="273"/>
        <v>#N/A</v>
      </c>
      <c r="ER97" s="162" t="e">
        <f t="shared" si="274"/>
        <v>#N/A</v>
      </c>
      <c r="ES97" s="162" t="e">
        <f t="shared" si="275"/>
        <v>#N/A</v>
      </c>
      <c r="ET97" s="162" t="e">
        <f t="shared" si="276"/>
        <v>#N/A</v>
      </c>
      <c r="EU97" s="162" t="e">
        <f t="shared" si="277"/>
        <v>#N/A</v>
      </c>
      <c r="EV97" s="162" t="e">
        <f t="shared" si="278"/>
        <v>#N/A</v>
      </c>
      <c r="EW97" s="162" t="e">
        <f t="shared" si="279"/>
        <v>#N/A</v>
      </c>
      <c r="EX97" s="162" t="e">
        <f t="shared" si="280"/>
        <v>#N/A</v>
      </c>
      <c r="EY97" s="162" t="e">
        <f t="shared" si="281"/>
        <v>#N/A</v>
      </c>
      <c r="EZ97" s="162" t="e">
        <f t="shared" si="282"/>
        <v>#N/A</v>
      </c>
      <c r="FA97" s="162" t="e">
        <f t="shared" si="283"/>
        <v>#N/A</v>
      </c>
      <c r="FB97" s="162" t="e">
        <f t="shared" si="284"/>
        <v>#N/A</v>
      </c>
      <c r="FC97" s="162" t="e">
        <f t="shared" si="285"/>
        <v>#N/A</v>
      </c>
      <c r="FD97" s="162" t="e">
        <f t="shared" si="286"/>
        <v>#N/A</v>
      </c>
      <c r="FE97" s="162" t="e">
        <f t="shared" si="287"/>
        <v>#N/A</v>
      </c>
      <c r="FF97" s="162" t="e">
        <f t="shared" si="288"/>
        <v>#N/A</v>
      </c>
      <c r="FG97" s="162" t="e">
        <f t="shared" si="289"/>
        <v>#N/A</v>
      </c>
      <c r="FH97" s="162" t="e">
        <f t="shared" si="290"/>
        <v>#N/A</v>
      </c>
      <c r="FI97" s="162" t="e">
        <f t="shared" si="291"/>
        <v>#N/A</v>
      </c>
      <c r="FJ97" s="162" t="e">
        <f t="shared" si="292"/>
        <v>#N/A</v>
      </c>
      <c r="FK97" s="162" t="e">
        <f t="shared" si="293"/>
        <v>#N/A</v>
      </c>
      <c r="FL97" s="162" t="e">
        <f t="shared" si="294"/>
        <v>#N/A</v>
      </c>
      <c r="FM97" s="162" t="e">
        <f t="shared" si="295"/>
        <v>#N/A</v>
      </c>
      <c r="FN97" s="162" t="e">
        <f t="shared" si="296"/>
        <v>#N/A</v>
      </c>
      <c r="FO97" s="162" t="e">
        <f t="shared" si="297"/>
        <v>#N/A</v>
      </c>
      <c r="FP97" s="162" t="e">
        <f t="shared" si="298"/>
        <v>#N/A</v>
      </c>
      <c r="FQ97" s="162" t="e">
        <f t="shared" si="299"/>
        <v>#N/A</v>
      </c>
      <c r="FR97" s="162" t="e">
        <f t="shared" si="300"/>
        <v>#N/A</v>
      </c>
      <c r="FS97" s="162" t="e">
        <f t="shared" si="301"/>
        <v>#N/A</v>
      </c>
      <c r="FT97" s="162" t="e">
        <f t="shared" si="302"/>
        <v>#N/A</v>
      </c>
      <c r="FU97" s="162" t="e">
        <f t="shared" si="303"/>
        <v>#N/A</v>
      </c>
      <c r="FV97" s="162" t="e">
        <f t="shared" si="304"/>
        <v>#N/A</v>
      </c>
      <c r="FW97" s="162" t="e">
        <f t="shared" si="305"/>
        <v>#N/A</v>
      </c>
      <c r="FX97" s="162" t="e">
        <f t="shared" si="306"/>
        <v>#N/A</v>
      </c>
      <c r="FY97" s="162" t="e">
        <f t="shared" si="307"/>
        <v>#N/A</v>
      </c>
      <c r="FZ97" s="162" t="e">
        <f t="shared" si="308"/>
        <v>#N/A</v>
      </c>
      <c r="GA97" s="162" t="e">
        <f t="shared" si="309"/>
        <v>#N/A</v>
      </c>
      <c r="GB97" s="162" t="e">
        <f t="shared" si="310"/>
        <v>#N/A</v>
      </c>
      <c r="GC97" s="162" t="e">
        <f t="shared" si="311"/>
        <v>#N/A</v>
      </c>
      <c r="GD97" s="162" t="e">
        <f t="shared" si="312"/>
        <v>#N/A</v>
      </c>
      <c r="GE97" s="162" t="e">
        <f t="shared" si="313"/>
        <v>#N/A</v>
      </c>
      <c r="GF97" s="162" t="e">
        <f t="shared" si="314"/>
        <v>#N/A</v>
      </c>
      <c r="GG97" s="162" t="e">
        <f t="shared" si="315"/>
        <v>#N/A</v>
      </c>
      <c r="GH97" s="162" t="e">
        <f t="shared" si="316"/>
        <v>#N/A</v>
      </c>
      <c r="GI97" s="162" t="e">
        <f t="shared" si="317"/>
        <v>#N/A</v>
      </c>
      <c r="GJ97" s="162" t="e">
        <f t="shared" si="318"/>
        <v>#N/A</v>
      </c>
      <c r="GK97" s="162" t="e">
        <f t="shared" si="319"/>
        <v>#N/A</v>
      </c>
      <c r="GL97" s="162" t="e">
        <f t="shared" si="320"/>
        <v>#N/A</v>
      </c>
      <c r="GM97" s="162" t="e">
        <f t="shared" si="321"/>
        <v>#N/A</v>
      </c>
      <c r="GN97" s="162" t="e">
        <f t="shared" si="322"/>
        <v>#N/A</v>
      </c>
      <c r="GO97" s="162" t="e">
        <f t="shared" si="323"/>
        <v>#N/A</v>
      </c>
      <c r="GP97" s="162" t="e">
        <f t="shared" si="324"/>
        <v>#N/A</v>
      </c>
      <c r="GQ97" s="162" t="e">
        <f t="shared" si="325"/>
        <v>#N/A</v>
      </c>
      <c r="GR97" s="162" t="e">
        <f t="shared" si="326"/>
        <v>#N/A</v>
      </c>
      <c r="GS97" s="162" t="e">
        <f t="shared" si="327"/>
        <v>#N/A</v>
      </c>
      <c r="GT97" s="162" t="e">
        <f t="shared" si="328"/>
        <v>#N/A</v>
      </c>
      <c r="GU97" s="162" t="e">
        <f t="shared" si="329"/>
        <v>#N/A</v>
      </c>
      <c r="GV97" s="162" t="e">
        <f t="shared" si="330"/>
        <v>#N/A</v>
      </c>
      <c r="GW97" s="162" t="e">
        <f t="shared" si="331"/>
        <v>#N/A</v>
      </c>
      <c r="GX97" s="162" t="e">
        <f t="shared" si="332"/>
        <v>#N/A</v>
      </c>
      <c r="GY97" s="162" t="e">
        <f t="shared" si="333"/>
        <v>#N/A</v>
      </c>
      <c r="GZ97" s="162" t="e">
        <f t="shared" si="334"/>
        <v>#N/A</v>
      </c>
      <c r="HA97" s="162" t="e">
        <f t="shared" si="335"/>
        <v>#N/A</v>
      </c>
      <c r="HB97" s="162" t="e">
        <f t="shared" si="336"/>
        <v>#N/A</v>
      </c>
      <c r="HC97" s="162" t="e">
        <f t="shared" si="337"/>
        <v>#N/A</v>
      </c>
      <c r="HD97" s="162" t="e">
        <f t="shared" si="338"/>
        <v>#N/A</v>
      </c>
      <c r="HE97" s="162" t="e">
        <f t="shared" si="339"/>
        <v>#N/A</v>
      </c>
      <c r="HF97" s="162" t="e">
        <f t="shared" si="340"/>
        <v>#N/A</v>
      </c>
      <c r="HG97" s="162" t="e">
        <f t="shared" si="341"/>
        <v>#N/A</v>
      </c>
      <c r="HH97" s="162" t="e">
        <f t="shared" si="342"/>
        <v>#N/A</v>
      </c>
      <c r="HI97" s="162" t="e">
        <f t="shared" si="343"/>
        <v>#N/A</v>
      </c>
      <c r="HJ97" s="162" t="e">
        <f t="shared" si="344"/>
        <v>#N/A</v>
      </c>
      <c r="HK97" s="162" t="e">
        <f t="shared" si="345"/>
        <v>#N/A</v>
      </c>
      <c r="HL97" s="162" t="e">
        <f t="shared" si="346"/>
        <v>#N/A</v>
      </c>
      <c r="HM97" s="162" t="e">
        <f t="shared" si="347"/>
        <v>#N/A</v>
      </c>
      <c r="HN97" s="162" t="e">
        <f t="shared" si="348"/>
        <v>#N/A</v>
      </c>
      <c r="HO97" s="162" t="e">
        <f t="shared" si="349"/>
        <v>#N/A</v>
      </c>
      <c r="HP97" s="162" t="e">
        <f t="shared" si="350"/>
        <v>#N/A</v>
      </c>
      <c r="HQ97" s="162" t="e">
        <f t="shared" si="351"/>
        <v>#N/A</v>
      </c>
    </row>
    <row r="98" spans="1:225" hidden="1" x14ac:dyDescent="0.25">
      <c r="A98" s="4">
        <v>95</v>
      </c>
      <c r="B98" s="364" t="str">
        <f t="shared" si="241"/>
        <v/>
      </c>
      <c r="C98" s="88"/>
      <c r="D98" s="364" t="str">
        <f t="shared" si="242"/>
        <v/>
      </c>
      <c r="E98" s="34" t="str">
        <f t="shared" si="243"/>
        <v/>
      </c>
      <c r="F98" s="34" t="str">
        <f t="shared" si="244"/>
        <v/>
      </c>
      <c r="G98" s="69" t="str">
        <f>IF(AND(C98&gt;0,NOT(ISBLANK(H98))),IF(VLOOKUP($C$3,VLookups!$A$17:$B$18,2,FALSE),C98*VLOOKUP(H98,VLookups!$A$4:$B$13,2,FALSE),C98),"")</f>
        <v/>
      </c>
      <c r="H98" s="21"/>
      <c r="I98" s="56"/>
      <c r="J98" s="265"/>
      <c r="K98" s="365" t="str">
        <f>IF(C98&gt;0,IF(ISBLANK(J98),IF(ISBLANK(H98),"",VLOOKUP(H98,VLookups!$A$4:$C$13,3,FALSE)),J98),"")</f>
        <v/>
      </c>
      <c r="L98" s="365" t="str">
        <f t="shared" si="245"/>
        <v/>
      </c>
      <c r="M98" s="71" t="str">
        <f t="shared" si="246"/>
        <v/>
      </c>
      <c r="N98" s="88"/>
      <c r="O98" s="258" t="str">
        <f>IF(AND(N98&gt;0,C98&gt;0,NOT(K98="")),ABS(VLOOKUP($N$1,VLookups!$A$48:$B$49,2,FALSE)-_xlfn.LOGNORM.DIST(N98,LN(G98),LN(K98),TRUE)),"")</f>
        <v/>
      </c>
      <c r="P98" s="87" t="str">
        <f>IF(AND($B98&gt;0,$C98&gt;0,$D98&gt;0,NOT(ISBLANK($H98))),_xlfn.LOGNORM.INV(ABS(VLOOKUP($N$1,VLookups!$A$48:$B$49,2,FALSE)-P$3),LN($G98),LN($K98)),"")</f>
        <v/>
      </c>
      <c r="Q98" s="86" t="str">
        <f>IF(AND($B98&gt;0,$C98&gt;0,$D98&gt;0,NOT(ISBLANK($H98))),_xlfn.LOGNORM.INV(ABS(VLOOKUP($N$1,VLookups!$A$48:$B$49,2,FALSE)-Q$3),LN($G98),LN($K98)),"")</f>
        <v/>
      </c>
      <c r="R98" s="87" t="str">
        <f>IF(AND($B98&gt;0,$C98&gt;0,$D98&gt;0,NOT(ISBLANK($H98))),_xlfn.LOGNORM.INV(ABS(VLOOKUP($N$1,VLookups!$A$48:$B$49,2,FALSE)-R$3),LN($G98),LN($K98)),"")</f>
        <v/>
      </c>
      <c r="S98" s="86" t="str">
        <f>IF(AND($B98&gt;0,$C98&gt;0,$D98&gt;0,NOT(ISBLANK($H98))),_xlfn.LOGNORM.INV(ABS(VLOOKUP($N$1,VLookups!$A$48:$B$49,2,FALSE)-S$3),LN($G98),LN($K98)),"")</f>
        <v/>
      </c>
      <c r="T98" s="87" t="str">
        <f>IF(AND($B98&gt;0,$C98&gt;0,$D98&gt;0,NOT(ISBLANK($H98))),_xlfn.LOGNORM.INV(ABS(VLOOKUP($N$1,VLookups!$A$48:$B$49,2,FALSE)-T$3),LN($G98),LN($K98)),"")</f>
        <v/>
      </c>
      <c r="U98" s="86" t="str">
        <f>IF(AND($B98&gt;0,$C98&gt;0,$D98&gt;0,NOT(ISBLANK($H98))),_xlfn.LOGNORM.INV(ABS(VLOOKUP($N$1,VLookups!$A$48:$B$49,2,FALSE)-U$3),LN($G98),LN($K98)),"")</f>
        <v/>
      </c>
      <c r="V98" s="5"/>
      <c r="W98" s="161" t="str">
        <f t="shared" si="247"/>
        <v/>
      </c>
      <c r="X98" s="161"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2" t="e">
        <f t="shared" si="251"/>
        <v>#N/A</v>
      </c>
      <c r="DV98" s="162" t="e">
        <f t="shared" si="252"/>
        <v>#N/A</v>
      </c>
      <c r="DW98" s="162" t="e">
        <f t="shared" si="253"/>
        <v>#N/A</v>
      </c>
      <c r="DX98" s="162" t="e">
        <f t="shared" si="254"/>
        <v>#N/A</v>
      </c>
      <c r="DY98" s="162" t="e">
        <f t="shared" si="255"/>
        <v>#N/A</v>
      </c>
      <c r="DZ98" s="162" t="e">
        <f t="shared" si="256"/>
        <v>#N/A</v>
      </c>
      <c r="EA98" s="162" t="e">
        <f t="shared" si="257"/>
        <v>#N/A</v>
      </c>
      <c r="EB98" s="162" t="e">
        <f t="shared" si="258"/>
        <v>#N/A</v>
      </c>
      <c r="EC98" s="162" t="e">
        <f t="shared" si="259"/>
        <v>#N/A</v>
      </c>
      <c r="ED98" s="162" t="e">
        <f t="shared" si="260"/>
        <v>#N/A</v>
      </c>
      <c r="EE98" s="162" t="e">
        <f t="shared" si="261"/>
        <v>#N/A</v>
      </c>
      <c r="EF98" s="162" t="e">
        <f t="shared" si="262"/>
        <v>#N/A</v>
      </c>
      <c r="EG98" s="162" t="e">
        <f t="shared" si="263"/>
        <v>#N/A</v>
      </c>
      <c r="EH98" s="162" t="e">
        <f t="shared" si="264"/>
        <v>#N/A</v>
      </c>
      <c r="EI98" s="162" t="e">
        <f t="shared" si="265"/>
        <v>#N/A</v>
      </c>
      <c r="EJ98" s="162" t="e">
        <f t="shared" si="266"/>
        <v>#N/A</v>
      </c>
      <c r="EK98" s="162" t="e">
        <f t="shared" si="267"/>
        <v>#N/A</v>
      </c>
      <c r="EL98" s="162" t="e">
        <f t="shared" si="268"/>
        <v>#N/A</v>
      </c>
      <c r="EM98" s="162" t="e">
        <f t="shared" si="269"/>
        <v>#N/A</v>
      </c>
      <c r="EN98" s="162" t="e">
        <f t="shared" si="270"/>
        <v>#N/A</v>
      </c>
      <c r="EO98" s="162" t="e">
        <f t="shared" si="271"/>
        <v>#N/A</v>
      </c>
      <c r="EP98" s="162" t="e">
        <f t="shared" si="272"/>
        <v>#N/A</v>
      </c>
      <c r="EQ98" s="162" t="e">
        <f t="shared" si="273"/>
        <v>#N/A</v>
      </c>
      <c r="ER98" s="162" t="e">
        <f t="shared" si="274"/>
        <v>#N/A</v>
      </c>
      <c r="ES98" s="162" t="e">
        <f t="shared" si="275"/>
        <v>#N/A</v>
      </c>
      <c r="ET98" s="162" t="e">
        <f t="shared" si="276"/>
        <v>#N/A</v>
      </c>
      <c r="EU98" s="162" t="e">
        <f t="shared" si="277"/>
        <v>#N/A</v>
      </c>
      <c r="EV98" s="162" t="e">
        <f t="shared" si="278"/>
        <v>#N/A</v>
      </c>
      <c r="EW98" s="162" t="e">
        <f t="shared" si="279"/>
        <v>#N/A</v>
      </c>
      <c r="EX98" s="162" t="e">
        <f t="shared" si="280"/>
        <v>#N/A</v>
      </c>
      <c r="EY98" s="162" t="e">
        <f t="shared" si="281"/>
        <v>#N/A</v>
      </c>
      <c r="EZ98" s="162" t="e">
        <f t="shared" si="282"/>
        <v>#N/A</v>
      </c>
      <c r="FA98" s="162" t="e">
        <f t="shared" si="283"/>
        <v>#N/A</v>
      </c>
      <c r="FB98" s="162" t="e">
        <f t="shared" si="284"/>
        <v>#N/A</v>
      </c>
      <c r="FC98" s="162" t="e">
        <f t="shared" si="285"/>
        <v>#N/A</v>
      </c>
      <c r="FD98" s="162" t="e">
        <f t="shared" si="286"/>
        <v>#N/A</v>
      </c>
      <c r="FE98" s="162" t="e">
        <f t="shared" si="287"/>
        <v>#N/A</v>
      </c>
      <c r="FF98" s="162" t="e">
        <f t="shared" si="288"/>
        <v>#N/A</v>
      </c>
      <c r="FG98" s="162" t="e">
        <f t="shared" si="289"/>
        <v>#N/A</v>
      </c>
      <c r="FH98" s="162" t="e">
        <f t="shared" si="290"/>
        <v>#N/A</v>
      </c>
      <c r="FI98" s="162" t="e">
        <f t="shared" si="291"/>
        <v>#N/A</v>
      </c>
      <c r="FJ98" s="162" t="e">
        <f t="shared" si="292"/>
        <v>#N/A</v>
      </c>
      <c r="FK98" s="162" t="e">
        <f t="shared" si="293"/>
        <v>#N/A</v>
      </c>
      <c r="FL98" s="162" t="e">
        <f t="shared" si="294"/>
        <v>#N/A</v>
      </c>
      <c r="FM98" s="162" t="e">
        <f t="shared" si="295"/>
        <v>#N/A</v>
      </c>
      <c r="FN98" s="162" t="e">
        <f t="shared" si="296"/>
        <v>#N/A</v>
      </c>
      <c r="FO98" s="162" t="e">
        <f t="shared" si="297"/>
        <v>#N/A</v>
      </c>
      <c r="FP98" s="162" t="e">
        <f t="shared" si="298"/>
        <v>#N/A</v>
      </c>
      <c r="FQ98" s="162" t="e">
        <f t="shared" si="299"/>
        <v>#N/A</v>
      </c>
      <c r="FR98" s="162" t="e">
        <f t="shared" si="300"/>
        <v>#N/A</v>
      </c>
      <c r="FS98" s="162" t="e">
        <f t="shared" si="301"/>
        <v>#N/A</v>
      </c>
      <c r="FT98" s="162" t="e">
        <f t="shared" si="302"/>
        <v>#N/A</v>
      </c>
      <c r="FU98" s="162" t="e">
        <f t="shared" si="303"/>
        <v>#N/A</v>
      </c>
      <c r="FV98" s="162" t="e">
        <f t="shared" si="304"/>
        <v>#N/A</v>
      </c>
      <c r="FW98" s="162" t="e">
        <f t="shared" si="305"/>
        <v>#N/A</v>
      </c>
      <c r="FX98" s="162" t="e">
        <f t="shared" si="306"/>
        <v>#N/A</v>
      </c>
      <c r="FY98" s="162" t="e">
        <f t="shared" si="307"/>
        <v>#N/A</v>
      </c>
      <c r="FZ98" s="162" t="e">
        <f t="shared" si="308"/>
        <v>#N/A</v>
      </c>
      <c r="GA98" s="162" t="e">
        <f t="shared" si="309"/>
        <v>#N/A</v>
      </c>
      <c r="GB98" s="162" t="e">
        <f t="shared" si="310"/>
        <v>#N/A</v>
      </c>
      <c r="GC98" s="162" t="e">
        <f t="shared" si="311"/>
        <v>#N/A</v>
      </c>
      <c r="GD98" s="162" t="e">
        <f t="shared" si="312"/>
        <v>#N/A</v>
      </c>
      <c r="GE98" s="162" t="e">
        <f t="shared" si="313"/>
        <v>#N/A</v>
      </c>
      <c r="GF98" s="162" t="e">
        <f t="shared" si="314"/>
        <v>#N/A</v>
      </c>
      <c r="GG98" s="162" t="e">
        <f t="shared" si="315"/>
        <v>#N/A</v>
      </c>
      <c r="GH98" s="162" t="e">
        <f t="shared" si="316"/>
        <v>#N/A</v>
      </c>
      <c r="GI98" s="162" t="e">
        <f t="shared" si="317"/>
        <v>#N/A</v>
      </c>
      <c r="GJ98" s="162" t="e">
        <f t="shared" si="318"/>
        <v>#N/A</v>
      </c>
      <c r="GK98" s="162" t="e">
        <f t="shared" si="319"/>
        <v>#N/A</v>
      </c>
      <c r="GL98" s="162" t="e">
        <f t="shared" si="320"/>
        <v>#N/A</v>
      </c>
      <c r="GM98" s="162" t="e">
        <f t="shared" si="321"/>
        <v>#N/A</v>
      </c>
      <c r="GN98" s="162" t="e">
        <f t="shared" si="322"/>
        <v>#N/A</v>
      </c>
      <c r="GO98" s="162" t="e">
        <f t="shared" si="323"/>
        <v>#N/A</v>
      </c>
      <c r="GP98" s="162" t="e">
        <f t="shared" si="324"/>
        <v>#N/A</v>
      </c>
      <c r="GQ98" s="162" t="e">
        <f t="shared" si="325"/>
        <v>#N/A</v>
      </c>
      <c r="GR98" s="162" t="e">
        <f t="shared" si="326"/>
        <v>#N/A</v>
      </c>
      <c r="GS98" s="162" t="e">
        <f t="shared" si="327"/>
        <v>#N/A</v>
      </c>
      <c r="GT98" s="162" t="e">
        <f t="shared" si="328"/>
        <v>#N/A</v>
      </c>
      <c r="GU98" s="162" t="e">
        <f t="shared" si="329"/>
        <v>#N/A</v>
      </c>
      <c r="GV98" s="162" t="e">
        <f t="shared" si="330"/>
        <v>#N/A</v>
      </c>
      <c r="GW98" s="162" t="e">
        <f t="shared" si="331"/>
        <v>#N/A</v>
      </c>
      <c r="GX98" s="162" t="e">
        <f t="shared" si="332"/>
        <v>#N/A</v>
      </c>
      <c r="GY98" s="162" t="e">
        <f t="shared" si="333"/>
        <v>#N/A</v>
      </c>
      <c r="GZ98" s="162" t="e">
        <f t="shared" si="334"/>
        <v>#N/A</v>
      </c>
      <c r="HA98" s="162" t="e">
        <f t="shared" si="335"/>
        <v>#N/A</v>
      </c>
      <c r="HB98" s="162" t="e">
        <f t="shared" si="336"/>
        <v>#N/A</v>
      </c>
      <c r="HC98" s="162" t="e">
        <f t="shared" si="337"/>
        <v>#N/A</v>
      </c>
      <c r="HD98" s="162" t="e">
        <f t="shared" si="338"/>
        <v>#N/A</v>
      </c>
      <c r="HE98" s="162" t="e">
        <f t="shared" si="339"/>
        <v>#N/A</v>
      </c>
      <c r="HF98" s="162" t="e">
        <f t="shared" si="340"/>
        <v>#N/A</v>
      </c>
      <c r="HG98" s="162" t="e">
        <f t="shared" si="341"/>
        <v>#N/A</v>
      </c>
      <c r="HH98" s="162" t="e">
        <f t="shared" si="342"/>
        <v>#N/A</v>
      </c>
      <c r="HI98" s="162" t="e">
        <f t="shared" si="343"/>
        <v>#N/A</v>
      </c>
      <c r="HJ98" s="162" t="e">
        <f t="shared" si="344"/>
        <v>#N/A</v>
      </c>
      <c r="HK98" s="162" t="e">
        <f t="shared" si="345"/>
        <v>#N/A</v>
      </c>
      <c r="HL98" s="162" t="e">
        <f t="shared" si="346"/>
        <v>#N/A</v>
      </c>
      <c r="HM98" s="162" t="e">
        <f t="shared" si="347"/>
        <v>#N/A</v>
      </c>
      <c r="HN98" s="162" t="e">
        <f t="shared" si="348"/>
        <v>#N/A</v>
      </c>
      <c r="HO98" s="162" t="e">
        <f t="shared" si="349"/>
        <v>#N/A</v>
      </c>
      <c r="HP98" s="162" t="e">
        <f t="shared" si="350"/>
        <v>#N/A</v>
      </c>
      <c r="HQ98" s="162" t="e">
        <f t="shared" si="351"/>
        <v>#N/A</v>
      </c>
    </row>
    <row r="99" spans="1:225" hidden="1" x14ac:dyDescent="0.25">
      <c r="A99" s="4">
        <v>96</v>
      </c>
      <c r="B99" s="364" t="str">
        <f t="shared" si="241"/>
        <v/>
      </c>
      <c r="C99" s="88"/>
      <c r="D99" s="364" t="str">
        <f t="shared" si="242"/>
        <v/>
      </c>
      <c r="E99" s="34" t="str">
        <f t="shared" si="243"/>
        <v/>
      </c>
      <c r="F99" s="34" t="str">
        <f t="shared" si="244"/>
        <v/>
      </c>
      <c r="G99" s="69" t="str">
        <f>IF(AND(C99&gt;0,NOT(ISBLANK(H99))),IF(VLOOKUP($C$3,VLookups!$A$17:$B$18,2,FALSE),C99*VLOOKUP(H99,VLookups!$A$4:$B$13,2,FALSE),C99),"")</f>
        <v/>
      </c>
      <c r="H99" s="21"/>
      <c r="I99" s="56"/>
      <c r="J99" s="265"/>
      <c r="K99" s="365" t="str">
        <f>IF(C99&gt;0,IF(ISBLANK(J99),IF(ISBLANK(H99),"",VLOOKUP(H99,VLookups!$A$4:$C$13,3,FALSE)),J99),"")</f>
        <v/>
      </c>
      <c r="L99" s="365" t="str">
        <f t="shared" si="245"/>
        <v/>
      </c>
      <c r="M99" s="71" t="str">
        <f t="shared" si="246"/>
        <v/>
      </c>
      <c r="N99" s="88"/>
      <c r="O99" s="258" t="str">
        <f>IF(AND(N99&gt;0,C99&gt;0,NOT(K99="")),ABS(VLOOKUP($N$1,VLookups!$A$48:$B$49,2,FALSE)-_xlfn.LOGNORM.DIST(N99,LN(G99),LN(K99),TRUE)),"")</f>
        <v/>
      </c>
      <c r="P99" s="87" t="str">
        <f>IF(AND($B99&gt;0,$C99&gt;0,$D99&gt;0,NOT(ISBLANK($H99))),_xlfn.LOGNORM.INV(ABS(VLOOKUP($N$1,VLookups!$A$48:$B$49,2,FALSE)-P$3),LN($G99),LN($K99)),"")</f>
        <v/>
      </c>
      <c r="Q99" s="86" t="str">
        <f>IF(AND($B99&gt;0,$C99&gt;0,$D99&gt;0,NOT(ISBLANK($H99))),_xlfn.LOGNORM.INV(ABS(VLOOKUP($N$1,VLookups!$A$48:$B$49,2,FALSE)-Q$3),LN($G99),LN($K99)),"")</f>
        <v/>
      </c>
      <c r="R99" s="87" t="str">
        <f>IF(AND($B99&gt;0,$C99&gt;0,$D99&gt;0,NOT(ISBLANK($H99))),_xlfn.LOGNORM.INV(ABS(VLOOKUP($N$1,VLookups!$A$48:$B$49,2,FALSE)-R$3),LN($G99),LN($K99)),"")</f>
        <v/>
      </c>
      <c r="S99" s="86" t="str">
        <f>IF(AND($B99&gt;0,$C99&gt;0,$D99&gt;0,NOT(ISBLANK($H99))),_xlfn.LOGNORM.INV(ABS(VLOOKUP($N$1,VLookups!$A$48:$B$49,2,FALSE)-S$3),LN($G99),LN($K99)),"")</f>
        <v/>
      </c>
      <c r="T99" s="87" t="str">
        <f>IF(AND($B99&gt;0,$C99&gt;0,$D99&gt;0,NOT(ISBLANK($H99))),_xlfn.LOGNORM.INV(ABS(VLOOKUP($N$1,VLookups!$A$48:$B$49,2,FALSE)-T$3),LN($G99),LN($K99)),"")</f>
        <v/>
      </c>
      <c r="U99" s="86" t="str">
        <f>IF(AND($B99&gt;0,$C99&gt;0,$D99&gt;0,NOT(ISBLANK($H99))),_xlfn.LOGNORM.INV(ABS(VLOOKUP($N$1,VLookups!$A$48:$B$49,2,FALSE)-U$3),LN($G99),LN($K99)),"")</f>
        <v/>
      </c>
      <c r="V99" s="5"/>
      <c r="W99" s="161" t="str">
        <f t="shared" si="247"/>
        <v/>
      </c>
      <c r="X99" s="161"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2" t="e">
        <f t="shared" si="251"/>
        <v>#N/A</v>
      </c>
      <c r="DV99" s="162" t="e">
        <f t="shared" si="252"/>
        <v>#N/A</v>
      </c>
      <c r="DW99" s="162" t="e">
        <f t="shared" si="253"/>
        <v>#N/A</v>
      </c>
      <c r="DX99" s="162" t="e">
        <f t="shared" si="254"/>
        <v>#N/A</v>
      </c>
      <c r="DY99" s="162" t="e">
        <f t="shared" si="255"/>
        <v>#N/A</v>
      </c>
      <c r="DZ99" s="162" t="e">
        <f t="shared" si="256"/>
        <v>#N/A</v>
      </c>
      <c r="EA99" s="162" t="e">
        <f t="shared" si="257"/>
        <v>#N/A</v>
      </c>
      <c r="EB99" s="162" t="e">
        <f t="shared" si="258"/>
        <v>#N/A</v>
      </c>
      <c r="EC99" s="162" t="e">
        <f t="shared" si="259"/>
        <v>#N/A</v>
      </c>
      <c r="ED99" s="162" t="e">
        <f t="shared" si="260"/>
        <v>#N/A</v>
      </c>
      <c r="EE99" s="162" t="e">
        <f t="shared" si="261"/>
        <v>#N/A</v>
      </c>
      <c r="EF99" s="162" t="e">
        <f t="shared" si="262"/>
        <v>#N/A</v>
      </c>
      <c r="EG99" s="162" t="e">
        <f t="shared" si="263"/>
        <v>#N/A</v>
      </c>
      <c r="EH99" s="162" t="e">
        <f t="shared" si="264"/>
        <v>#N/A</v>
      </c>
      <c r="EI99" s="162" t="e">
        <f t="shared" si="265"/>
        <v>#N/A</v>
      </c>
      <c r="EJ99" s="162" t="e">
        <f t="shared" si="266"/>
        <v>#N/A</v>
      </c>
      <c r="EK99" s="162" t="e">
        <f t="shared" si="267"/>
        <v>#N/A</v>
      </c>
      <c r="EL99" s="162" t="e">
        <f t="shared" si="268"/>
        <v>#N/A</v>
      </c>
      <c r="EM99" s="162" t="e">
        <f t="shared" si="269"/>
        <v>#N/A</v>
      </c>
      <c r="EN99" s="162" t="e">
        <f t="shared" si="270"/>
        <v>#N/A</v>
      </c>
      <c r="EO99" s="162" t="e">
        <f t="shared" si="271"/>
        <v>#N/A</v>
      </c>
      <c r="EP99" s="162" t="e">
        <f t="shared" si="272"/>
        <v>#N/A</v>
      </c>
      <c r="EQ99" s="162" t="e">
        <f t="shared" si="273"/>
        <v>#N/A</v>
      </c>
      <c r="ER99" s="162" t="e">
        <f t="shared" si="274"/>
        <v>#N/A</v>
      </c>
      <c r="ES99" s="162" t="e">
        <f t="shared" si="275"/>
        <v>#N/A</v>
      </c>
      <c r="ET99" s="162" t="e">
        <f t="shared" si="276"/>
        <v>#N/A</v>
      </c>
      <c r="EU99" s="162" t="e">
        <f t="shared" si="277"/>
        <v>#N/A</v>
      </c>
      <c r="EV99" s="162" t="e">
        <f t="shared" si="278"/>
        <v>#N/A</v>
      </c>
      <c r="EW99" s="162" t="e">
        <f t="shared" si="279"/>
        <v>#N/A</v>
      </c>
      <c r="EX99" s="162" t="e">
        <f t="shared" si="280"/>
        <v>#N/A</v>
      </c>
      <c r="EY99" s="162" t="e">
        <f t="shared" si="281"/>
        <v>#N/A</v>
      </c>
      <c r="EZ99" s="162" t="e">
        <f t="shared" si="282"/>
        <v>#N/A</v>
      </c>
      <c r="FA99" s="162" t="e">
        <f t="shared" si="283"/>
        <v>#N/A</v>
      </c>
      <c r="FB99" s="162" t="e">
        <f t="shared" si="284"/>
        <v>#N/A</v>
      </c>
      <c r="FC99" s="162" t="e">
        <f t="shared" si="285"/>
        <v>#N/A</v>
      </c>
      <c r="FD99" s="162" t="e">
        <f t="shared" si="286"/>
        <v>#N/A</v>
      </c>
      <c r="FE99" s="162" t="e">
        <f t="shared" si="287"/>
        <v>#N/A</v>
      </c>
      <c r="FF99" s="162" t="e">
        <f t="shared" si="288"/>
        <v>#N/A</v>
      </c>
      <c r="FG99" s="162" t="e">
        <f t="shared" si="289"/>
        <v>#N/A</v>
      </c>
      <c r="FH99" s="162" t="e">
        <f t="shared" si="290"/>
        <v>#N/A</v>
      </c>
      <c r="FI99" s="162" t="e">
        <f t="shared" si="291"/>
        <v>#N/A</v>
      </c>
      <c r="FJ99" s="162" t="e">
        <f t="shared" si="292"/>
        <v>#N/A</v>
      </c>
      <c r="FK99" s="162" t="e">
        <f t="shared" si="293"/>
        <v>#N/A</v>
      </c>
      <c r="FL99" s="162" t="e">
        <f t="shared" si="294"/>
        <v>#N/A</v>
      </c>
      <c r="FM99" s="162" t="e">
        <f t="shared" si="295"/>
        <v>#N/A</v>
      </c>
      <c r="FN99" s="162" t="e">
        <f t="shared" si="296"/>
        <v>#N/A</v>
      </c>
      <c r="FO99" s="162" t="e">
        <f t="shared" si="297"/>
        <v>#N/A</v>
      </c>
      <c r="FP99" s="162" t="e">
        <f t="shared" si="298"/>
        <v>#N/A</v>
      </c>
      <c r="FQ99" s="162" t="e">
        <f t="shared" si="299"/>
        <v>#N/A</v>
      </c>
      <c r="FR99" s="162" t="e">
        <f t="shared" si="300"/>
        <v>#N/A</v>
      </c>
      <c r="FS99" s="162" t="e">
        <f t="shared" si="301"/>
        <v>#N/A</v>
      </c>
      <c r="FT99" s="162" t="e">
        <f t="shared" si="302"/>
        <v>#N/A</v>
      </c>
      <c r="FU99" s="162" t="e">
        <f t="shared" si="303"/>
        <v>#N/A</v>
      </c>
      <c r="FV99" s="162" t="e">
        <f t="shared" si="304"/>
        <v>#N/A</v>
      </c>
      <c r="FW99" s="162" t="e">
        <f t="shared" si="305"/>
        <v>#N/A</v>
      </c>
      <c r="FX99" s="162" t="e">
        <f t="shared" si="306"/>
        <v>#N/A</v>
      </c>
      <c r="FY99" s="162" t="e">
        <f t="shared" si="307"/>
        <v>#N/A</v>
      </c>
      <c r="FZ99" s="162" t="e">
        <f t="shared" si="308"/>
        <v>#N/A</v>
      </c>
      <c r="GA99" s="162" t="e">
        <f t="shared" si="309"/>
        <v>#N/A</v>
      </c>
      <c r="GB99" s="162" t="e">
        <f t="shared" si="310"/>
        <v>#N/A</v>
      </c>
      <c r="GC99" s="162" t="e">
        <f t="shared" si="311"/>
        <v>#N/A</v>
      </c>
      <c r="GD99" s="162" t="e">
        <f t="shared" si="312"/>
        <v>#N/A</v>
      </c>
      <c r="GE99" s="162" t="e">
        <f t="shared" si="313"/>
        <v>#N/A</v>
      </c>
      <c r="GF99" s="162" t="e">
        <f t="shared" si="314"/>
        <v>#N/A</v>
      </c>
      <c r="GG99" s="162" t="e">
        <f t="shared" si="315"/>
        <v>#N/A</v>
      </c>
      <c r="GH99" s="162" t="e">
        <f t="shared" si="316"/>
        <v>#N/A</v>
      </c>
      <c r="GI99" s="162" t="e">
        <f t="shared" si="317"/>
        <v>#N/A</v>
      </c>
      <c r="GJ99" s="162" t="e">
        <f t="shared" si="318"/>
        <v>#N/A</v>
      </c>
      <c r="GK99" s="162" t="e">
        <f t="shared" si="319"/>
        <v>#N/A</v>
      </c>
      <c r="GL99" s="162" t="e">
        <f t="shared" si="320"/>
        <v>#N/A</v>
      </c>
      <c r="GM99" s="162" t="e">
        <f t="shared" si="321"/>
        <v>#N/A</v>
      </c>
      <c r="GN99" s="162" t="e">
        <f t="shared" si="322"/>
        <v>#N/A</v>
      </c>
      <c r="GO99" s="162" t="e">
        <f t="shared" si="323"/>
        <v>#N/A</v>
      </c>
      <c r="GP99" s="162" t="e">
        <f t="shared" si="324"/>
        <v>#N/A</v>
      </c>
      <c r="GQ99" s="162" t="e">
        <f t="shared" si="325"/>
        <v>#N/A</v>
      </c>
      <c r="GR99" s="162" t="e">
        <f t="shared" si="326"/>
        <v>#N/A</v>
      </c>
      <c r="GS99" s="162" t="e">
        <f t="shared" si="327"/>
        <v>#N/A</v>
      </c>
      <c r="GT99" s="162" t="e">
        <f t="shared" si="328"/>
        <v>#N/A</v>
      </c>
      <c r="GU99" s="162" t="e">
        <f t="shared" si="329"/>
        <v>#N/A</v>
      </c>
      <c r="GV99" s="162" t="e">
        <f t="shared" si="330"/>
        <v>#N/A</v>
      </c>
      <c r="GW99" s="162" t="e">
        <f t="shared" si="331"/>
        <v>#N/A</v>
      </c>
      <c r="GX99" s="162" t="e">
        <f t="shared" si="332"/>
        <v>#N/A</v>
      </c>
      <c r="GY99" s="162" t="e">
        <f t="shared" si="333"/>
        <v>#N/A</v>
      </c>
      <c r="GZ99" s="162" t="e">
        <f t="shared" si="334"/>
        <v>#N/A</v>
      </c>
      <c r="HA99" s="162" t="e">
        <f t="shared" si="335"/>
        <v>#N/A</v>
      </c>
      <c r="HB99" s="162" t="e">
        <f t="shared" si="336"/>
        <v>#N/A</v>
      </c>
      <c r="HC99" s="162" t="e">
        <f t="shared" si="337"/>
        <v>#N/A</v>
      </c>
      <c r="HD99" s="162" t="e">
        <f t="shared" si="338"/>
        <v>#N/A</v>
      </c>
      <c r="HE99" s="162" t="e">
        <f t="shared" si="339"/>
        <v>#N/A</v>
      </c>
      <c r="HF99" s="162" t="e">
        <f t="shared" si="340"/>
        <v>#N/A</v>
      </c>
      <c r="HG99" s="162" t="e">
        <f t="shared" si="341"/>
        <v>#N/A</v>
      </c>
      <c r="HH99" s="162" t="e">
        <f t="shared" si="342"/>
        <v>#N/A</v>
      </c>
      <c r="HI99" s="162" t="e">
        <f t="shared" si="343"/>
        <v>#N/A</v>
      </c>
      <c r="HJ99" s="162" t="e">
        <f t="shared" si="344"/>
        <v>#N/A</v>
      </c>
      <c r="HK99" s="162" t="e">
        <f t="shared" si="345"/>
        <v>#N/A</v>
      </c>
      <c r="HL99" s="162" t="e">
        <f t="shared" si="346"/>
        <v>#N/A</v>
      </c>
      <c r="HM99" s="162" t="e">
        <f t="shared" si="347"/>
        <v>#N/A</v>
      </c>
      <c r="HN99" s="162" t="e">
        <f t="shared" si="348"/>
        <v>#N/A</v>
      </c>
      <c r="HO99" s="162" t="e">
        <f t="shared" si="349"/>
        <v>#N/A</v>
      </c>
      <c r="HP99" s="162" t="e">
        <f t="shared" si="350"/>
        <v>#N/A</v>
      </c>
      <c r="HQ99" s="162" t="e">
        <f t="shared" si="351"/>
        <v>#N/A</v>
      </c>
    </row>
    <row r="100" spans="1:225" hidden="1" x14ac:dyDescent="0.25">
      <c r="A100" s="4">
        <v>97</v>
      </c>
      <c r="B100" s="364" t="str">
        <f t="shared" si="241"/>
        <v/>
      </c>
      <c r="C100" s="88"/>
      <c r="D100" s="364" t="str">
        <f t="shared" si="242"/>
        <v/>
      </c>
      <c r="E100" s="34" t="str">
        <f t="shared" si="243"/>
        <v/>
      </c>
      <c r="F100" s="34" t="str">
        <f t="shared" si="244"/>
        <v/>
      </c>
      <c r="G100" s="69" t="str">
        <f>IF(AND(C100&gt;0,NOT(ISBLANK(H100))),IF(VLOOKUP($C$3,VLookups!$A$17:$B$18,2,FALSE),C100*VLOOKUP(H100,VLookups!$A$4:$B$13,2,FALSE),C100),"")</f>
        <v/>
      </c>
      <c r="H100" s="21"/>
      <c r="I100" s="56"/>
      <c r="J100" s="265"/>
      <c r="K100" s="365" t="str">
        <f>IF(C100&gt;0,IF(ISBLANK(J100),IF(ISBLANK(H100),"",VLOOKUP(H100,VLookups!$A$4:$C$13,3,FALSE)),J100),"")</f>
        <v/>
      </c>
      <c r="L100" s="365" t="str">
        <f t="shared" si="245"/>
        <v/>
      </c>
      <c r="M100" s="71" t="str">
        <f t="shared" si="246"/>
        <v/>
      </c>
      <c r="N100" s="88"/>
      <c r="O100" s="258" t="str">
        <f>IF(AND(N100&gt;0,C100&gt;0,NOT(K100="")),ABS(VLOOKUP($N$1,VLookups!$A$48:$B$49,2,FALSE)-_xlfn.LOGNORM.DIST(N100,LN(G100),LN(K100),TRUE)),"")</f>
        <v/>
      </c>
      <c r="P100" s="87" t="str">
        <f>IF(AND($B100&gt;0,$C100&gt;0,$D100&gt;0,NOT(ISBLANK($H100))),_xlfn.LOGNORM.INV(ABS(VLOOKUP($N$1,VLookups!$A$48:$B$49,2,FALSE)-P$3),LN($G100),LN($K100)),"")</f>
        <v/>
      </c>
      <c r="Q100" s="86" t="str">
        <f>IF(AND($B100&gt;0,$C100&gt;0,$D100&gt;0,NOT(ISBLANK($H100))),_xlfn.LOGNORM.INV(ABS(VLOOKUP($N$1,VLookups!$A$48:$B$49,2,FALSE)-Q$3),LN($G100),LN($K100)),"")</f>
        <v/>
      </c>
      <c r="R100" s="87" t="str">
        <f>IF(AND($B100&gt;0,$C100&gt;0,$D100&gt;0,NOT(ISBLANK($H100))),_xlfn.LOGNORM.INV(ABS(VLOOKUP($N$1,VLookups!$A$48:$B$49,2,FALSE)-R$3),LN($G100),LN($K100)),"")</f>
        <v/>
      </c>
      <c r="S100" s="86" t="str">
        <f>IF(AND($B100&gt;0,$C100&gt;0,$D100&gt;0,NOT(ISBLANK($H100))),_xlfn.LOGNORM.INV(ABS(VLOOKUP($N$1,VLookups!$A$48:$B$49,2,FALSE)-S$3),LN($G100),LN($K100)),"")</f>
        <v/>
      </c>
      <c r="T100" s="87" t="str">
        <f>IF(AND($B100&gt;0,$C100&gt;0,$D100&gt;0,NOT(ISBLANK($H100))),_xlfn.LOGNORM.INV(ABS(VLOOKUP($N$1,VLookups!$A$48:$B$49,2,FALSE)-T$3),LN($G100),LN($K100)),"")</f>
        <v/>
      </c>
      <c r="U100" s="86" t="str">
        <f>IF(AND($B100&gt;0,$C100&gt;0,$D100&gt;0,NOT(ISBLANK($H100))),_xlfn.LOGNORM.INV(ABS(VLOOKUP($N$1,VLookups!$A$48:$B$49,2,FALSE)-U$3),LN($G100),LN($K100)),"")</f>
        <v/>
      </c>
      <c r="V100" s="5"/>
      <c r="W100" s="161" t="str">
        <f t="shared" si="247"/>
        <v/>
      </c>
      <c r="X100" s="161"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2" t="e">
        <f t="shared" si="251"/>
        <v>#N/A</v>
      </c>
      <c r="DV100" s="162" t="e">
        <f t="shared" si="252"/>
        <v>#N/A</v>
      </c>
      <c r="DW100" s="162" t="e">
        <f t="shared" si="253"/>
        <v>#N/A</v>
      </c>
      <c r="DX100" s="162" t="e">
        <f t="shared" si="254"/>
        <v>#N/A</v>
      </c>
      <c r="DY100" s="162" t="e">
        <f t="shared" si="255"/>
        <v>#N/A</v>
      </c>
      <c r="DZ100" s="162" t="e">
        <f t="shared" si="256"/>
        <v>#N/A</v>
      </c>
      <c r="EA100" s="162" t="e">
        <f t="shared" si="257"/>
        <v>#N/A</v>
      </c>
      <c r="EB100" s="162" t="e">
        <f t="shared" si="258"/>
        <v>#N/A</v>
      </c>
      <c r="EC100" s="162" t="e">
        <f t="shared" si="259"/>
        <v>#N/A</v>
      </c>
      <c r="ED100" s="162" t="e">
        <f t="shared" si="260"/>
        <v>#N/A</v>
      </c>
      <c r="EE100" s="162" t="e">
        <f t="shared" si="261"/>
        <v>#N/A</v>
      </c>
      <c r="EF100" s="162" t="e">
        <f t="shared" si="262"/>
        <v>#N/A</v>
      </c>
      <c r="EG100" s="162" t="e">
        <f t="shared" si="263"/>
        <v>#N/A</v>
      </c>
      <c r="EH100" s="162" t="e">
        <f t="shared" si="264"/>
        <v>#N/A</v>
      </c>
      <c r="EI100" s="162" t="e">
        <f t="shared" si="265"/>
        <v>#N/A</v>
      </c>
      <c r="EJ100" s="162" t="e">
        <f t="shared" si="266"/>
        <v>#N/A</v>
      </c>
      <c r="EK100" s="162" t="e">
        <f t="shared" si="267"/>
        <v>#N/A</v>
      </c>
      <c r="EL100" s="162" t="e">
        <f t="shared" si="268"/>
        <v>#N/A</v>
      </c>
      <c r="EM100" s="162" t="e">
        <f t="shared" si="269"/>
        <v>#N/A</v>
      </c>
      <c r="EN100" s="162" t="e">
        <f t="shared" si="270"/>
        <v>#N/A</v>
      </c>
      <c r="EO100" s="162" t="e">
        <f t="shared" si="271"/>
        <v>#N/A</v>
      </c>
      <c r="EP100" s="162" t="e">
        <f t="shared" si="272"/>
        <v>#N/A</v>
      </c>
      <c r="EQ100" s="162" t="e">
        <f t="shared" si="273"/>
        <v>#N/A</v>
      </c>
      <c r="ER100" s="162" t="e">
        <f t="shared" si="274"/>
        <v>#N/A</v>
      </c>
      <c r="ES100" s="162" t="e">
        <f t="shared" si="275"/>
        <v>#N/A</v>
      </c>
      <c r="ET100" s="162" t="e">
        <f t="shared" si="276"/>
        <v>#N/A</v>
      </c>
      <c r="EU100" s="162" t="e">
        <f t="shared" si="277"/>
        <v>#N/A</v>
      </c>
      <c r="EV100" s="162" t="e">
        <f t="shared" si="278"/>
        <v>#N/A</v>
      </c>
      <c r="EW100" s="162" t="e">
        <f t="shared" si="279"/>
        <v>#N/A</v>
      </c>
      <c r="EX100" s="162" t="e">
        <f t="shared" si="280"/>
        <v>#N/A</v>
      </c>
      <c r="EY100" s="162" t="e">
        <f t="shared" si="281"/>
        <v>#N/A</v>
      </c>
      <c r="EZ100" s="162" t="e">
        <f t="shared" si="282"/>
        <v>#N/A</v>
      </c>
      <c r="FA100" s="162" t="e">
        <f t="shared" si="283"/>
        <v>#N/A</v>
      </c>
      <c r="FB100" s="162" t="e">
        <f t="shared" si="284"/>
        <v>#N/A</v>
      </c>
      <c r="FC100" s="162" t="e">
        <f t="shared" si="285"/>
        <v>#N/A</v>
      </c>
      <c r="FD100" s="162" t="e">
        <f t="shared" si="286"/>
        <v>#N/A</v>
      </c>
      <c r="FE100" s="162" t="e">
        <f t="shared" si="287"/>
        <v>#N/A</v>
      </c>
      <c r="FF100" s="162" t="e">
        <f t="shared" si="288"/>
        <v>#N/A</v>
      </c>
      <c r="FG100" s="162" t="e">
        <f t="shared" si="289"/>
        <v>#N/A</v>
      </c>
      <c r="FH100" s="162" t="e">
        <f t="shared" si="290"/>
        <v>#N/A</v>
      </c>
      <c r="FI100" s="162" t="e">
        <f t="shared" si="291"/>
        <v>#N/A</v>
      </c>
      <c r="FJ100" s="162" t="e">
        <f t="shared" si="292"/>
        <v>#N/A</v>
      </c>
      <c r="FK100" s="162" t="e">
        <f t="shared" si="293"/>
        <v>#N/A</v>
      </c>
      <c r="FL100" s="162" t="e">
        <f t="shared" si="294"/>
        <v>#N/A</v>
      </c>
      <c r="FM100" s="162" t="e">
        <f t="shared" si="295"/>
        <v>#N/A</v>
      </c>
      <c r="FN100" s="162" t="e">
        <f t="shared" si="296"/>
        <v>#N/A</v>
      </c>
      <c r="FO100" s="162" t="e">
        <f t="shared" si="297"/>
        <v>#N/A</v>
      </c>
      <c r="FP100" s="162" t="e">
        <f t="shared" si="298"/>
        <v>#N/A</v>
      </c>
      <c r="FQ100" s="162" t="e">
        <f t="shared" si="299"/>
        <v>#N/A</v>
      </c>
      <c r="FR100" s="162" t="e">
        <f t="shared" si="300"/>
        <v>#N/A</v>
      </c>
      <c r="FS100" s="162" t="e">
        <f t="shared" si="301"/>
        <v>#N/A</v>
      </c>
      <c r="FT100" s="162" t="e">
        <f t="shared" si="302"/>
        <v>#N/A</v>
      </c>
      <c r="FU100" s="162" t="e">
        <f t="shared" si="303"/>
        <v>#N/A</v>
      </c>
      <c r="FV100" s="162" t="e">
        <f t="shared" si="304"/>
        <v>#N/A</v>
      </c>
      <c r="FW100" s="162" t="e">
        <f t="shared" si="305"/>
        <v>#N/A</v>
      </c>
      <c r="FX100" s="162" t="e">
        <f t="shared" si="306"/>
        <v>#N/A</v>
      </c>
      <c r="FY100" s="162" t="e">
        <f t="shared" si="307"/>
        <v>#N/A</v>
      </c>
      <c r="FZ100" s="162" t="e">
        <f t="shared" si="308"/>
        <v>#N/A</v>
      </c>
      <c r="GA100" s="162" t="e">
        <f t="shared" si="309"/>
        <v>#N/A</v>
      </c>
      <c r="GB100" s="162" t="e">
        <f t="shared" si="310"/>
        <v>#N/A</v>
      </c>
      <c r="GC100" s="162" t="e">
        <f t="shared" si="311"/>
        <v>#N/A</v>
      </c>
      <c r="GD100" s="162" t="e">
        <f t="shared" si="312"/>
        <v>#N/A</v>
      </c>
      <c r="GE100" s="162" t="e">
        <f t="shared" si="313"/>
        <v>#N/A</v>
      </c>
      <c r="GF100" s="162" t="e">
        <f t="shared" si="314"/>
        <v>#N/A</v>
      </c>
      <c r="GG100" s="162" t="e">
        <f t="shared" si="315"/>
        <v>#N/A</v>
      </c>
      <c r="GH100" s="162" t="e">
        <f t="shared" si="316"/>
        <v>#N/A</v>
      </c>
      <c r="GI100" s="162" t="e">
        <f t="shared" si="317"/>
        <v>#N/A</v>
      </c>
      <c r="GJ100" s="162" t="e">
        <f t="shared" si="318"/>
        <v>#N/A</v>
      </c>
      <c r="GK100" s="162" t="e">
        <f t="shared" si="319"/>
        <v>#N/A</v>
      </c>
      <c r="GL100" s="162" t="e">
        <f t="shared" si="320"/>
        <v>#N/A</v>
      </c>
      <c r="GM100" s="162" t="e">
        <f t="shared" si="321"/>
        <v>#N/A</v>
      </c>
      <c r="GN100" s="162" t="e">
        <f t="shared" si="322"/>
        <v>#N/A</v>
      </c>
      <c r="GO100" s="162" t="e">
        <f t="shared" si="323"/>
        <v>#N/A</v>
      </c>
      <c r="GP100" s="162" t="e">
        <f t="shared" si="324"/>
        <v>#N/A</v>
      </c>
      <c r="GQ100" s="162" t="e">
        <f t="shared" si="325"/>
        <v>#N/A</v>
      </c>
      <c r="GR100" s="162" t="e">
        <f t="shared" si="326"/>
        <v>#N/A</v>
      </c>
      <c r="GS100" s="162" t="e">
        <f t="shared" si="327"/>
        <v>#N/A</v>
      </c>
      <c r="GT100" s="162" t="e">
        <f t="shared" si="328"/>
        <v>#N/A</v>
      </c>
      <c r="GU100" s="162" t="e">
        <f t="shared" si="329"/>
        <v>#N/A</v>
      </c>
      <c r="GV100" s="162" t="e">
        <f t="shared" si="330"/>
        <v>#N/A</v>
      </c>
      <c r="GW100" s="162" t="e">
        <f t="shared" si="331"/>
        <v>#N/A</v>
      </c>
      <c r="GX100" s="162" t="e">
        <f t="shared" si="332"/>
        <v>#N/A</v>
      </c>
      <c r="GY100" s="162" t="e">
        <f t="shared" si="333"/>
        <v>#N/A</v>
      </c>
      <c r="GZ100" s="162" t="e">
        <f t="shared" si="334"/>
        <v>#N/A</v>
      </c>
      <c r="HA100" s="162" t="e">
        <f t="shared" si="335"/>
        <v>#N/A</v>
      </c>
      <c r="HB100" s="162" t="e">
        <f t="shared" si="336"/>
        <v>#N/A</v>
      </c>
      <c r="HC100" s="162" t="e">
        <f t="shared" si="337"/>
        <v>#N/A</v>
      </c>
      <c r="HD100" s="162" t="e">
        <f t="shared" si="338"/>
        <v>#N/A</v>
      </c>
      <c r="HE100" s="162" t="e">
        <f t="shared" si="339"/>
        <v>#N/A</v>
      </c>
      <c r="HF100" s="162" t="e">
        <f t="shared" si="340"/>
        <v>#N/A</v>
      </c>
      <c r="HG100" s="162" t="e">
        <f t="shared" si="341"/>
        <v>#N/A</v>
      </c>
      <c r="HH100" s="162" t="e">
        <f t="shared" si="342"/>
        <v>#N/A</v>
      </c>
      <c r="HI100" s="162" t="e">
        <f t="shared" si="343"/>
        <v>#N/A</v>
      </c>
      <c r="HJ100" s="162" t="e">
        <f t="shared" si="344"/>
        <v>#N/A</v>
      </c>
      <c r="HK100" s="162" t="e">
        <f t="shared" si="345"/>
        <v>#N/A</v>
      </c>
      <c r="HL100" s="162" t="e">
        <f t="shared" si="346"/>
        <v>#N/A</v>
      </c>
      <c r="HM100" s="162" t="e">
        <f t="shared" si="347"/>
        <v>#N/A</v>
      </c>
      <c r="HN100" s="162" t="e">
        <f t="shared" si="348"/>
        <v>#N/A</v>
      </c>
      <c r="HO100" s="162" t="e">
        <f t="shared" si="349"/>
        <v>#N/A</v>
      </c>
      <c r="HP100" s="162" t="e">
        <f t="shared" si="350"/>
        <v>#N/A</v>
      </c>
      <c r="HQ100" s="162" t="e">
        <f t="shared" si="351"/>
        <v>#N/A</v>
      </c>
    </row>
    <row r="101" spans="1:225" hidden="1" x14ac:dyDescent="0.25">
      <c r="A101" s="4">
        <v>98</v>
      </c>
      <c r="B101" s="364" t="str">
        <f t="shared" si="241"/>
        <v/>
      </c>
      <c r="C101" s="88"/>
      <c r="D101" s="364" t="str">
        <f t="shared" si="242"/>
        <v/>
      </c>
      <c r="E101" s="34" t="str">
        <f t="shared" si="243"/>
        <v/>
      </c>
      <c r="F101" s="34" t="str">
        <f t="shared" si="244"/>
        <v/>
      </c>
      <c r="G101" s="69" t="str">
        <f>IF(AND(C101&gt;0,NOT(ISBLANK(H101))),IF(VLOOKUP($C$3,VLookups!$A$17:$B$18,2,FALSE),C101*VLOOKUP(H101,VLookups!$A$4:$B$13,2,FALSE),C101),"")</f>
        <v/>
      </c>
      <c r="H101" s="21"/>
      <c r="I101" s="56"/>
      <c r="J101" s="265"/>
      <c r="K101" s="365" t="str">
        <f>IF(C101&gt;0,IF(ISBLANK(J101),IF(ISBLANK(H101),"",VLOOKUP(H101,VLookups!$A$4:$C$13,3,FALSE)),J101),"")</f>
        <v/>
      </c>
      <c r="L101" s="365" t="str">
        <f t="shared" si="245"/>
        <v/>
      </c>
      <c r="M101" s="71" t="str">
        <f t="shared" si="246"/>
        <v/>
      </c>
      <c r="N101" s="88"/>
      <c r="O101" s="258" t="str">
        <f>IF(AND(N101&gt;0,C101&gt;0,NOT(K101="")),ABS(VLOOKUP($N$1,VLookups!$A$48:$B$49,2,FALSE)-_xlfn.LOGNORM.DIST(N101,LN(G101),LN(K101),TRUE)),"")</f>
        <v/>
      </c>
      <c r="P101" s="87" t="str">
        <f>IF(AND($B101&gt;0,$C101&gt;0,$D101&gt;0,NOT(ISBLANK($H101))),_xlfn.LOGNORM.INV(ABS(VLOOKUP($N$1,VLookups!$A$48:$B$49,2,FALSE)-P$3),LN($G101),LN($K101)),"")</f>
        <v/>
      </c>
      <c r="Q101" s="86" t="str">
        <f>IF(AND($B101&gt;0,$C101&gt;0,$D101&gt;0,NOT(ISBLANK($H101))),_xlfn.LOGNORM.INV(ABS(VLOOKUP($N$1,VLookups!$A$48:$B$49,2,FALSE)-Q$3),LN($G101),LN($K101)),"")</f>
        <v/>
      </c>
      <c r="R101" s="87" t="str">
        <f>IF(AND($B101&gt;0,$C101&gt;0,$D101&gt;0,NOT(ISBLANK($H101))),_xlfn.LOGNORM.INV(ABS(VLOOKUP($N$1,VLookups!$A$48:$B$49,2,FALSE)-R$3),LN($G101),LN($K101)),"")</f>
        <v/>
      </c>
      <c r="S101" s="86" t="str">
        <f>IF(AND($B101&gt;0,$C101&gt;0,$D101&gt;0,NOT(ISBLANK($H101))),_xlfn.LOGNORM.INV(ABS(VLOOKUP($N$1,VLookups!$A$48:$B$49,2,FALSE)-S$3),LN($G101),LN($K101)),"")</f>
        <v/>
      </c>
      <c r="T101" s="87" t="str">
        <f>IF(AND($B101&gt;0,$C101&gt;0,$D101&gt;0,NOT(ISBLANK($H101))),_xlfn.LOGNORM.INV(ABS(VLOOKUP($N$1,VLookups!$A$48:$B$49,2,FALSE)-T$3),LN($G101),LN($K101)),"")</f>
        <v/>
      </c>
      <c r="U101" s="86" t="str">
        <f>IF(AND($B101&gt;0,$C101&gt;0,$D101&gt;0,NOT(ISBLANK($H101))),_xlfn.LOGNORM.INV(ABS(VLOOKUP($N$1,VLookups!$A$48:$B$49,2,FALSE)-U$3),LN($G101),LN($K101)),"")</f>
        <v/>
      </c>
      <c r="V101" s="5"/>
      <c r="W101" s="161" t="str">
        <f t="shared" si="247"/>
        <v/>
      </c>
      <c r="X101" s="161"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2" t="e">
        <f t="shared" si="251"/>
        <v>#N/A</v>
      </c>
      <c r="DV101" s="162" t="e">
        <f t="shared" si="252"/>
        <v>#N/A</v>
      </c>
      <c r="DW101" s="162" t="e">
        <f t="shared" si="253"/>
        <v>#N/A</v>
      </c>
      <c r="DX101" s="162" t="e">
        <f t="shared" si="254"/>
        <v>#N/A</v>
      </c>
      <c r="DY101" s="162" t="e">
        <f t="shared" si="255"/>
        <v>#N/A</v>
      </c>
      <c r="DZ101" s="162" t="e">
        <f t="shared" si="256"/>
        <v>#N/A</v>
      </c>
      <c r="EA101" s="162" t="e">
        <f t="shared" si="257"/>
        <v>#N/A</v>
      </c>
      <c r="EB101" s="162" t="e">
        <f t="shared" si="258"/>
        <v>#N/A</v>
      </c>
      <c r="EC101" s="162" t="e">
        <f t="shared" si="259"/>
        <v>#N/A</v>
      </c>
      <c r="ED101" s="162" t="e">
        <f t="shared" si="260"/>
        <v>#N/A</v>
      </c>
      <c r="EE101" s="162" t="e">
        <f t="shared" si="261"/>
        <v>#N/A</v>
      </c>
      <c r="EF101" s="162" t="e">
        <f t="shared" si="262"/>
        <v>#N/A</v>
      </c>
      <c r="EG101" s="162" t="e">
        <f t="shared" si="263"/>
        <v>#N/A</v>
      </c>
      <c r="EH101" s="162" t="e">
        <f t="shared" si="264"/>
        <v>#N/A</v>
      </c>
      <c r="EI101" s="162" t="e">
        <f t="shared" si="265"/>
        <v>#N/A</v>
      </c>
      <c r="EJ101" s="162" t="e">
        <f t="shared" si="266"/>
        <v>#N/A</v>
      </c>
      <c r="EK101" s="162" t="e">
        <f t="shared" si="267"/>
        <v>#N/A</v>
      </c>
      <c r="EL101" s="162" t="e">
        <f t="shared" si="268"/>
        <v>#N/A</v>
      </c>
      <c r="EM101" s="162" t="e">
        <f t="shared" si="269"/>
        <v>#N/A</v>
      </c>
      <c r="EN101" s="162" t="e">
        <f t="shared" si="270"/>
        <v>#N/A</v>
      </c>
      <c r="EO101" s="162" t="e">
        <f t="shared" si="271"/>
        <v>#N/A</v>
      </c>
      <c r="EP101" s="162" t="e">
        <f t="shared" si="272"/>
        <v>#N/A</v>
      </c>
      <c r="EQ101" s="162" t="e">
        <f t="shared" si="273"/>
        <v>#N/A</v>
      </c>
      <c r="ER101" s="162" t="e">
        <f t="shared" si="274"/>
        <v>#N/A</v>
      </c>
      <c r="ES101" s="162" t="e">
        <f t="shared" si="275"/>
        <v>#N/A</v>
      </c>
      <c r="ET101" s="162" t="e">
        <f t="shared" si="276"/>
        <v>#N/A</v>
      </c>
      <c r="EU101" s="162" t="e">
        <f t="shared" si="277"/>
        <v>#N/A</v>
      </c>
      <c r="EV101" s="162" t="e">
        <f t="shared" si="278"/>
        <v>#N/A</v>
      </c>
      <c r="EW101" s="162" t="e">
        <f t="shared" si="279"/>
        <v>#N/A</v>
      </c>
      <c r="EX101" s="162" t="e">
        <f t="shared" si="280"/>
        <v>#N/A</v>
      </c>
      <c r="EY101" s="162" t="e">
        <f t="shared" si="281"/>
        <v>#N/A</v>
      </c>
      <c r="EZ101" s="162" t="e">
        <f t="shared" si="282"/>
        <v>#N/A</v>
      </c>
      <c r="FA101" s="162" t="e">
        <f t="shared" si="283"/>
        <v>#N/A</v>
      </c>
      <c r="FB101" s="162" t="e">
        <f t="shared" si="284"/>
        <v>#N/A</v>
      </c>
      <c r="FC101" s="162" t="e">
        <f t="shared" si="285"/>
        <v>#N/A</v>
      </c>
      <c r="FD101" s="162" t="e">
        <f t="shared" si="286"/>
        <v>#N/A</v>
      </c>
      <c r="FE101" s="162" t="e">
        <f t="shared" si="287"/>
        <v>#N/A</v>
      </c>
      <c r="FF101" s="162" t="e">
        <f t="shared" si="288"/>
        <v>#N/A</v>
      </c>
      <c r="FG101" s="162" t="e">
        <f t="shared" si="289"/>
        <v>#N/A</v>
      </c>
      <c r="FH101" s="162" t="e">
        <f t="shared" si="290"/>
        <v>#N/A</v>
      </c>
      <c r="FI101" s="162" t="e">
        <f t="shared" si="291"/>
        <v>#N/A</v>
      </c>
      <c r="FJ101" s="162" t="e">
        <f t="shared" si="292"/>
        <v>#N/A</v>
      </c>
      <c r="FK101" s="162" t="e">
        <f t="shared" si="293"/>
        <v>#N/A</v>
      </c>
      <c r="FL101" s="162" t="e">
        <f t="shared" si="294"/>
        <v>#N/A</v>
      </c>
      <c r="FM101" s="162" t="e">
        <f t="shared" si="295"/>
        <v>#N/A</v>
      </c>
      <c r="FN101" s="162" t="e">
        <f t="shared" si="296"/>
        <v>#N/A</v>
      </c>
      <c r="FO101" s="162" t="e">
        <f t="shared" si="297"/>
        <v>#N/A</v>
      </c>
      <c r="FP101" s="162" t="e">
        <f t="shared" si="298"/>
        <v>#N/A</v>
      </c>
      <c r="FQ101" s="162" t="e">
        <f t="shared" si="299"/>
        <v>#N/A</v>
      </c>
      <c r="FR101" s="162" t="e">
        <f t="shared" si="300"/>
        <v>#N/A</v>
      </c>
      <c r="FS101" s="162" t="e">
        <f t="shared" si="301"/>
        <v>#N/A</v>
      </c>
      <c r="FT101" s="162" t="e">
        <f t="shared" si="302"/>
        <v>#N/A</v>
      </c>
      <c r="FU101" s="162" t="e">
        <f t="shared" si="303"/>
        <v>#N/A</v>
      </c>
      <c r="FV101" s="162" t="e">
        <f t="shared" si="304"/>
        <v>#N/A</v>
      </c>
      <c r="FW101" s="162" t="e">
        <f t="shared" si="305"/>
        <v>#N/A</v>
      </c>
      <c r="FX101" s="162" t="e">
        <f t="shared" si="306"/>
        <v>#N/A</v>
      </c>
      <c r="FY101" s="162" t="e">
        <f t="shared" si="307"/>
        <v>#N/A</v>
      </c>
      <c r="FZ101" s="162" t="e">
        <f t="shared" si="308"/>
        <v>#N/A</v>
      </c>
      <c r="GA101" s="162" t="e">
        <f t="shared" si="309"/>
        <v>#N/A</v>
      </c>
      <c r="GB101" s="162" t="e">
        <f t="shared" si="310"/>
        <v>#N/A</v>
      </c>
      <c r="GC101" s="162" t="e">
        <f t="shared" si="311"/>
        <v>#N/A</v>
      </c>
      <c r="GD101" s="162" t="e">
        <f t="shared" si="312"/>
        <v>#N/A</v>
      </c>
      <c r="GE101" s="162" t="e">
        <f t="shared" si="313"/>
        <v>#N/A</v>
      </c>
      <c r="GF101" s="162" t="e">
        <f t="shared" si="314"/>
        <v>#N/A</v>
      </c>
      <c r="GG101" s="162" t="e">
        <f t="shared" si="315"/>
        <v>#N/A</v>
      </c>
      <c r="GH101" s="162" t="e">
        <f t="shared" si="316"/>
        <v>#N/A</v>
      </c>
      <c r="GI101" s="162" t="e">
        <f t="shared" si="317"/>
        <v>#N/A</v>
      </c>
      <c r="GJ101" s="162" t="e">
        <f t="shared" si="318"/>
        <v>#N/A</v>
      </c>
      <c r="GK101" s="162" t="e">
        <f t="shared" si="319"/>
        <v>#N/A</v>
      </c>
      <c r="GL101" s="162" t="e">
        <f t="shared" si="320"/>
        <v>#N/A</v>
      </c>
      <c r="GM101" s="162" t="e">
        <f t="shared" si="321"/>
        <v>#N/A</v>
      </c>
      <c r="GN101" s="162" t="e">
        <f t="shared" si="322"/>
        <v>#N/A</v>
      </c>
      <c r="GO101" s="162" t="e">
        <f t="shared" si="323"/>
        <v>#N/A</v>
      </c>
      <c r="GP101" s="162" t="e">
        <f t="shared" si="324"/>
        <v>#N/A</v>
      </c>
      <c r="GQ101" s="162" t="e">
        <f t="shared" si="325"/>
        <v>#N/A</v>
      </c>
      <c r="GR101" s="162" t="e">
        <f t="shared" si="326"/>
        <v>#N/A</v>
      </c>
      <c r="GS101" s="162" t="e">
        <f t="shared" si="327"/>
        <v>#N/A</v>
      </c>
      <c r="GT101" s="162" t="e">
        <f t="shared" si="328"/>
        <v>#N/A</v>
      </c>
      <c r="GU101" s="162" t="e">
        <f t="shared" si="329"/>
        <v>#N/A</v>
      </c>
      <c r="GV101" s="162" t="e">
        <f t="shared" si="330"/>
        <v>#N/A</v>
      </c>
      <c r="GW101" s="162" t="e">
        <f t="shared" si="331"/>
        <v>#N/A</v>
      </c>
      <c r="GX101" s="162" t="e">
        <f t="shared" si="332"/>
        <v>#N/A</v>
      </c>
      <c r="GY101" s="162" t="e">
        <f t="shared" si="333"/>
        <v>#N/A</v>
      </c>
      <c r="GZ101" s="162" t="e">
        <f t="shared" si="334"/>
        <v>#N/A</v>
      </c>
      <c r="HA101" s="162" t="e">
        <f t="shared" si="335"/>
        <v>#N/A</v>
      </c>
      <c r="HB101" s="162" t="e">
        <f t="shared" si="336"/>
        <v>#N/A</v>
      </c>
      <c r="HC101" s="162" t="e">
        <f t="shared" si="337"/>
        <v>#N/A</v>
      </c>
      <c r="HD101" s="162" t="e">
        <f t="shared" si="338"/>
        <v>#N/A</v>
      </c>
      <c r="HE101" s="162" t="e">
        <f t="shared" si="339"/>
        <v>#N/A</v>
      </c>
      <c r="HF101" s="162" t="e">
        <f t="shared" si="340"/>
        <v>#N/A</v>
      </c>
      <c r="HG101" s="162" t="e">
        <f t="shared" si="341"/>
        <v>#N/A</v>
      </c>
      <c r="HH101" s="162" t="e">
        <f t="shared" si="342"/>
        <v>#N/A</v>
      </c>
      <c r="HI101" s="162" t="e">
        <f t="shared" si="343"/>
        <v>#N/A</v>
      </c>
      <c r="HJ101" s="162" t="e">
        <f t="shared" si="344"/>
        <v>#N/A</v>
      </c>
      <c r="HK101" s="162" t="e">
        <f t="shared" si="345"/>
        <v>#N/A</v>
      </c>
      <c r="HL101" s="162" t="e">
        <f t="shared" si="346"/>
        <v>#N/A</v>
      </c>
      <c r="HM101" s="162" t="e">
        <f t="shared" si="347"/>
        <v>#N/A</v>
      </c>
      <c r="HN101" s="162" t="e">
        <f t="shared" si="348"/>
        <v>#N/A</v>
      </c>
      <c r="HO101" s="162" t="e">
        <f t="shared" si="349"/>
        <v>#N/A</v>
      </c>
      <c r="HP101" s="162" t="e">
        <f t="shared" si="350"/>
        <v>#N/A</v>
      </c>
      <c r="HQ101" s="162" t="e">
        <f t="shared" si="351"/>
        <v>#N/A</v>
      </c>
    </row>
    <row r="102" spans="1:225" hidden="1" x14ac:dyDescent="0.25">
      <c r="A102" s="4">
        <v>99</v>
      </c>
      <c r="B102" s="364" t="str">
        <f t="shared" si="241"/>
        <v/>
      </c>
      <c r="C102" s="88"/>
      <c r="D102" s="364" t="str">
        <f t="shared" si="242"/>
        <v/>
      </c>
      <c r="E102" s="34" t="str">
        <f t="shared" si="243"/>
        <v/>
      </c>
      <c r="F102" s="34" t="str">
        <f t="shared" si="244"/>
        <v/>
      </c>
      <c r="G102" s="69" t="str">
        <f>IF(AND(C102&gt;0,NOT(ISBLANK(H102))),IF(VLOOKUP($C$3,VLookups!$A$17:$B$18,2,FALSE),C102*VLOOKUP(H102,VLookups!$A$4:$B$13,2,FALSE),C102),"")</f>
        <v/>
      </c>
      <c r="H102" s="21"/>
      <c r="I102" s="56"/>
      <c r="J102" s="265"/>
      <c r="K102" s="365" t="str">
        <f>IF(C102&gt;0,IF(ISBLANK(J102),IF(ISBLANK(H102),"",VLOOKUP(H102,VLookups!$A$4:$C$13,3,FALSE)),J102),"")</f>
        <v/>
      </c>
      <c r="L102" s="365" t="str">
        <f t="shared" si="245"/>
        <v/>
      </c>
      <c r="M102" s="71" t="str">
        <f t="shared" si="246"/>
        <v/>
      </c>
      <c r="N102" s="88"/>
      <c r="O102" s="258" t="str">
        <f>IF(AND(N102&gt;0,C102&gt;0,NOT(K102="")),ABS(VLOOKUP($N$1,VLookups!$A$48:$B$49,2,FALSE)-_xlfn.LOGNORM.DIST(N102,LN(G102),LN(K102),TRUE)),"")</f>
        <v/>
      </c>
      <c r="P102" s="87" t="str">
        <f>IF(AND($B102&gt;0,$C102&gt;0,$D102&gt;0,NOT(ISBLANK($H102))),_xlfn.LOGNORM.INV(ABS(VLOOKUP($N$1,VLookups!$A$48:$B$49,2,FALSE)-P$3),LN($G102),LN($K102)),"")</f>
        <v/>
      </c>
      <c r="Q102" s="86" t="str">
        <f>IF(AND($B102&gt;0,$C102&gt;0,$D102&gt;0,NOT(ISBLANK($H102))),_xlfn.LOGNORM.INV(ABS(VLOOKUP($N$1,VLookups!$A$48:$B$49,2,FALSE)-Q$3),LN($G102),LN($K102)),"")</f>
        <v/>
      </c>
      <c r="R102" s="87" t="str">
        <f>IF(AND($B102&gt;0,$C102&gt;0,$D102&gt;0,NOT(ISBLANK($H102))),_xlfn.LOGNORM.INV(ABS(VLOOKUP($N$1,VLookups!$A$48:$B$49,2,FALSE)-R$3),LN($G102),LN($K102)),"")</f>
        <v/>
      </c>
      <c r="S102" s="86" t="str">
        <f>IF(AND($B102&gt;0,$C102&gt;0,$D102&gt;0,NOT(ISBLANK($H102))),_xlfn.LOGNORM.INV(ABS(VLOOKUP($N$1,VLookups!$A$48:$B$49,2,FALSE)-S$3),LN($G102),LN($K102)),"")</f>
        <v/>
      </c>
      <c r="T102" s="87" t="str">
        <f>IF(AND($B102&gt;0,$C102&gt;0,$D102&gt;0,NOT(ISBLANK($H102))),_xlfn.LOGNORM.INV(ABS(VLOOKUP($N$1,VLookups!$A$48:$B$49,2,FALSE)-T$3),LN($G102),LN($K102)),"")</f>
        <v/>
      </c>
      <c r="U102" s="86" t="str">
        <f>IF(AND($B102&gt;0,$C102&gt;0,$D102&gt;0,NOT(ISBLANK($H102))),_xlfn.LOGNORM.INV(ABS(VLOOKUP($N$1,VLookups!$A$48:$B$49,2,FALSE)-U$3),LN($G102),LN($K102)),"")</f>
        <v/>
      </c>
      <c r="V102" s="5"/>
      <c r="W102" s="161" t="str">
        <f t="shared" si="247"/>
        <v/>
      </c>
      <c r="X102" s="161"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2" t="e">
        <f t="shared" si="251"/>
        <v>#N/A</v>
      </c>
      <c r="DV102" s="162" t="e">
        <f t="shared" si="252"/>
        <v>#N/A</v>
      </c>
      <c r="DW102" s="162" t="e">
        <f t="shared" si="253"/>
        <v>#N/A</v>
      </c>
      <c r="DX102" s="162" t="e">
        <f t="shared" si="254"/>
        <v>#N/A</v>
      </c>
      <c r="DY102" s="162" t="e">
        <f t="shared" si="255"/>
        <v>#N/A</v>
      </c>
      <c r="DZ102" s="162" t="e">
        <f t="shared" si="256"/>
        <v>#N/A</v>
      </c>
      <c r="EA102" s="162" t="e">
        <f t="shared" si="257"/>
        <v>#N/A</v>
      </c>
      <c r="EB102" s="162" t="e">
        <f t="shared" si="258"/>
        <v>#N/A</v>
      </c>
      <c r="EC102" s="162" t="e">
        <f t="shared" si="259"/>
        <v>#N/A</v>
      </c>
      <c r="ED102" s="162" t="e">
        <f t="shared" si="260"/>
        <v>#N/A</v>
      </c>
      <c r="EE102" s="162" t="e">
        <f t="shared" si="261"/>
        <v>#N/A</v>
      </c>
      <c r="EF102" s="162" t="e">
        <f t="shared" si="262"/>
        <v>#N/A</v>
      </c>
      <c r="EG102" s="162" t="e">
        <f t="shared" si="263"/>
        <v>#N/A</v>
      </c>
      <c r="EH102" s="162" t="e">
        <f t="shared" si="264"/>
        <v>#N/A</v>
      </c>
      <c r="EI102" s="162" t="e">
        <f t="shared" si="265"/>
        <v>#N/A</v>
      </c>
      <c r="EJ102" s="162" t="e">
        <f t="shared" si="266"/>
        <v>#N/A</v>
      </c>
      <c r="EK102" s="162" t="e">
        <f t="shared" si="267"/>
        <v>#N/A</v>
      </c>
      <c r="EL102" s="162" t="e">
        <f t="shared" si="268"/>
        <v>#N/A</v>
      </c>
      <c r="EM102" s="162" t="e">
        <f t="shared" si="269"/>
        <v>#N/A</v>
      </c>
      <c r="EN102" s="162" t="e">
        <f t="shared" si="270"/>
        <v>#N/A</v>
      </c>
      <c r="EO102" s="162" t="e">
        <f t="shared" si="271"/>
        <v>#N/A</v>
      </c>
      <c r="EP102" s="162" t="e">
        <f t="shared" si="272"/>
        <v>#N/A</v>
      </c>
      <c r="EQ102" s="162" t="e">
        <f t="shared" si="273"/>
        <v>#N/A</v>
      </c>
      <c r="ER102" s="162" t="e">
        <f t="shared" si="274"/>
        <v>#N/A</v>
      </c>
      <c r="ES102" s="162" t="e">
        <f t="shared" si="275"/>
        <v>#N/A</v>
      </c>
      <c r="ET102" s="162" t="e">
        <f t="shared" si="276"/>
        <v>#N/A</v>
      </c>
      <c r="EU102" s="162" t="e">
        <f t="shared" si="277"/>
        <v>#N/A</v>
      </c>
      <c r="EV102" s="162" t="e">
        <f t="shared" si="278"/>
        <v>#N/A</v>
      </c>
      <c r="EW102" s="162" t="e">
        <f t="shared" si="279"/>
        <v>#N/A</v>
      </c>
      <c r="EX102" s="162" t="e">
        <f t="shared" si="280"/>
        <v>#N/A</v>
      </c>
      <c r="EY102" s="162" t="e">
        <f t="shared" si="281"/>
        <v>#N/A</v>
      </c>
      <c r="EZ102" s="162" t="e">
        <f t="shared" si="282"/>
        <v>#N/A</v>
      </c>
      <c r="FA102" s="162" t="e">
        <f t="shared" si="283"/>
        <v>#N/A</v>
      </c>
      <c r="FB102" s="162" t="e">
        <f t="shared" si="284"/>
        <v>#N/A</v>
      </c>
      <c r="FC102" s="162" t="e">
        <f t="shared" si="285"/>
        <v>#N/A</v>
      </c>
      <c r="FD102" s="162" t="e">
        <f t="shared" si="286"/>
        <v>#N/A</v>
      </c>
      <c r="FE102" s="162" t="e">
        <f t="shared" si="287"/>
        <v>#N/A</v>
      </c>
      <c r="FF102" s="162" t="e">
        <f t="shared" si="288"/>
        <v>#N/A</v>
      </c>
      <c r="FG102" s="162" t="e">
        <f t="shared" si="289"/>
        <v>#N/A</v>
      </c>
      <c r="FH102" s="162" t="e">
        <f t="shared" si="290"/>
        <v>#N/A</v>
      </c>
      <c r="FI102" s="162" t="e">
        <f t="shared" si="291"/>
        <v>#N/A</v>
      </c>
      <c r="FJ102" s="162" t="e">
        <f t="shared" si="292"/>
        <v>#N/A</v>
      </c>
      <c r="FK102" s="162" t="e">
        <f t="shared" si="293"/>
        <v>#N/A</v>
      </c>
      <c r="FL102" s="162" t="e">
        <f t="shared" si="294"/>
        <v>#N/A</v>
      </c>
      <c r="FM102" s="162" t="e">
        <f t="shared" si="295"/>
        <v>#N/A</v>
      </c>
      <c r="FN102" s="162" t="e">
        <f t="shared" si="296"/>
        <v>#N/A</v>
      </c>
      <c r="FO102" s="162" t="e">
        <f t="shared" si="297"/>
        <v>#N/A</v>
      </c>
      <c r="FP102" s="162" t="e">
        <f t="shared" si="298"/>
        <v>#N/A</v>
      </c>
      <c r="FQ102" s="162" t="e">
        <f t="shared" si="299"/>
        <v>#N/A</v>
      </c>
      <c r="FR102" s="162" t="e">
        <f t="shared" si="300"/>
        <v>#N/A</v>
      </c>
      <c r="FS102" s="162" t="e">
        <f t="shared" si="301"/>
        <v>#N/A</v>
      </c>
      <c r="FT102" s="162" t="e">
        <f t="shared" si="302"/>
        <v>#N/A</v>
      </c>
      <c r="FU102" s="162" t="e">
        <f t="shared" si="303"/>
        <v>#N/A</v>
      </c>
      <c r="FV102" s="162" t="e">
        <f t="shared" si="304"/>
        <v>#N/A</v>
      </c>
      <c r="FW102" s="162" t="e">
        <f t="shared" si="305"/>
        <v>#N/A</v>
      </c>
      <c r="FX102" s="162" t="e">
        <f t="shared" si="306"/>
        <v>#N/A</v>
      </c>
      <c r="FY102" s="162" t="e">
        <f t="shared" si="307"/>
        <v>#N/A</v>
      </c>
      <c r="FZ102" s="162" t="e">
        <f t="shared" si="308"/>
        <v>#N/A</v>
      </c>
      <c r="GA102" s="162" t="e">
        <f t="shared" si="309"/>
        <v>#N/A</v>
      </c>
      <c r="GB102" s="162" t="e">
        <f t="shared" si="310"/>
        <v>#N/A</v>
      </c>
      <c r="GC102" s="162" t="e">
        <f t="shared" si="311"/>
        <v>#N/A</v>
      </c>
      <c r="GD102" s="162" t="e">
        <f t="shared" si="312"/>
        <v>#N/A</v>
      </c>
      <c r="GE102" s="162" t="e">
        <f t="shared" si="313"/>
        <v>#N/A</v>
      </c>
      <c r="GF102" s="162" t="e">
        <f t="shared" si="314"/>
        <v>#N/A</v>
      </c>
      <c r="GG102" s="162" t="e">
        <f t="shared" si="315"/>
        <v>#N/A</v>
      </c>
      <c r="GH102" s="162" t="e">
        <f t="shared" si="316"/>
        <v>#N/A</v>
      </c>
      <c r="GI102" s="162" t="e">
        <f t="shared" si="317"/>
        <v>#N/A</v>
      </c>
      <c r="GJ102" s="162" t="e">
        <f t="shared" si="318"/>
        <v>#N/A</v>
      </c>
      <c r="GK102" s="162" t="e">
        <f t="shared" si="319"/>
        <v>#N/A</v>
      </c>
      <c r="GL102" s="162" t="e">
        <f t="shared" si="320"/>
        <v>#N/A</v>
      </c>
      <c r="GM102" s="162" t="e">
        <f t="shared" si="321"/>
        <v>#N/A</v>
      </c>
      <c r="GN102" s="162" t="e">
        <f t="shared" si="322"/>
        <v>#N/A</v>
      </c>
      <c r="GO102" s="162" t="e">
        <f t="shared" si="323"/>
        <v>#N/A</v>
      </c>
      <c r="GP102" s="162" t="e">
        <f t="shared" si="324"/>
        <v>#N/A</v>
      </c>
      <c r="GQ102" s="162" t="e">
        <f t="shared" si="325"/>
        <v>#N/A</v>
      </c>
      <c r="GR102" s="162" t="e">
        <f t="shared" si="326"/>
        <v>#N/A</v>
      </c>
      <c r="GS102" s="162" t="e">
        <f t="shared" si="327"/>
        <v>#N/A</v>
      </c>
      <c r="GT102" s="162" t="e">
        <f t="shared" si="328"/>
        <v>#N/A</v>
      </c>
      <c r="GU102" s="162" t="e">
        <f t="shared" si="329"/>
        <v>#N/A</v>
      </c>
      <c r="GV102" s="162" t="e">
        <f t="shared" si="330"/>
        <v>#N/A</v>
      </c>
      <c r="GW102" s="162" t="e">
        <f t="shared" si="331"/>
        <v>#N/A</v>
      </c>
      <c r="GX102" s="162" t="e">
        <f t="shared" si="332"/>
        <v>#N/A</v>
      </c>
      <c r="GY102" s="162" t="e">
        <f t="shared" si="333"/>
        <v>#N/A</v>
      </c>
      <c r="GZ102" s="162" t="e">
        <f t="shared" si="334"/>
        <v>#N/A</v>
      </c>
      <c r="HA102" s="162" t="e">
        <f t="shared" si="335"/>
        <v>#N/A</v>
      </c>
      <c r="HB102" s="162" t="e">
        <f t="shared" si="336"/>
        <v>#N/A</v>
      </c>
      <c r="HC102" s="162" t="e">
        <f t="shared" si="337"/>
        <v>#N/A</v>
      </c>
      <c r="HD102" s="162" t="e">
        <f t="shared" si="338"/>
        <v>#N/A</v>
      </c>
      <c r="HE102" s="162" t="e">
        <f t="shared" si="339"/>
        <v>#N/A</v>
      </c>
      <c r="HF102" s="162" t="e">
        <f t="shared" si="340"/>
        <v>#N/A</v>
      </c>
      <c r="HG102" s="162" t="e">
        <f t="shared" si="341"/>
        <v>#N/A</v>
      </c>
      <c r="HH102" s="162" t="e">
        <f t="shared" si="342"/>
        <v>#N/A</v>
      </c>
      <c r="HI102" s="162" t="e">
        <f t="shared" si="343"/>
        <v>#N/A</v>
      </c>
      <c r="HJ102" s="162" t="e">
        <f t="shared" si="344"/>
        <v>#N/A</v>
      </c>
      <c r="HK102" s="162" t="e">
        <f t="shared" si="345"/>
        <v>#N/A</v>
      </c>
      <c r="HL102" s="162" t="e">
        <f t="shared" si="346"/>
        <v>#N/A</v>
      </c>
      <c r="HM102" s="162" t="e">
        <f t="shared" si="347"/>
        <v>#N/A</v>
      </c>
      <c r="HN102" s="162" t="e">
        <f t="shared" si="348"/>
        <v>#N/A</v>
      </c>
      <c r="HO102" s="162" t="e">
        <f t="shared" si="349"/>
        <v>#N/A</v>
      </c>
      <c r="HP102" s="162" t="e">
        <f t="shared" si="350"/>
        <v>#N/A</v>
      </c>
      <c r="HQ102" s="162" t="e">
        <f t="shared" si="351"/>
        <v>#N/A</v>
      </c>
    </row>
    <row r="103" spans="1:225" hidden="1" x14ac:dyDescent="0.25">
      <c r="A103" s="4">
        <v>100</v>
      </c>
      <c r="B103" s="364" t="str">
        <f t="shared" si="241"/>
        <v/>
      </c>
      <c r="C103" s="88"/>
      <c r="D103" s="364" t="str">
        <f t="shared" si="242"/>
        <v/>
      </c>
      <c r="E103" s="34" t="str">
        <f t="shared" si="243"/>
        <v/>
      </c>
      <c r="F103" s="34" t="str">
        <f t="shared" si="244"/>
        <v/>
      </c>
      <c r="G103" s="69" t="str">
        <f>IF(AND(C103&gt;0,NOT(ISBLANK(H103))),IF(VLOOKUP($C$3,VLookups!$A$17:$B$18,2,FALSE),C103*VLOOKUP(H103,VLookups!$A$4:$B$13,2,FALSE),C103),"")</f>
        <v/>
      </c>
      <c r="H103" s="21"/>
      <c r="I103" s="56"/>
      <c r="J103" s="265"/>
      <c r="K103" s="365" t="str">
        <f>IF(C103&gt;0,IF(ISBLANK(J103),IF(ISBLANK(H103),"",VLOOKUP(H103,VLookups!$A$4:$C$13,3,FALSE)),J103),"")</f>
        <v/>
      </c>
      <c r="L103" s="365" t="str">
        <f t="shared" si="245"/>
        <v/>
      </c>
      <c r="M103" s="71" t="str">
        <f t="shared" si="246"/>
        <v/>
      </c>
      <c r="N103" s="88"/>
      <c r="O103" s="258" t="str">
        <f>IF(AND(N103&gt;0,C103&gt;0,NOT(K103="")),ABS(VLOOKUP($N$1,VLookups!$A$48:$B$49,2,FALSE)-_xlfn.LOGNORM.DIST(N103,LN(G103),LN(K103),TRUE)),"")</f>
        <v/>
      </c>
      <c r="P103" s="87" t="str">
        <f>IF(AND($B103&gt;0,$C103&gt;0,$D103&gt;0,NOT(ISBLANK($H103))),_xlfn.LOGNORM.INV(ABS(VLOOKUP($N$1,VLookups!$A$48:$B$49,2,FALSE)-P$3),LN($G103),LN($K103)),"")</f>
        <v/>
      </c>
      <c r="Q103" s="86" t="str">
        <f>IF(AND($B103&gt;0,$C103&gt;0,$D103&gt;0,NOT(ISBLANK($H103))),_xlfn.LOGNORM.INV(ABS(VLOOKUP($N$1,VLookups!$A$48:$B$49,2,FALSE)-Q$3),LN($G103),LN($K103)),"")</f>
        <v/>
      </c>
      <c r="R103" s="87" t="str">
        <f>IF(AND($B103&gt;0,$C103&gt;0,$D103&gt;0,NOT(ISBLANK($H103))),_xlfn.LOGNORM.INV(ABS(VLOOKUP($N$1,VLookups!$A$48:$B$49,2,FALSE)-R$3),LN($G103),LN($K103)),"")</f>
        <v/>
      </c>
      <c r="S103" s="86" t="str">
        <f>IF(AND($B103&gt;0,$C103&gt;0,$D103&gt;0,NOT(ISBLANK($H103))),_xlfn.LOGNORM.INV(ABS(VLOOKUP($N$1,VLookups!$A$48:$B$49,2,FALSE)-S$3),LN($G103),LN($K103)),"")</f>
        <v/>
      </c>
      <c r="T103" s="87" t="str">
        <f>IF(AND($B103&gt;0,$C103&gt;0,$D103&gt;0,NOT(ISBLANK($H103))),_xlfn.LOGNORM.INV(ABS(VLOOKUP($N$1,VLookups!$A$48:$B$49,2,FALSE)-T$3),LN($G103),LN($K103)),"")</f>
        <v/>
      </c>
      <c r="U103" s="86" t="str">
        <f>IF(AND($B103&gt;0,$C103&gt;0,$D103&gt;0,NOT(ISBLANK($H103))),_xlfn.LOGNORM.INV(ABS(VLOOKUP($N$1,VLookups!$A$48:$B$49,2,FALSE)-U$3),LN($G103),LN($K103)),"")</f>
        <v/>
      </c>
      <c r="V103" s="5"/>
      <c r="W103" s="161" t="str">
        <f t="shared" si="247"/>
        <v/>
      </c>
      <c r="X103" s="161"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2" t="e">
        <f t="shared" si="251"/>
        <v>#N/A</v>
      </c>
      <c r="DV103" s="162" t="e">
        <f t="shared" si="252"/>
        <v>#N/A</v>
      </c>
      <c r="DW103" s="162" t="e">
        <f t="shared" si="253"/>
        <v>#N/A</v>
      </c>
      <c r="DX103" s="162" t="e">
        <f t="shared" si="254"/>
        <v>#N/A</v>
      </c>
      <c r="DY103" s="162" t="e">
        <f t="shared" si="255"/>
        <v>#N/A</v>
      </c>
      <c r="DZ103" s="162" t="e">
        <f t="shared" si="256"/>
        <v>#N/A</v>
      </c>
      <c r="EA103" s="162" t="e">
        <f t="shared" si="257"/>
        <v>#N/A</v>
      </c>
      <c r="EB103" s="162" t="e">
        <f t="shared" si="258"/>
        <v>#N/A</v>
      </c>
      <c r="EC103" s="162" t="e">
        <f t="shared" si="259"/>
        <v>#N/A</v>
      </c>
      <c r="ED103" s="162" t="e">
        <f t="shared" si="260"/>
        <v>#N/A</v>
      </c>
      <c r="EE103" s="162" t="e">
        <f t="shared" si="261"/>
        <v>#N/A</v>
      </c>
      <c r="EF103" s="162" t="e">
        <f t="shared" si="262"/>
        <v>#N/A</v>
      </c>
      <c r="EG103" s="162" t="e">
        <f t="shared" si="263"/>
        <v>#N/A</v>
      </c>
      <c r="EH103" s="162" t="e">
        <f t="shared" si="264"/>
        <v>#N/A</v>
      </c>
      <c r="EI103" s="162" t="e">
        <f t="shared" si="265"/>
        <v>#N/A</v>
      </c>
      <c r="EJ103" s="162" t="e">
        <f t="shared" si="266"/>
        <v>#N/A</v>
      </c>
      <c r="EK103" s="162" t="e">
        <f t="shared" si="267"/>
        <v>#N/A</v>
      </c>
      <c r="EL103" s="162" t="e">
        <f t="shared" si="268"/>
        <v>#N/A</v>
      </c>
      <c r="EM103" s="162" t="e">
        <f t="shared" si="269"/>
        <v>#N/A</v>
      </c>
      <c r="EN103" s="162" t="e">
        <f t="shared" si="270"/>
        <v>#N/A</v>
      </c>
      <c r="EO103" s="162" t="e">
        <f t="shared" si="271"/>
        <v>#N/A</v>
      </c>
      <c r="EP103" s="162" t="e">
        <f t="shared" si="272"/>
        <v>#N/A</v>
      </c>
      <c r="EQ103" s="162" t="e">
        <f t="shared" si="273"/>
        <v>#N/A</v>
      </c>
      <c r="ER103" s="162" t="e">
        <f t="shared" si="274"/>
        <v>#N/A</v>
      </c>
      <c r="ES103" s="162" t="e">
        <f t="shared" si="275"/>
        <v>#N/A</v>
      </c>
      <c r="ET103" s="162" t="e">
        <f t="shared" si="276"/>
        <v>#N/A</v>
      </c>
      <c r="EU103" s="162" t="e">
        <f t="shared" si="277"/>
        <v>#N/A</v>
      </c>
      <c r="EV103" s="162" t="e">
        <f t="shared" si="278"/>
        <v>#N/A</v>
      </c>
      <c r="EW103" s="162" t="e">
        <f t="shared" si="279"/>
        <v>#N/A</v>
      </c>
      <c r="EX103" s="162" t="e">
        <f t="shared" si="280"/>
        <v>#N/A</v>
      </c>
      <c r="EY103" s="162" t="e">
        <f t="shared" si="281"/>
        <v>#N/A</v>
      </c>
      <c r="EZ103" s="162" t="e">
        <f t="shared" si="282"/>
        <v>#N/A</v>
      </c>
      <c r="FA103" s="162" t="e">
        <f t="shared" si="283"/>
        <v>#N/A</v>
      </c>
      <c r="FB103" s="162" t="e">
        <f t="shared" si="284"/>
        <v>#N/A</v>
      </c>
      <c r="FC103" s="162" t="e">
        <f t="shared" si="285"/>
        <v>#N/A</v>
      </c>
      <c r="FD103" s="162" t="e">
        <f t="shared" si="286"/>
        <v>#N/A</v>
      </c>
      <c r="FE103" s="162" t="e">
        <f t="shared" si="287"/>
        <v>#N/A</v>
      </c>
      <c r="FF103" s="162" t="e">
        <f t="shared" si="288"/>
        <v>#N/A</v>
      </c>
      <c r="FG103" s="162" t="e">
        <f t="shared" si="289"/>
        <v>#N/A</v>
      </c>
      <c r="FH103" s="162" t="e">
        <f t="shared" si="290"/>
        <v>#N/A</v>
      </c>
      <c r="FI103" s="162" t="e">
        <f t="shared" si="291"/>
        <v>#N/A</v>
      </c>
      <c r="FJ103" s="162" t="e">
        <f t="shared" si="292"/>
        <v>#N/A</v>
      </c>
      <c r="FK103" s="162" t="e">
        <f t="shared" si="293"/>
        <v>#N/A</v>
      </c>
      <c r="FL103" s="162" t="e">
        <f t="shared" si="294"/>
        <v>#N/A</v>
      </c>
      <c r="FM103" s="162" t="e">
        <f t="shared" si="295"/>
        <v>#N/A</v>
      </c>
      <c r="FN103" s="162" t="e">
        <f t="shared" si="296"/>
        <v>#N/A</v>
      </c>
      <c r="FO103" s="162" t="e">
        <f t="shared" si="297"/>
        <v>#N/A</v>
      </c>
      <c r="FP103" s="162" t="e">
        <f t="shared" si="298"/>
        <v>#N/A</v>
      </c>
      <c r="FQ103" s="162" t="e">
        <f t="shared" si="299"/>
        <v>#N/A</v>
      </c>
      <c r="FR103" s="162" t="e">
        <f t="shared" si="300"/>
        <v>#N/A</v>
      </c>
      <c r="FS103" s="162" t="e">
        <f t="shared" si="301"/>
        <v>#N/A</v>
      </c>
      <c r="FT103" s="162" t="e">
        <f t="shared" si="302"/>
        <v>#N/A</v>
      </c>
      <c r="FU103" s="162" t="e">
        <f t="shared" si="303"/>
        <v>#N/A</v>
      </c>
      <c r="FV103" s="162" t="e">
        <f t="shared" si="304"/>
        <v>#N/A</v>
      </c>
      <c r="FW103" s="162" t="e">
        <f t="shared" si="305"/>
        <v>#N/A</v>
      </c>
      <c r="FX103" s="162" t="e">
        <f t="shared" si="306"/>
        <v>#N/A</v>
      </c>
      <c r="FY103" s="162" t="e">
        <f t="shared" si="307"/>
        <v>#N/A</v>
      </c>
      <c r="FZ103" s="162" t="e">
        <f t="shared" si="308"/>
        <v>#N/A</v>
      </c>
      <c r="GA103" s="162" t="e">
        <f t="shared" si="309"/>
        <v>#N/A</v>
      </c>
      <c r="GB103" s="162" t="e">
        <f t="shared" si="310"/>
        <v>#N/A</v>
      </c>
      <c r="GC103" s="162" t="e">
        <f t="shared" si="311"/>
        <v>#N/A</v>
      </c>
      <c r="GD103" s="162" t="e">
        <f t="shared" si="312"/>
        <v>#N/A</v>
      </c>
      <c r="GE103" s="162" t="e">
        <f t="shared" si="313"/>
        <v>#N/A</v>
      </c>
      <c r="GF103" s="162" t="e">
        <f t="shared" si="314"/>
        <v>#N/A</v>
      </c>
      <c r="GG103" s="162" t="e">
        <f t="shared" si="315"/>
        <v>#N/A</v>
      </c>
      <c r="GH103" s="162" t="e">
        <f t="shared" si="316"/>
        <v>#N/A</v>
      </c>
      <c r="GI103" s="162" t="e">
        <f t="shared" si="317"/>
        <v>#N/A</v>
      </c>
      <c r="GJ103" s="162" t="e">
        <f t="shared" si="318"/>
        <v>#N/A</v>
      </c>
      <c r="GK103" s="162" t="e">
        <f t="shared" si="319"/>
        <v>#N/A</v>
      </c>
      <c r="GL103" s="162" t="e">
        <f t="shared" si="320"/>
        <v>#N/A</v>
      </c>
      <c r="GM103" s="162" t="e">
        <f t="shared" si="321"/>
        <v>#N/A</v>
      </c>
      <c r="GN103" s="162" t="e">
        <f t="shared" si="322"/>
        <v>#N/A</v>
      </c>
      <c r="GO103" s="162" t="e">
        <f t="shared" si="323"/>
        <v>#N/A</v>
      </c>
      <c r="GP103" s="162" t="e">
        <f t="shared" si="324"/>
        <v>#N/A</v>
      </c>
      <c r="GQ103" s="162" t="e">
        <f t="shared" si="325"/>
        <v>#N/A</v>
      </c>
      <c r="GR103" s="162" t="e">
        <f t="shared" si="326"/>
        <v>#N/A</v>
      </c>
      <c r="GS103" s="162" t="e">
        <f t="shared" si="327"/>
        <v>#N/A</v>
      </c>
      <c r="GT103" s="162" t="e">
        <f t="shared" si="328"/>
        <v>#N/A</v>
      </c>
      <c r="GU103" s="162" t="e">
        <f t="shared" si="329"/>
        <v>#N/A</v>
      </c>
      <c r="GV103" s="162" t="e">
        <f t="shared" si="330"/>
        <v>#N/A</v>
      </c>
      <c r="GW103" s="162" t="e">
        <f t="shared" si="331"/>
        <v>#N/A</v>
      </c>
      <c r="GX103" s="162" t="e">
        <f t="shared" si="332"/>
        <v>#N/A</v>
      </c>
      <c r="GY103" s="162" t="e">
        <f t="shared" si="333"/>
        <v>#N/A</v>
      </c>
      <c r="GZ103" s="162" t="e">
        <f t="shared" si="334"/>
        <v>#N/A</v>
      </c>
      <c r="HA103" s="162" t="e">
        <f t="shared" si="335"/>
        <v>#N/A</v>
      </c>
      <c r="HB103" s="162" t="e">
        <f t="shared" si="336"/>
        <v>#N/A</v>
      </c>
      <c r="HC103" s="162" t="e">
        <f t="shared" si="337"/>
        <v>#N/A</v>
      </c>
      <c r="HD103" s="162" t="e">
        <f t="shared" si="338"/>
        <v>#N/A</v>
      </c>
      <c r="HE103" s="162" t="e">
        <f t="shared" si="339"/>
        <v>#N/A</v>
      </c>
      <c r="HF103" s="162" t="e">
        <f t="shared" si="340"/>
        <v>#N/A</v>
      </c>
      <c r="HG103" s="162" t="e">
        <f t="shared" si="341"/>
        <v>#N/A</v>
      </c>
      <c r="HH103" s="162" t="e">
        <f t="shared" si="342"/>
        <v>#N/A</v>
      </c>
      <c r="HI103" s="162" t="e">
        <f t="shared" si="343"/>
        <v>#N/A</v>
      </c>
      <c r="HJ103" s="162" t="e">
        <f t="shared" si="344"/>
        <v>#N/A</v>
      </c>
      <c r="HK103" s="162" t="e">
        <f t="shared" si="345"/>
        <v>#N/A</v>
      </c>
      <c r="HL103" s="162" t="e">
        <f t="shared" si="346"/>
        <v>#N/A</v>
      </c>
      <c r="HM103" s="162" t="e">
        <f t="shared" si="347"/>
        <v>#N/A</v>
      </c>
      <c r="HN103" s="162" t="e">
        <f t="shared" si="348"/>
        <v>#N/A</v>
      </c>
      <c r="HO103" s="162" t="e">
        <f t="shared" si="349"/>
        <v>#N/A</v>
      </c>
      <c r="HP103" s="162" t="e">
        <f t="shared" si="350"/>
        <v>#N/A</v>
      </c>
      <c r="HQ103" s="162" t="e">
        <f t="shared" si="351"/>
        <v>#N/A</v>
      </c>
    </row>
    <row r="104" spans="1:225" x14ac:dyDescent="0.25">
      <c r="A104" s="2"/>
      <c r="B104" s="83">
        <f>SUM(B4:B103)</f>
        <v>449.57037411869322</v>
      </c>
      <c r="C104" s="83">
        <f>SUM(C4:C103)</f>
        <v>1000</v>
      </c>
      <c r="D104" s="83">
        <f>SUM(D4:D103)</f>
        <v>2516.5092640315579</v>
      </c>
      <c r="E104" s="35"/>
      <c r="F104" s="35"/>
      <c r="G104" s="83">
        <f>SUM(G4:G103)</f>
        <v>1000</v>
      </c>
      <c r="H104" s="349" t="s">
        <v>772</v>
      </c>
      <c r="I104" s="5"/>
      <c r="L104" s="366">
        <f>IF(K4="","",SQRT(M104))</f>
        <v>121.80187936161975</v>
      </c>
      <c r="M104" s="68">
        <f>IF(M4="","",SUM(M4:M103))</f>
        <v>14835.697816022574</v>
      </c>
      <c r="N104" s="83">
        <f>IF(SUM(N4:N103)=0,"",SUM(N4:N103))</f>
        <v>1500</v>
      </c>
      <c r="O104" s="259">
        <f>IF(OR(L104="",N104=""),"",ABS(VLOOKUP($N$1,VLookups!$A$48:$B$49,2,FALSE)-_xlfn.NORM.DIST(N104,G104,L104,TRUE)))</f>
        <v>0.99997978661452136</v>
      </c>
      <c r="P104" s="85">
        <f t="shared" ref="P104:U104" si="420">SUM(P4:P103)</f>
        <v>707.22861588258195</v>
      </c>
      <c r="Q104" s="85">
        <f t="shared" si="420"/>
        <v>1444.5819734797246</v>
      </c>
      <c r="R104" s="85">
        <f t="shared" si="420"/>
        <v>1344.2213993336427</v>
      </c>
      <c r="S104" s="85">
        <f t="shared" si="420"/>
        <v>1270.1612137052491</v>
      </c>
      <c r="T104" s="85">
        <f t="shared" si="420"/>
        <v>1210.3609259291895</v>
      </c>
      <c r="U104" s="85">
        <f t="shared" si="420"/>
        <v>1159.4214329224512</v>
      </c>
      <c r="V104" s="5"/>
      <c r="W104" s="177">
        <f>IF(AND(B104&gt;0,C104&gt;0,D104&gt;0),G104-(3*L104),"")</f>
        <v>634.59436191514078</v>
      </c>
      <c r="X104" s="238">
        <f>IF(ISNONTEXT($W104),W104+(($DT$104-$W$104)/101),"")</f>
        <v>641.83011712474195</v>
      </c>
      <c r="Y104" s="238">
        <f t="shared" ref="Y104:CJ104" si="421">IF(ISNONTEXT($W104),X104+(($DT$104-$W$104)/101),"")</f>
        <v>649.06587233434311</v>
      </c>
      <c r="Z104" s="238">
        <f t="shared" si="421"/>
        <v>656.30162754394428</v>
      </c>
      <c r="AA104" s="238">
        <f t="shared" si="421"/>
        <v>663.53738275354544</v>
      </c>
      <c r="AB104" s="238">
        <f t="shared" si="421"/>
        <v>670.77313796314661</v>
      </c>
      <c r="AC104" s="238">
        <f t="shared" si="421"/>
        <v>678.00889317274778</v>
      </c>
      <c r="AD104" s="238">
        <f t="shared" si="421"/>
        <v>685.24464838234894</v>
      </c>
      <c r="AE104" s="238">
        <f t="shared" si="421"/>
        <v>692.48040359195011</v>
      </c>
      <c r="AF104" s="238">
        <f t="shared" si="421"/>
        <v>699.71615880155127</v>
      </c>
      <c r="AG104" s="238">
        <f t="shared" si="421"/>
        <v>706.95191401115244</v>
      </c>
      <c r="AH104" s="238">
        <f t="shared" si="421"/>
        <v>714.18766922075361</v>
      </c>
      <c r="AI104" s="238">
        <f t="shared" si="421"/>
        <v>721.42342443035477</v>
      </c>
      <c r="AJ104" s="238">
        <f t="shared" si="421"/>
        <v>728.65917963995594</v>
      </c>
      <c r="AK104" s="238">
        <f t="shared" si="421"/>
        <v>735.8949348495571</v>
      </c>
      <c r="AL104" s="238">
        <f t="shared" si="421"/>
        <v>743.13069005915827</v>
      </c>
      <c r="AM104" s="238">
        <f t="shared" si="421"/>
        <v>750.36644526875943</v>
      </c>
      <c r="AN104" s="238">
        <f t="shared" si="421"/>
        <v>757.6022004783606</v>
      </c>
      <c r="AO104" s="238">
        <f t="shared" si="421"/>
        <v>764.83795568796177</v>
      </c>
      <c r="AP104" s="238">
        <f t="shared" si="421"/>
        <v>772.07371089756293</v>
      </c>
      <c r="AQ104" s="238">
        <f t="shared" si="421"/>
        <v>779.3094661071641</v>
      </c>
      <c r="AR104" s="238">
        <f t="shared" si="421"/>
        <v>786.54522131676526</v>
      </c>
      <c r="AS104" s="238">
        <f t="shared" si="421"/>
        <v>793.78097652636643</v>
      </c>
      <c r="AT104" s="238">
        <f t="shared" si="421"/>
        <v>801.0167317359676</v>
      </c>
      <c r="AU104" s="238">
        <f t="shared" si="421"/>
        <v>808.25248694556876</v>
      </c>
      <c r="AV104" s="238">
        <f t="shared" si="421"/>
        <v>815.48824215516993</v>
      </c>
      <c r="AW104" s="238">
        <f t="shared" si="421"/>
        <v>822.72399736477109</v>
      </c>
      <c r="AX104" s="238">
        <f t="shared" si="421"/>
        <v>829.95975257437226</v>
      </c>
      <c r="AY104" s="238">
        <f t="shared" si="421"/>
        <v>837.19550778397343</v>
      </c>
      <c r="AZ104" s="238">
        <f t="shared" si="421"/>
        <v>844.43126299357459</v>
      </c>
      <c r="BA104" s="238">
        <f t="shared" si="421"/>
        <v>851.66701820317576</v>
      </c>
      <c r="BB104" s="238">
        <f t="shared" si="421"/>
        <v>858.90277341277692</v>
      </c>
      <c r="BC104" s="238">
        <f t="shared" si="421"/>
        <v>866.13852862237809</v>
      </c>
      <c r="BD104" s="238">
        <f t="shared" si="421"/>
        <v>873.37428383197926</v>
      </c>
      <c r="BE104" s="238">
        <f t="shared" si="421"/>
        <v>880.61003904158042</v>
      </c>
      <c r="BF104" s="238">
        <f t="shared" si="421"/>
        <v>887.84579425118159</v>
      </c>
      <c r="BG104" s="238">
        <f t="shared" si="421"/>
        <v>895.08154946078275</v>
      </c>
      <c r="BH104" s="238">
        <f t="shared" si="421"/>
        <v>902.31730467038392</v>
      </c>
      <c r="BI104" s="238">
        <f t="shared" si="421"/>
        <v>909.55305987998508</v>
      </c>
      <c r="BJ104" s="238">
        <f t="shared" si="421"/>
        <v>916.78881508958625</v>
      </c>
      <c r="BK104" s="238">
        <f t="shared" si="421"/>
        <v>924.02457029918742</v>
      </c>
      <c r="BL104" s="238">
        <f t="shared" si="421"/>
        <v>931.26032550878858</v>
      </c>
      <c r="BM104" s="238">
        <f t="shared" si="421"/>
        <v>938.49608071838975</v>
      </c>
      <c r="BN104" s="238">
        <f t="shared" si="421"/>
        <v>945.73183592799091</v>
      </c>
      <c r="BO104" s="238">
        <f t="shared" si="421"/>
        <v>952.96759113759208</v>
      </c>
      <c r="BP104" s="238">
        <f t="shared" si="421"/>
        <v>960.20334634719325</v>
      </c>
      <c r="BQ104" s="238">
        <f t="shared" si="421"/>
        <v>967.43910155679441</v>
      </c>
      <c r="BR104" s="238">
        <f t="shared" si="421"/>
        <v>974.67485676639558</v>
      </c>
      <c r="BS104" s="238">
        <f t="shared" si="421"/>
        <v>981.91061197599674</v>
      </c>
      <c r="BT104" s="238">
        <f t="shared" si="421"/>
        <v>989.14636718559791</v>
      </c>
      <c r="BU104" s="238">
        <f t="shared" si="421"/>
        <v>996.38212239519908</v>
      </c>
      <c r="BV104" s="238">
        <f t="shared" si="421"/>
        <v>1003.6178776048002</v>
      </c>
      <c r="BW104" s="238">
        <f t="shared" si="421"/>
        <v>1010.8536328144014</v>
      </c>
      <c r="BX104" s="238">
        <f t="shared" si="421"/>
        <v>1018.0893880240026</v>
      </c>
      <c r="BY104" s="238">
        <f t="shared" si="421"/>
        <v>1025.3251432336037</v>
      </c>
      <c r="BZ104" s="238">
        <f t="shared" si="421"/>
        <v>1032.5608984432049</v>
      </c>
      <c r="CA104" s="238">
        <f t="shared" si="421"/>
        <v>1039.7966536528061</v>
      </c>
      <c r="CB104" s="238">
        <f t="shared" si="421"/>
        <v>1047.0324088624072</v>
      </c>
      <c r="CC104" s="238">
        <f t="shared" si="421"/>
        <v>1054.2681640720084</v>
      </c>
      <c r="CD104" s="238">
        <f t="shared" si="421"/>
        <v>1061.5039192816096</v>
      </c>
      <c r="CE104" s="238">
        <f t="shared" si="421"/>
        <v>1068.7396744912107</v>
      </c>
      <c r="CF104" s="238">
        <f t="shared" si="421"/>
        <v>1075.9754297008119</v>
      </c>
      <c r="CG104" s="238">
        <f t="shared" si="421"/>
        <v>1083.2111849104131</v>
      </c>
      <c r="CH104" s="238">
        <f t="shared" si="421"/>
        <v>1090.4469401200142</v>
      </c>
      <c r="CI104" s="238">
        <f t="shared" si="421"/>
        <v>1097.6826953296154</v>
      </c>
      <c r="CJ104" s="238">
        <f t="shared" si="421"/>
        <v>1104.9184505392166</v>
      </c>
      <c r="CK104" s="238">
        <f t="shared" ref="CK104:DS104" si="422">IF(ISNONTEXT($W104),CJ104+(($DT$104-$W$104)/101),"")</f>
        <v>1112.1542057488177</v>
      </c>
      <c r="CL104" s="238">
        <f t="shared" si="422"/>
        <v>1119.3899609584189</v>
      </c>
      <c r="CM104" s="238">
        <f t="shared" si="422"/>
        <v>1126.6257161680201</v>
      </c>
      <c r="CN104" s="238">
        <f t="shared" si="422"/>
        <v>1133.8614713776212</v>
      </c>
      <c r="CO104" s="238">
        <f t="shared" si="422"/>
        <v>1141.0972265872224</v>
      </c>
      <c r="CP104" s="238">
        <f t="shared" si="422"/>
        <v>1148.3329817968236</v>
      </c>
      <c r="CQ104" s="238">
        <f t="shared" si="422"/>
        <v>1155.5687370064247</v>
      </c>
      <c r="CR104" s="238">
        <f t="shared" si="422"/>
        <v>1162.8044922160259</v>
      </c>
      <c r="CS104" s="238">
        <f t="shared" si="422"/>
        <v>1170.0402474256271</v>
      </c>
      <c r="CT104" s="238">
        <f t="shared" si="422"/>
        <v>1177.2760026352282</v>
      </c>
      <c r="CU104" s="238">
        <f t="shared" si="422"/>
        <v>1184.5117578448294</v>
      </c>
      <c r="CV104" s="238">
        <f t="shared" si="422"/>
        <v>1191.7475130544306</v>
      </c>
      <c r="CW104" s="238">
        <f t="shared" si="422"/>
        <v>1198.9832682640317</v>
      </c>
      <c r="CX104" s="238">
        <f t="shared" si="422"/>
        <v>1206.2190234736329</v>
      </c>
      <c r="CY104" s="238">
        <f t="shared" si="422"/>
        <v>1213.4547786832341</v>
      </c>
      <c r="CZ104" s="238">
        <f t="shared" si="422"/>
        <v>1220.6905338928352</v>
      </c>
      <c r="DA104" s="238">
        <f t="shared" si="422"/>
        <v>1227.9262891024364</v>
      </c>
      <c r="DB104" s="238">
        <f t="shared" si="422"/>
        <v>1235.1620443120376</v>
      </c>
      <c r="DC104" s="238">
        <f t="shared" si="422"/>
        <v>1242.3977995216387</v>
      </c>
      <c r="DD104" s="238">
        <f t="shared" si="422"/>
        <v>1249.6335547312399</v>
      </c>
      <c r="DE104" s="238">
        <f t="shared" si="422"/>
        <v>1256.869309940841</v>
      </c>
      <c r="DF104" s="238">
        <f t="shared" si="422"/>
        <v>1264.1050651504422</v>
      </c>
      <c r="DG104" s="238">
        <f t="shared" si="422"/>
        <v>1271.3408203600434</v>
      </c>
      <c r="DH104" s="238">
        <f t="shared" si="422"/>
        <v>1278.5765755696445</v>
      </c>
      <c r="DI104" s="238">
        <f t="shared" si="422"/>
        <v>1285.8123307792457</v>
      </c>
      <c r="DJ104" s="238">
        <f t="shared" si="422"/>
        <v>1293.0480859888469</v>
      </c>
      <c r="DK104" s="238">
        <f t="shared" si="422"/>
        <v>1300.283841198448</v>
      </c>
      <c r="DL104" s="238">
        <f t="shared" si="422"/>
        <v>1307.5195964080492</v>
      </c>
      <c r="DM104" s="238">
        <f t="shared" si="422"/>
        <v>1314.7553516176504</v>
      </c>
      <c r="DN104" s="238">
        <f t="shared" si="422"/>
        <v>1321.9911068272515</v>
      </c>
      <c r="DO104" s="238">
        <f t="shared" si="422"/>
        <v>1329.2268620368527</v>
      </c>
      <c r="DP104" s="238">
        <f t="shared" si="422"/>
        <v>1336.4626172464539</v>
      </c>
      <c r="DQ104" s="238">
        <f t="shared" si="422"/>
        <v>1343.698372456055</v>
      </c>
      <c r="DR104" s="238">
        <f t="shared" si="422"/>
        <v>1350.9341276656562</v>
      </c>
      <c r="DS104" s="238">
        <f t="shared" si="422"/>
        <v>1358.1698828752574</v>
      </c>
      <c r="DT104" s="177">
        <f>IF(ISNONTEXT($W104),G104+(3*L104),"")</f>
        <v>1365.4056380848592</v>
      </c>
      <c r="DU104" s="162">
        <f t="shared" ref="DU104:EZ104" si="423">IF(ISNONTEXT($L104),_xlfn.NORM.DIST(X104,$G104,$L104,FALSE),NA())</f>
        <v>4.340738242493702E-5</v>
      </c>
      <c r="DV104" s="162">
        <f t="shared" si="423"/>
        <v>5.1601655314591351E-5</v>
      </c>
      <c r="DW104" s="162">
        <f t="shared" si="423"/>
        <v>6.1126709155643236E-5</v>
      </c>
      <c r="DX104" s="162">
        <f t="shared" si="423"/>
        <v>7.2154885830838655E-5</v>
      </c>
      <c r="DY104" s="162">
        <f t="shared" si="423"/>
        <v>8.4872660920790532E-5</v>
      </c>
      <c r="DZ104" s="162">
        <f t="shared" si="423"/>
        <v>9.9480334995562922E-5</v>
      </c>
      <c r="EA104" s="162">
        <f t="shared" si="423"/>
        <v>1.161914057247686E-4</v>
      </c>
      <c r="EB104" s="162">
        <f t="shared" si="423"/>
        <v>1.3523157903380415E-4</v>
      </c>
      <c r="EC104" s="162">
        <f t="shared" si="423"/>
        <v>1.5683737990247444E-4</v>
      </c>
      <c r="ED104" s="162">
        <f t="shared" si="423"/>
        <v>1.8125432737696359E-4</v>
      </c>
      <c r="EE104" s="162">
        <f t="shared" si="423"/>
        <v>2.0873464408330505E-4</v>
      </c>
      <c r="EF104" s="162">
        <f t="shared" si="423"/>
        <v>2.3953447808336523E-4</v>
      </c>
      <c r="EG104" s="162">
        <f t="shared" si="423"/>
        <v>2.7391062434173872E-4</v>
      </c>
      <c r="EH104" s="162">
        <f t="shared" si="423"/>
        <v>3.1211674434808651E-4</v>
      </c>
      <c r="EI104" s="162">
        <f t="shared" si="423"/>
        <v>3.5439909546476975E-4</v>
      </c>
      <c r="EJ104" s="162">
        <f t="shared" si="423"/>
        <v>4.0099179616369027E-4</v>
      </c>
      <c r="EK104" s="162">
        <f t="shared" si="423"/>
        <v>4.5211166921303882E-4</v>
      </c>
      <c r="EL104" s="162">
        <f t="shared" si="423"/>
        <v>5.0795272172124873E-4</v>
      </c>
      <c r="EM104" s="162">
        <f t="shared" si="423"/>
        <v>5.6868033830428325E-4</v>
      </c>
      <c r="EN104" s="162">
        <f t="shared" si="423"/>
        <v>6.3442528099760397E-4</v>
      </c>
      <c r="EO104" s="162">
        <f t="shared" si="423"/>
        <v>7.0527760630248514E-4</v>
      </c>
      <c r="EP104" s="162">
        <f t="shared" si="423"/>
        <v>7.8128062530218891E-4</v>
      </c>
      <c r="EQ104" s="162">
        <f t="shared" si="423"/>
        <v>8.6242504643854973E-4</v>
      </c>
      <c r="ER104" s="162">
        <f t="shared" si="423"/>
        <v>9.4864345162590973E-4</v>
      </c>
      <c r="ES104" s="162">
        <f t="shared" si="423"/>
        <v>1.0398052642363828E-3</v>
      </c>
      <c r="ET104" s="162">
        <f t="shared" si="423"/>
        <v>1.1357123715032176E-3</v>
      </c>
      <c r="EU104" s="162">
        <f t="shared" si="423"/>
        <v>1.236095563518682E-3</v>
      </c>
      <c r="EV104" s="162">
        <f t="shared" si="423"/>
        <v>1.3406119458161654E-3</v>
      </c>
      <c r="EW104" s="162">
        <f t="shared" si="423"/>
        <v>1.4488434722239913E-3</v>
      </c>
      <c r="EX104" s="162">
        <f t="shared" si="423"/>
        <v>1.5602967291207699E-3</v>
      </c>
      <c r="EY104" s="162">
        <f t="shared" si="423"/>
        <v>1.6744040814489578E-3</v>
      </c>
      <c r="EZ104" s="162">
        <f t="shared" si="423"/>
        <v>1.790526265088825E-3</v>
      </c>
      <c r="FA104" s="162">
        <f t="shared" ref="FA104:GF104" si="424">IF(ISNONTEXT($L104),_xlfn.NORM.DIST(BD104,$G104,$L104,FALSE),NA())</f>
        <v>1.9079564798953346E-3</v>
      </c>
      <c r="FB104" s="162">
        <f t="shared" si="424"/>
        <v>2.0259260034923136E-3</v>
      </c>
      <c r="FC104" s="162">
        <f t="shared" si="424"/>
        <v>2.1436113086297183E-3</v>
      </c>
      <c r="FD104" s="162">
        <f t="shared" si="424"/>
        <v>2.2601426275410293E-3</v>
      </c>
      <c r="FE104" s="162">
        <f t="shared" si="424"/>
        <v>2.3746138664337301E-3</v>
      </c>
      <c r="FF104" s="162">
        <f t="shared" si="424"/>
        <v>2.4860937332600373E-3</v>
      </c>
      <c r="FG104" s="162">
        <f t="shared" si="424"/>
        <v>2.593637903566899E-3</v>
      </c>
      <c r="FH104" s="162">
        <f t="shared" si="424"/>
        <v>2.6963020138505191E-3</v>
      </c>
      <c r="FI104" s="162">
        <f t="shared" si="424"/>
        <v>2.7931552407432472E-3</v>
      </c>
      <c r="FJ104" s="162">
        <f t="shared" si="424"/>
        <v>2.8832941987536709E-3</v>
      </c>
      <c r="FK104" s="162">
        <f t="shared" si="424"/>
        <v>2.9658568702379418E-3</v>
      </c>
      <c r="FL104" s="162">
        <f t="shared" si="424"/>
        <v>3.0400362696867064E-3</v>
      </c>
      <c r="FM104" s="162">
        <f t="shared" si="424"/>
        <v>3.1050935409209831E-3</v>
      </c>
      <c r="FN104" s="162">
        <f t="shared" si="424"/>
        <v>3.1603701907896107E-3</v>
      </c>
      <c r="FO104" s="162">
        <f t="shared" si="424"/>
        <v>3.2052991765479655E-3</v>
      </c>
      <c r="FP104" s="162">
        <f t="shared" si="424"/>
        <v>3.2394145860674393E-3</v>
      </c>
      <c r="FQ104" s="162">
        <f t="shared" si="424"/>
        <v>3.2623596798697736E-3</v>
      </c>
      <c r="FR104" s="162">
        <f t="shared" si="424"/>
        <v>3.2738931009017617E-3</v>
      </c>
      <c r="FS104" s="162">
        <f t="shared" si="424"/>
        <v>3.2738931009017626E-3</v>
      </c>
      <c r="FT104" s="162">
        <f t="shared" si="424"/>
        <v>3.2623596798697749E-3</v>
      </c>
      <c r="FU104" s="162">
        <f t="shared" si="424"/>
        <v>3.2394145860674428E-3</v>
      </c>
      <c r="FV104" s="162">
        <f t="shared" si="424"/>
        <v>3.2052991765479689E-3</v>
      </c>
      <c r="FW104" s="162">
        <f t="shared" si="424"/>
        <v>3.1603701907896155E-3</v>
      </c>
      <c r="FX104" s="162">
        <f t="shared" si="424"/>
        <v>3.1050935409209883E-3</v>
      </c>
      <c r="FY104" s="162">
        <f t="shared" si="424"/>
        <v>3.0400362696867129E-3</v>
      </c>
      <c r="FZ104" s="162">
        <f t="shared" si="424"/>
        <v>2.9658568702379496E-3</v>
      </c>
      <c r="GA104" s="162">
        <f t="shared" si="424"/>
        <v>2.8832941987536787E-3</v>
      </c>
      <c r="GB104" s="162">
        <f t="shared" si="424"/>
        <v>2.7931552407432559E-3</v>
      </c>
      <c r="GC104" s="162">
        <f t="shared" si="424"/>
        <v>2.6963020138505286E-3</v>
      </c>
      <c r="GD104" s="162">
        <f t="shared" si="424"/>
        <v>2.593637903566909E-3</v>
      </c>
      <c r="GE104" s="162">
        <f t="shared" si="424"/>
        <v>2.4860937332600477E-3</v>
      </c>
      <c r="GF104" s="162">
        <f t="shared" si="424"/>
        <v>2.3746138664337405E-3</v>
      </c>
      <c r="GG104" s="162">
        <f t="shared" ref="GG104:HL104" si="425">IF(ISNONTEXT($L104),_xlfn.NORM.DIST(CJ104,$G104,$L104,FALSE),NA())</f>
        <v>2.2601426275410401E-3</v>
      </c>
      <c r="GH104" s="162">
        <f t="shared" si="425"/>
        <v>2.1436113086297291E-3</v>
      </c>
      <c r="GI104" s="162">
        <f t="shared" si="425"/>
        <v>2.0259260034923244E-3</v>
      </c>
      <c r="GJ104" s="162">
        <f t="shared" si="425"/>
        <v>1.907956479895346E-3</v>
      </c>
      <c r="GK104" s="162">
        <f t="shared" si="425"/>
        <v>1.7905262650888363E-3</v>
      </c>
      <c r="GL104" s="162">
        <f t="shared" si="425"/>
        <v>1.6744040814489689E-3</v>
      </c>
      <c r="GM104" s="162">
        <f t="shared" si="425"/>
        <v>1.5602967291207805E-3</v>
      </c>
      <c r="GN104" s="162">
        <f t="shared" si="425"/>
        <v>1.4488434722240014E-3</v>
      </c>
      <c r="GO104" s="162">
        <f t="shared" si="425"/>
        <v>1.3406119458161754E-3</v>
      </c>
      <c r="GP104" s="162">
        <f t="shared" si="425"/>
        <v>1.2360955635186918E-3</v>
      </c>
      <c r="GQ104" s="162">
        <f t="shared" si="425"/>
        <v>1.1357123715032269E-3</v>
      </c>
      <c r="GR104" s="162">
        <f t="shared" si="425"/>
        <v>1.0398052642363916E-3</v>
      </c>
      <c r="GS104" s="162">
        <f t="shared" si="425"/>
        <v>9.4864345162591786E-4</v>
      </c>
      <c r="GT104" s="162">
        <f t="shared" si="425"/>
        <v>8.6242504643855764E-4</v>
      </c>
      <c r="GU104" s="162">
        <f t="shared" si="425"/>
        <v>7.8128062530219617E-4</v>
      </c>
      <c r="GV104" s="162">
        <f t="shared" si="425"/>
        <v>7.0527760630249208E-4</v>
      </c>
      <c r="GW104" s="162">
        <f t="shared" si="425"/>
        <v>6.3442528099761036E-4</v>
      </c>
      <c r="GX104" s="162">
        <f t="shared" si="425"/>
        <v>5.6868033830428932E-4</v>
      </c>
      <c r="GY104" s="162">
        <f t="shared" si="425"/>
        <v>5.0795272172125415E-4</v>
      </c>
      <c r="GZ104" s="162">
        <f t="shared" si="425"/>
        <v>4.5211166921304386E-4</v>
      </c>
      <c r="HA104" s="162">
        <f t="shared" si="425"/>
        <v>4.0099179616369466E-4</v>
      </c>
      <c r="HB104" s="162">
        <f t="shared" si="425"/>
        <v>3.5439909546477398E-4</v>
      </c>
      <c r="HC104" s="162">
        <f t="shared" si="425"/>
        <v>3.1211674434809057E-4</v>
      </c>
      <c r="HD104" s="162">
        <f t="shared" si="425"/>
        <v>2.7391062434174224E-4</v>
      </c>
      <c r="HE104" s="162">
        <f t="shared" si="425"/>
        <v>2.3953447808336807E-4</v>
      </c>
      <c r="HF104" s="162">
        <f t="shared" si="425"/>
        <v>2.0873464408330784E-4</v>
      </c>
      <c r="HG104" s="162">
        <f t="shared" si="425"/>
        <v>1.8125432737696616E-4</v>
      </c>
      <c r="HH104" s="162">
        <f t="shared" si="425"/>
        <v>1.5683737990247667E-4</v>
      </c>
      <c r="HI104" s="162">
        <f t="shared" si="425"/>
        <v>1.3523157903380594E-4</v>
      </c>
      <c r="HJ104" s="162">
        <f t="shared" si="425"/>
        <v>1.1619140572477029E-4</v>
      </c>
      <c r="HK104" s="162">
        <f t="shared" si="425"/>
        <v>9.9480334995564454E-5</v>
      </c>
      <c r="HL104" s="162">
        <f t="shared" si="425"/>
        <v>8.4872660920791846E-5</v>
      </c>
      <c r="HM104" s="162">
        <f t="shared" ref="HM104:HQ104" si="426">IF(ISNONTEXT($L104),_xlfn.NORM.DIST(DP104,$G104,$L104,FALSE),NA())</f>
        <v>7.2154885830839712E-5</v>
      </c>
      <c r="HN104" s="162">
        <f t="shared" si="426"/>
        <v>6.1126709155644212E-5</v>
      </c>
      <c r="HO104" s="162">
        <f t="shared" si="426"/>
        <v>5.1601655314592212E-5</v>
      </c>
      <c r="HP104" s="162">
        <f t="shared" si="426"/>
        <v>4.3407382424937678E-5</v>
      </c>
      <c r="HQ104" s="162">
        <f t="shared" si="426"/>
        <v>3.6385714532205388E-5</v>
      </c>
    </row>
    <row r="105" spans="1:225" x14ac:dyDescent="0.25">
      <c r="A105" s="2"/>
      <c r="B105" s="5"/>
      <c r="C105" s="5"/>
      <c r="D105" s="5"/>
      <c r="E105" s="2"/>
      <c r="F105" s="2"/>
      <c r="G105" s="5"/>
      <c r="H105" s="2"/>
      <c r="I105" s="2"/>
      <c r="J105" s="2"/>
      <c r="K105" s="2"/>
      <c r="L105" s="2"/>
      <c r="M105" s="2"/>
      <c r="N105" s="22"/>
      <c r="O105" s="260"/>
      <c r="P105" s="33"/>
      <c r="Q105" s="33"/>
      <c r="R105" s="33"/>
      <c r="S105" s="33"/>
      <c r="T105" s="33"/>
      <c r="U105" s="33"/>
      <c r="V105" s="5"/>
    </row>
    <row r="106" spans="1:225" ht="15.75" x14ac:dyDescent="0.25">
      <c r="A106" s="5"/>
      <c r="B106" s="386" t="s">
        <v>45</v>
      </c>
      <c r="C106" s="387"/>
      <c r="D106" s="388"/>
      <c r="E106" s="5"/>
      <c r="F106" s="5"/>
      <c r="G106" s="5"/>
      <c r="H106" s="5"/>
      <c r="I106" s="5"/>
      <c r="K106" s="31" t="s">
        <v>54</v>
      </c>
      <c r="L106" s="31"/>
      <c r="M106" s="31"/>
      <c r="N106" s="90">
        <v>1000</v>
      </c>
      <c r="O106" s="261">
        <f>IF(OR(L104="",N106=""),"",ABS(VLOOKUP($N$1,VLookups!$A$48:$B$49,2,FALSE)-_xlfn.NORM.DIST(N106,G104,L104,TRUE)))</f>
        <v>0.5</v>
      </c>
      <c r="P106" s="62">
        <f>IF($L$104="","",_xlfn.NORM.INV(ABS(VLOOKUP($N$1,VLookups!$A$48:$B$49,2,FALSE)-P$3),$G$104,$L104))</f>
        <v>843.90461081784156</v>
      </c>
      <c r="Q106" s="63">
        <f>IF($L$104="","",_xlfn.NORM.INV(ABS(VLOOKUP($N$1,VLookups!$A$48:$B$49,2,FALSE)-Q$3),$G$104,$L104))</f>
        <v>1156.0953891821584</v>
      </c>
      <c r="R106" s="64">
        <f>IF($L$104="","",_xlfn.NORM.INV(ABS(VLOOKUP($N$1,VLookups!$A$48:$B$49,2,FALSE)-R$3),$G$104,$L104))</f>
        <v>1126.2395346734772</v>
      </c>
      <c r="S106" s="65">
        <f>IF($L$104="","",_xlfn.NORM.INV(ABS(VLOOKUP($N$1,VLookups!$A$48:$B$49,2,FALSE)-S$3),$G$104,$L104))</f>
        <v>1102.5110479598256</v>
      </c>
      <c r="T106" s="66">
        <f>IF($L$104="","",_xlfn.NORM.INV(ABS(VLOOKUP($N$1,VLookups!$A$48:$B$49,2,FALSE)-T$3),$G$104,$L104))</f>
        <v>1082.1541191840322</v>
      </c>
      <c r="U106" s="67">
        <f>IF($L$104="","",_xlfn.NORM.INV(ABS(VLOOKUP($N$1,VLookups!$A$48:$B$49,2,FALSE)-U$3),$G$104,$L104))</f>
        <v>1063.8729679860364</v>
      </c>
      <c r="V106" s="5"/>
      <c r="DU106" s="201">
        <f>IF(AND($D$112&gt;0,$D$113&gt;0),IF(OR(X104&lt;$D$112,X104=$D$112),DU104,0),"")</f>
        <v>4.340738242493702E-5</v>
      </c>
      <c r="DV106" s="201">
        <f t="shared" ref="DV106:GG106" si="427">IF(AND($D$112&gt;0,$D$113&gt;0),IF(OR(Y104&lt;$D$112,Y104=$D$112),DV104,0),"")</f>
        <v>5.1601655314591351E-5</v>
      </c>
      <c r="DW106" s="201">
        <f t="shared" si="427"/>
        <v>6.1126709155643236E-5</v>
      </c>
      <c r="DX106" s="201">
        <f t="shared" si="427"/>
        <v>7.2154885830838655E-5</v>
      </c>
      <c r="DY106" s="201">
        <f t="shared" si="427"/>
        <v>8.4872660920790532E-5</v>
      </c>
      <c r="DZ106" s="201">
        <f t="shared" si="427"/>
        <v>9.9480334995562922E-5</v>
      </c>
      <c r="EA106" s="201">
        <f t="shared" si="427"/>
        <v>1.161914057247686E-4</v>
      </c>
      <c r="EB106" s="201">
        <f t="shared" si="427"/>
        <v>1.3523157903380415E-4</v>
      </c>
      <c r="EC106" s="201">
        <f t="shared" si="427"/>
        <v>1.5683737990247444E-4</v>
      </c>
      <c r="ED106" s="201">
        <f t="shared" si="427"/>
        <v>1.8125432737696359E-4</v>
      </c>
      <c r="EE106" s="201">
        <f t="shared" si="427"/>
        <v>2.0873464408330505E-4</v>
      </c>
      <c r="EF106" s="201">
        <f t="shared" si="427"/>
        <v>2.3953447808336523E-4</v>
      </c>
      <c r="EG106" s="201">
        <f t="shared" si="427"/>
        <v>2.7391062434173872E-4</v>
      </c>
      <c r="EH106" s="201">
        <f t="shared" si="427"/>
        <v>3.1211674434808651E-4</v>
      </c>
      <c r="EI106" s="201">
        <f t="shared" si="427"/>
        <v>3.5439909546476975E-4</v>
      </c>
      <c r="EJ106" s="201">
        <f t="shared" si="427"/>
        <v>4.0099179616369027E-4</v>
      </c>
      <c r="EK106" s="201">
        <f t="shared" si="427"/>
        <v>4.5211166921303882E-4</v>
      </c>
      <c r="EL106" s="201">
        <f t="shared" si="427"/>
        <v>5.0795272172124873E-4</v>
      </c>
      <c r="EM106" s="201">
        <f t="shared" si="427"/>
        <v>5.6868033830428325E-4</v>
      </c>
      <c r="EN106" s="201">
        <f t="shared" si="427"/>
        <v>6.3442528099760397E-4</v>
      </c>
      <c r="EO106" s="201">
        <f t="shared" si="427"/>
        <v>7.0527760630248514E-4</v>
      </c>
      <c r="EP106" s="201">
        <f t="shared" si="427"/>
        <v>7.8128062530218891E-4</v>
      </c>
      <c r="EQ106" s="201">
        <f t="shared" si="427"/>
        <v>0</v>
      </c>
      <c r="ER106" s="201">
        <f t="shared" si="427"/>
        <v>0</v>
      </c>
      <c r="ES106" s="201">
        <f t="shared" si="427"/>
        <v>0</v>
      </c>
      <c r="ET106" s="201">
        <f t="shared" si="427"/>
        <v>0</v>
      </c>
      <c r="EU106" s="201">
        <f t="shared" si="427"/>
        <v>0</v>
      </c>
      <c r="EV106" s="201">
        <f t="shared" si="427"/>
        <v>0</v>
      </c>
      <c r="EW106" s="201">
        <f t="shared" si="427"/>
        <v>0</v>
      </c>
      <c r="EX106" s="201">
        <f t="shared" si="427"/>
        <v>0</v>
      </c>
      <c r="EY106" s="201">
        <f t="shared" si="427"/>
        <v>0</v>
      </c>
      <c r="EZ106" s="201">
        <f t="shared" si="427"/>
        <v>0</v>
      </c>
      <c r="FA106" s="201">
        <f t="shared" si="427"/>
        <v>0</v>
      </c>
      <c r="FB106" s="201">
        <f t="shared" si="427"/>
        <v>0</v>
      </c>
      <c r="FC106" s="201">
        <f t="shared" si="427"/>
        <v>0</v>
      </c>
      <c r="FD106" s="201">
        <f t="shared" si="427"/>
        <v>0</v>
      </c>
      <c r="FE106" s="201">
        <f t="shared" si="427"/>
        <v>0</v>
      </c>
      <c r="FF106" s="201">
        <f t="shared" si="427"/>
        <v>0</v>
      </c>
      <c r="FG106" s="201">
        <f t="shared" si="427"/>
        <v>0</v>
      </c>
      <c r="FH106" s="201">
        <f t="shared" si="427"/>
        <v>0</v>
      </c>
      <c r="FI106" s="201">
        <f t="shared" si="427"/>
        <v>0</v>
      </c>
      <c r="FJ106" s="201">
        <f t="shared" si="427"/>
        <v>0</v>
      </c>
      <c r="FK106" s="201">
        <f t="shared" si="427"/>
        <v>0</v>
      </c>
      <c r="FL106" s="201">
        <f t="shared" si="427"/>
        <v>0</v>
      </c>
      <c r="FM106" s="201">
        <f t="shared" si="427"/>
        <v>0</v>
      </c>
      <c r="FN106" s="201">
        <f t="shared" si="427"/>
        <v>0</v>
      </c>
      <c r="FO106" s="201">
        <f t="shared" si="427"/>
        <v>0</v>
      </c>
      <c r="FP106" s="201">
        <f t="shared" si="427"/>
        <v>0</v>
      </c>
      <c r="FQ106" s="201">
        <f t="shared" si="427"/>
        <v>0</v>
      </c>
      <c r="FR106" s="201">
        <f t="shared" si="427"/>
        <v>0</v>
      </c>
      <c r="FS106" s="201">
        <f t="shared" si="427"/>
        <v>0</v>
      </c>
      <c r="FT106" s="201">
        <f t="shared" si="427"/>
        <v>0</v>
      </c>
      <c r="FU106" s="201">
        <f t="shared" si="427"/>
        <v>0</v>
      </c>
      <c r="FV106" s="201">
        <f t="shared" si="427"/>
        <v>0</v>
      </c>
      <c r="FW106" s="201">
        <f t="shared" si="427"/>
        <v>0</v>
      </c>
      <c r="FX106" s="201">
        <f t="shared" si="427"/>
        <v>0</v>
      </c>
      <c r="FY106" s="201">
        <f t="shared" si="427"/>
        <v>0</v>
      </c>
      <c r="FZ106" s="201">
        <f t="shared" si="427"/>
        <v>0</v>
      </c>
      <c r="GA106" s="201">
        <f t="shared" si="427"/>
        <v>0</v>
      </c>
      <c r="GB106" s="201">
        <f t="shared" si="427"/>
        <v>0</v>
      </c>
      <c r="GC106" s="201">
        <f t="shared" si="427"/>
        <v>0</v>
      </c>
      <c r="GD106" s="201">
        <f t="shared" si="427"/>
        <v>0</v>
      </c>
      <c r="GE106" s="201">
        <f t="shared" si="427"/>
        <v>0</v>
      </c>
      <c r="GF106" s="201">
        <f t="shared" si="427"/>
        <v>0</v>
      </c>
      <c r="GG106" s="201">
        <f t="shared" si="427"/>
        <v>0</v>
      </c>
      <c r="GH106" s="201">
        <f t="shared" ref="GH106:HQ106" si="428">IF(AND($D$112&gt;0,$D$113&gt;0),IF(OR(CK104&lt;$D$112,CK104=$D$112),GH104,0),"")</f>
        <v>0</v>
      </c>
      <c r="GI106" s="201">
        <f t="shared" si="428"/>
        <v>0</v>
      </c>
      <c r="GJ106" s="201">
        <f t="shared" si="428"/>
        <v>0</v>
      </c>
      <c r="GK106" s="201">
        <f t="shared" si="428"/>
        <v>0</v>
      </c>
      <c r="GL106" s="201">
        <f t="shared" si="428"/>
        <v>0</v>
      </c>
      <c r="GM106" s="201">
        <f t="shared" si="428"/>
        <v>0</v>
      </c>
      <c r="GN106" s="201">
        <f t="shared" si="428"/>
        <v>0</v>
      </c>
      <c r="GO106" s="201">
        <f t="shared" si="428"/>
        <v>0</v>
      </c>
      <c r="GP106" s="201">
        <f t="shared" si="428"/>
        <v>0</v>
      </c>
      <c r="GQ106" s="201">
        <f t="shared" si="428"/>
        <v>0</v>
      </c>
      <c r="GR106" s="201">
        <f t="shared" si="428"/>
        <v>0</v>
      </c>
      <c r="GS106" s="201">
        <f t="shared" si="428"/>
        <v>0</v>
      </c>
      <c r="GT106" s="201">
        <f t="shared" si="428"/>
        <v>0</v>
      </c>
      <c r="GU106" s="201">
        <f t="shared" si="428"/>
        <v>0</v>
      </c>
      <c r="GV106" s="201">
        <f t="shared" si="428"/>
        <v>0</v>
      </c>
      <c r="GW106" s="201">
        <f t="shared" si="428"/>
        <v>0</v>
      </c>
      <c r="GX106" s="201">
        <f t="shared" si="428"/>
        <v>0</v>
      </c>
      <c r="GY106" s="201">
        <f t="shared" si="428"/>
        <v>0</v>
      </c>
      <c r="GZ106" s="201">
        <f t="shared" si="428"/>
        <v>0</v>
      </c>
      <c r="HA106" s="201">
        <f t="shared" si="428"/>
        <v>0</v>
      </c>
      <c r="HB106" s="201">
        <f t="shared" si="428"/>
        <v>0</v>
      </c>
      <c r="HC106" s="201">
        <f t="shared" si="428"/>
        <v>0</v>
      </c>
      <c r="HD106" s="201">
        <f t="shared" si="428"/>
        <v>0</v>
      </c>
      <c r="HE106" s="201">
        <f t="shared" si="428"/>
        <v>0</v>
      </c>
      <c r="HF106" s="201">
        <f t="shared" si="428"/>
        <v>0</v>
      </c>
      <c r="HG106" s="201">
        <f t="shared" si="428"/>
        <v>0</v>
      </c>
      <c r="HH106" s="201">
        <f t="shared" si="428"/>
        <v>0</v>
      </c>
      <c r="HI106" s="201">
        <f t="shared" si="428"/>
        <v>0</v>
      </c>
      <c r="HJ106" s="201">
        <f t="shared" si="428"/>
        <v>0</v>
      </c>
      <c r="HK106" s="201">
        <f t="shared" si="428"/>
        <v>0</v>
      </c>
      <c r="HL106" s="201">
        <f t="shared" si="428"/>
        <v>0</v>
      </c>
      <c r="HM106" s="201">
        <f t="shared" si="428"/>
        <v>0</v>
      </c>
      <c r="HN106" s="201">
        <f t="shared" si="428"/>
        <v>0</v>
      </c>
      <c r="HO106" s="201">
        <f t="shared" si="428"/>
        <v>0</v>
      </c>
      <c r="HP106" s="201">
        <f t="shared" si="428"/>
        <v>0</v>
      </c>
      <c r="HQ106" s="201">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1">
        <f>IF(AND($D$112&gt;0,$D$113&gt;0),IF(AND(X104&gt;$D$112,OR(X104&lt;$D$113,X104=$D$113)),DU104,0),"")</f>
        <v>0</v>
      </c>
      <c r="DV107" s="201">
        <f t="shared" ref="DV107:GG107" si="429">IF(AND($D$112&gt;0,$D$113&gt;0),IF(AND(Y104&gt;$D$112,OR(Y104&lt;$D$113,Y104=$D$113)),DV104,0),"")</f>
        <v>0</v>
      </c>
      <c r="DW107" s="201">
        <f t="shared" si="429"/>
        <v>0</v>
      </c>
      <c r="DX107" s="201">
        <f t="shared" si="429"/>
        <v>0</v>
      </c>
      <c r="DY107" s="201">
        <f t="shared" si="429"/>
        <v>0</v>
      </c>
      <c r="DZ107" s="201">
        <f t="shared" si="429"/>
        <v>0</v>
      </c>
      <c r="EA107" s="201">
        <f t="shared" si="429"/>
        <v>0</v>
      </c>
      <c r="EB107" s="201">
        <f t="shared" si="429"/>
        <v>0</v>
      </c>
      <c r="EC107" s="201">
        <f t="shared" si="429"/>
        <v>0</v>
      </c>
      <c r="ED107" s="201">
        <f t="shared" si="429"/>
        <v>0</v>
      </c>
      <c r="EE107" s="201">
        <f t="shared" si="429"/>
        <v>0</v>
      </c>
      <c r="EF107" s="201">
        <f t="shared" si="429"/>
        <v>0</v>
      </c>
      <c r="EG107" s="201">
        <f t="shared" si="429"/>
        <v>0</v>
      </c>
      <c r="EH107" s="201">
        <f t="shared" si="429"/>
        <v>0</v>
      </c>
      <c r="EI107" s="201">
        <f t="shared" si="429"/>
        <v>0</v>
      </c>
      <c r="EJ107" s="201">
        <f t="shared" si="429"/>
        <v>0</v>
      </c>
      <c r="EK107" s="201">
        <f t="shared" si="429"/>
        <v>0</v>
      </c>
      <c r="EL107" s="201">
        <f t="shared" si="429"/>
        <v>0</v>
      </c>
      <c r="EM107" s="201">
        <f t="shared" si="429"/>
        <v>0</v>
      </c>
      <c r="EN107" s="201">
        <f t="shared" si="429"/>
        <v>0</v>
      </c>
      <c r="EO107" s="201">
        <f t="shared" si="429"/>
        <v>0</v>
      </c>
      <c r="EP107" s="201">
        <f t="shared" si="429"/>
        <v>0</v>
      </c>
      <c r="EQ107" s="201">
        <f t="shared" si="429"/>
        <v>8.6242504643854973E-4</v>
      </c>
      <c r="ER107" s="201">
        <f t="shared" si="429"/>
        <v>9.4864345162590973E-4</v>
      </c>
      <c r="ES107" s="201">
        <f t="shared" si="429"/>
        <v>1.0398052642363828E-3</v>
      </c>
      <c r="ET107" s="201">
        <f t="shared" si="429"/>
        <v>1.1357123715032176E-3</v>
      </c>
      <c r="EU107" s="201">
        <f t="shared" si="429"/>
        <v>1.236095563518682E-3</v>
      </c>
      <c r="EV107" s="201">
        <f t="shared" si="429"/>
        <v>1.3406119458161654E-3</v>
      </c>
      <c r="EW107" s="201">
        <f t="shared" si="429"/>
        <v>1.4488434722239913E-3</v>
      </c>
      <c r="EX107" s="201">
        <f t="shared" si="429"/>
        <v>1.5602967291207699E-3</v>
      </c>
      <c r="EY107" s="201">
        <f t="shared" si="429"/>
        <v>1.6744040814489578E-3</v>
      </c>
      <c r="EZ107" s="201">
        <f t="shared" si="429"/>
        <v>1.790526265088825E-3</v>
      </c>
      <c r="FA107" s="201">
        <f t="shared" si="429"/>
        <v>1.9079564798953346E-3</v>
      </c>
      <c r="FB107" s="201">
        <f t="shared" si="429"/>
        <v>2.0259260034923136E-3</v>
      </c>
      <c r="FC107" s="201">
        <f t="shared" si="429"/>
        <v>2.1436113086297183E-3</v>
      </c>
      <c r="FD107" s="201">
        <f t="shared" si="429"/>
        <v>2.2601426275410293E-3</v>
      </c>
      <c r="FE107" s="201">
        <f t="shared" si="429"/>
        <v>2.3746138664337301E-3</v>
      </c>
      <c r="FF107" s="201">
        <f t="shared" si="429"/>
        <v>2.4860937332600373E-3</v>
      </c>
      <c r="FG107" s="201">
        <f t="shared" si="429"/>
        <v>2.593637903566899E-3</v>
      </c>
      <c r="FH107" s="201">
        <f t="shared" si="429"/>
        <v>2.6963020138505191E-3</v>
      </c>
      <c r="FI107" s="201">
        <f t="shared" si="429"/>
        <v>2.7931552407432472E-3</v>
      </c>
      <c r="FJ107" s="201">
        <f t="shared" si="429"/>
        <v>2.8832941987536709E-3</v>
      </c>
      <c r="FK107" s="201">
        <f t="shared" si="429"/>
        <v>2.9658568702379418E-3</v>
      </c>
      <c r="FL107" s="201">
        <f t="shared" si="429"/>
        <v>3.0400362696867064E-3</v>
      </c>
      <c r="FM107" s="201">
        <f t="shared" si="429"/>
        <v>3.1050935409209831E-3</v>
      </c>
      <c r="FN107" s="201">
        <f t="shared" si="429"/>
        <v>3.1603701907896107E-3</v>
      </c>
      <c r="FO107" s="201">
        <f t="shared" si="429"/>
        <v>3.2052991765479655E-3</v>
      </c>
      <c r="FP107" s="201">
        <f t="shared" si="429"/>
        <v>3.2394145860674393E-3</v>
      </c>
      <c r="FQ107" s="201">
        <f t="shared" si="429"/>
        <v>3.2623596798697736E-3</v>
      </c>
      <c r="FR107" s="201">
        <f t="shared" si="429"/>
        <v>3.2738931009017617E-3</v>
      </c>
      <c r="FS107" s="201">
        <f t="shared" si="429"/>
        <v>3.2738931009017626E-3</v>
      </c>
      <c r="FT107" s="201">
        <f t="shared" si="429"/>
        <v>3.2623596798697749E-3</v>
      </c>
      <c r="FU107" s="201">
        <f t="shared" si="429"/>
        <v>3.2394145860674428E-3</v>
      </c>
      <c r="FV107" s="201">
        <f t="shared" si="429"/>
        <v>3.2052991765479689E-3</v>
      </c>
      <c r="FW107" s="201">
        <f t="shared" si="429"/>
        <v>3.1603701907896155E-3</v>
      </c>
      <c r="FX107" s="201">
        <f t="shared" si="429"/>
        <v>3.1050935409209883E-3</v>
      </c>
      <c r="FY107" s="201">
        <f t="shared" si="429"/>
        <v>3.0400362696867129E-3</v>
      </c>
      <c r="FZ107" s="201">
        <f t="shared" si="429"/>
        <v>2.9658568702379496E-3</v>
      </c>
      <c r="GA107" s="201">
        <f t="shared" si="429"/>
        <v>2.8832941987536787E-3</v>
      </c>
      <c r="GB107" s="201">
        <f t="shared" si="429"/>
        <v>2.7931552407432559E-3</v>
      </c>
      <c r="GC107" s="201">
        <f t="shared" si="429"/>
        <v>2.6963020138505286E-3</v>
      </c>
      <c r="GD107" s="201">
        <f t="shared" si="429"/>
        <v>2.593637903566909E-3</v>
      </c>
      <c r="GE107" s="201">
        <f t="shared" si="429"/>
        <v>2.4860937332600477E-3</v>
      </c>
      <c r="GF107" s="201">
        <f t="shared" si="429"/>
        <v>2.3746138664337405E-3</v>
      </c>
      <c r="GG107" s="201">
        <f t="shared" si="429"/>
        <v>2.2601426275410401E-3</v>
      </c>
      <c r="GH107" s="201">
        <f t="shared" ref="GH107:HQ107" si="430">IF(AND($D$112&gt;0,$D$113&gt;0),IF(AND(CK104&gt;$D$112,OR(CK104&lt;$D$113,CK104=$D$113)),GH104,0),"")</f>
        <v>2.1436113086297291E-3</v>
      </c>
      <c r="GI107" s="201">
        <f t="shared" si="430"/>
        <v>2.0259260034923244E-3</v>
      </c>
      <c r="GJ107" s="201">
        <f t="shared" si="430"/>
        <v>1.907956479895346E-3</v>
      </c>
      <c r="GK107" s="201">
        <f t="shared" si="430"/>
        <v>1.7905262650888363E-3</v>
      </c>
      <c r="GL107" s="201">
        <f t="shared" si="430"/>
        <v>1.6744040814489689E-3</v>
      </c>
      <c r="GM107" s="201">
        <f t="shared" si="430"/>
        <v>1.5602967291207805E-3</v>
      </c>
      <c r="GN107" s="201">
        <f t="shared" si="430"/>
        <v>1.4488434722240014E-3</v>
      </c>
      <c r="GO107" s="201">
        <f t="shared" si="430"/>
        <v>1.3406119458161754E-3</v>
      </c>
      <c r="GP107" s="201">
        <f t="shared" si="430"/>
        <v>1.2360955635186918E-3</v>
      </c>
      <c r="GQ107" s="201">
        <f t="shared" si="430"/>
        <v>1.1357123715032269E-3</v>
      </c>
      <c r="GR107" s="201">
        <f t="shared" si="430"/>
        <v>1.0398052642363916E-3</v>
      </c>
      <c r="GS107" s="201">
        <f t="shared" si="430"/>
        <v>9.4864345162591786E-4</v>
      </c>
      <c r="GT107" s="201">
        <f t="shared" si="430"/>
        <v>8.6242504643855764E-4</v>
      </c>
      <c r="GU107" s="201">
        <f t="shared" si="430"/>
        <v>0</v>
      </c>
      <c r="GV107" s="201">
        <f t="shared" si="430"/>
        <v>0</v>
      </c>
      <c r="GW107" s="201">
        <f t="shared" si="430"/>
        <v>0</v>
      </c>
      <c r="GX107" s="201">
        <f t="shared" si="430"/>
        <v>0</v>
      </c>
      <c r="GY107" s="201">
        <f t="shared" si="430"/>
        <v>0</v>
      </c>
      <c r="GZ107" s="201">
        <f t="shared" si="430"/>
        <v>0</v>
      </c>
      <c r="HA107" s="201">
        <f t="shared" si="430"/>
        <v>0</v>
      </c>
      <c r="HB107" s="201">
        <f t="shared" si="430"/>
        <v>0</v>
      </c>
      <c r="HC107" s="201">
        <f t="shared" si="430"/>
        <v>0</v>
      </c>
      <c r="HD107" s="201">
        <f t="shared" si="430"/>
        <v>0</v>
      </c>
      <c r="HE107" s="201">
        <f t="shared" si="430"/>
        <v>0</v>
      </c>
      <c r="HF107" s="201">
        <f t="shared" si="430"/>
        <v>0</v>
      </c>
      <c r="HG107" s="201">
        <f t="shared" si="430"/>
        <v>0</v>
      </c>
      <c r="HH107" s="201">
        <f t="shared" si="430"/>
        <v>0</v>
      </c>
      <c r="HI107" s="201">
        <f t="shared" si="430"/>
        <v>0</v>
      </c>
      <c r="HJ107" s="201">
        <f t="shared" si="430"/>
        <v>0</v>
      </c>
      <c r="HK107" s="201">
        <f t="shared" si="430"/>
        <v>0</v>
      </c>
      <c r="HL107" s="201">
        <f t="shared" si="430"/>
        <v>0</v>
      </c>
      <c r="HM107" s="201">
        <f t="shared" si="430"/>
        <v>0</v>
      </c>
      <c r="HN107" s="201">
        <f t="shared" si="430"/>
        <v>0</v>
      </c>
      <c r="HO107" s="201">
        <f t="shared" si="430"/>
        <v>0</v>
      </c>
      <c r="HP107" s="201">
        <f t="shared" si="430"/>
        <v>0</v>
      </c>
      <c r="HQ107" s="201">
        <f t="shared" si="430"/>
        <v>0</v>
      </c>
    </row>
    <row r="108" spans="1:225" ht="15.75" x14ac:dyDescent="0.25">
      <c r="A108" s="5"/>
      <c r="B108" s="5"/>
      <c r="C108" s="31" t="s">
        <v>17</v>
      </c>
      <c r="D108" s="91">
        <v>0.9</v>
      </c>
      <c r="E108" s="303" t="s">
        <v>20</v>
      </c>
      <c r="F108" s="38"/>
      <c r="G108" s="5"/>
      <c r="H108" s="5"/>
      <c r="I108" s="5"/>
      <c r="J108" s="5"/>
      <c r="K108" s="5"/>
      <c r="L108" s="5"/>
      <c r="M108" s="5"/>
      <c r="N108" s="5"/>
      <c r="O108" s="5"/>
      <c r="P108" s="5"/>
      <c r="Q108" s="5"/>
      <c r="R108" s="5"/>
      <c r="S108" s="5"/>
      <c r="T108" s="5"/>
      <c r="U108" s="5"/>
      <c r="V108" s="5"/>
      <c r="DU108" s="201">
        <f>IF(AND($D$112&gt;0,$D$113&gt;0),IF(AND(X104&gt;$D$113),DU104,0),"")</f>
        <v>0</v>
      </c>
      <c r="DV108" s="201">
        <f t="shared" ref="DV108:GG108" si="431">IF(AND($D$112&gt;0,$D$113&gt;0),IF(AND(Y104&gt;$D$113),DV104,0),"")</f>
        <v>0</v>
      </c>
      <c r="DW108" s="201">
        <f t="shared" si="431"/>
        <v>0</v>
      </c>
      <c r="DX108" s="201">
        <f t="shared" si="431"/>
        <v>0</v>
      </c>
      <c r="DY108" s="201">
        <f t="shared" si="431"/>
        <v>0</v>
      </c>
      <c r="DZ108" s="201">
        <f t="shared" si="431"/>
        <v>0</v>
      </c>
      <c r="EA108" s="201">
        <f t="shared" si="431"/>
        <v>0</v>
      </c>
      <c r="EB108" s="201">
        <f t="shared" si="431"/>
        <v>0</v>
      </c>
      <c r="EC108" s="201">
        <f t="shared" si="431"/>
        <v>0</v>
      </c>
      <c r="ED108" s="201">
        <f t="shared" si="431"/>
        <v>0</v>
      </c>
      <c r="EE108" s="201">
        <f t="shared" si="431"/>
        <v>0</v>
      </c>
      <c r="EF108" s="201">
        <f t="shared" si="431"/>
        <v>0</v>
      </c>
      <c r="EG108" s="201">
        <f t="shared" si="431"/>
        <v>0</v>
      </c>
      <c r="EH108" s="201">
        <f t="shared" si="431"/>
        <v>0</v>
      </c>
      <c r="EI108" s="201">
        <f t="shared" si="431"/>
        <v>0</v>
      </c>
      <c r="EJ108" s="201">
        <f t="shared" si="431"/>
        <v>0</v>
      </c>
      <c r="EK108" s="201">
        <f t="shared" si="431"/>
        <v>0</v>
      </c>
      <c r="EL108" s="201">
        <f t="shared" si="431"/>
        <v>0</v>
      </c>
      <c r="EM108" s="201">
        <f t="shared" si="431"/>
        <v>0</v>
      </c>
      <c r="EN108" s="201">
        <f t="shared" si="431"/>
        <v>0</v>
      </c>
      <c r="EO108" s="201">
        <f t="shared" si="431"/>
        <v>0</v>
      </c>
      <c r="EP108" s="201">
        <f t="shared" si="431"/>
        <v>0</v>
      </c>
      <c r="EQ108" s="201">
        <f t="shared" si="431"/>
        <v>0</v>
      </c>
      <c r="ER108" s="201">
        <f t="shared" si="431"/>
        <v>0</v>
      </c>
      <c r="ES108" s="201">
        <f t="shared" si="431"/>
        <v>0</v>
      </c>
      <c r="ET108" s="201">
        <f t="shared" si="431"/>
        <v>0</v>
      </c>
      <c r="EU108" s="201">
        <f t="shared" si="431"/>
        <v>0</v>
      </c>
      <c r="EV108" s="201">
        <f t="shared" si="431"/>
        <v>0</v>
      </c>
      <c r="EW108" s="201">
        <f t="shared" si="431"/>
        <v>0</v>
      </c>
      <c r="EX108" s="201">
        <f t="shared" si="431"/>
        <v>0</v>
      </c>
      <c r="EY108" s="201">
        <f t="shared" si="431"/>
        <v>0</v>
      </c>
      <c r="EZ108" s="201">
        <f t="shared" si="431"/>
        <v>0</v>
      </c>
      <c r="FA108" s="201">
        <f t="shared" si="431"/>
        <v>0</v>
      </c>
      <c r="FB108" s="201">
        <f t="shared" si="431"/>
        <v>0</v>
      </c>
      <c r="FC108" s="201">
        <f t="shared" si="431"/>
        <v>0</v>
      </c>
      <c r="FD108" s="201">
        <f t="shared" si="431"/>
        <v>0</v>
      </c>
      <c r="FE108" s="201">
        <f t="shared" si="431"/>
        <v>0</v>
      </c>
      <c r="FF108" s="201">
        <f t="shared" si="431"/>
        <v>0</v>
      </c>
      <c r="FG108" s="201">
        <f t="shared" si="431"/>
        <v>0</v>
      </c>
      <c r="FH108" s="201">
        <f t="shared" si="431"/>
        <v>0</v>
      </c>
      <c r="FI108" s="201">
        <f t="shared" si="431"/>
        <v>0</v>
      </c>
      <c r="FJ108" s="201">
        <f t="shared" si="431"/>
        <v>0</v>
      </c>
      <c r="FK108" s="201">
        <f t="shared" si="431"/>
        <v>0</v>
      </c>
      <c r="FL108" s="201">
        <f t="shared" si="431"/>
        <v>0</v>
      </c>
      <c r="FM108" s="201">
        <f t="shared" si="431"/>
        <v>0</v>
      </c>
      <c r="FN108" s="201">
        <f t="shared" si="431"/>
        <v>0</v>
      </c>
      <c r="FO108" s="201">
        <f t="shared" si="431"/>
        <v>0</v>
      </c>
      <c r="FP108" s="201">
        <f t="shared" si="431"/>
        <v>0</v>
      </c>
      <c r="FQ108" s="201">
        <f t="shared" si="431"/>
        <v>0</v>
      </c>
      <c r="FR108" s="201">
        <f t="shared" si="431"/>
        <v>0</v>
      </c>
      <c r="FS108" s="201">
        <f t="shared" si="431"/>
        <v>0</v>
      </c>
      <c r="FT108" s="201">
        <f t="shared" si="431"/>
        <v>0</v>
      </c>
      <c r="FU108" s="201">
        <f t="shared" si="431"/>
        <v>0</v>
      </c>
      <c r="FV108" s="201">
        <f t="shared" si="431"/>
        <v>0</v>
      </c>
      <c r="FW108" s="201">
        <f t="shared" si="431"/>
        <v>0</v>
      </c>
      <c r="FX108" s="201">
        <f t="shared" si="431"/>
        <v>0</v>
      </c>
      <c r="FY108" s="201">
        <f t="shared" si="431"/>
        <v>0</v>
      </c>
      <c r="FZ108" s="201">
        <f t="shared" si="431"/>
        <v>0</v>
      </c>
      <c r="GA108" s="201">
        <f t="shared" si="431"/>
        <v>0</v>
      </c>
      <c r="GB108" s="201">
        <f t="shared" si="431"/>
        <v>0</v>
      </c>
      <c r="GC108" s="201">
        <f t="shared" si="431"/>
        <v>0</v>
      </c>
      <c r="GD108" s="201">
        <f t="shared" si="431"/>
        <v>0</v>
      </c>
      <c r="GE108" s="201">
        <f t="shared" si="431"/>
        <v>0</v>
      </c>
      <c r="GF108" s="201">
        <f t="shared" si="431"/>
        <v>0</v>
      </c>
      <c r="GG108" s="201">
        <f t="shared" si="431"/>
        <v>0</v>
      </c>
      <c r="GH108" s="201">
        <f t="shared" ref="GH108:HQ108" si="432">IF(AND($D$112&gt;0,$D$113&gt;0),IF(AND(CK104&gt;$D$113),GH104,0),"")</f>
        <v>0</v>
      </c>
      <c r="GI108" s="201">
        <f t="shared" si="432"/>
        <v>0</v>
      </c>
      <c r="GJ108" s="201">
        <f t="shared" si="432"/>
        <v>0</v>
      </c>
      <c r="GK108" s="201">
        <f t="shared" si="432"/>
        <v>0</v>
      </c>
      <c r="GL108" s="201">
        <f t="shared" si="432"/>
        <v>0</v>
      </c>
      <c r="GM108" s="201">
        <f t="shared" si="432"/>
        <v>0</v>
      </c>
      <c r="GN108" s="201">
        <f t="shared" si="432"/>
        <v>0</v>
      </c>
      <c r="GO108" s="201">
        <f t="shared" si="432"/>
        <v>0</v>
      </c>
      <c r="GP108" s="201">
        <f t="shared" si="432"/>
        <v>0</v>
      </c>
      <c r="GQ108" s="201">
        <f t="shared" si="432"/>
        <v>0</v>
      </c>
      <c r="GR108" s="201">
        <f t="shared" si="432"/>
        <v>0</v>
      </c>
      <c r="GS108" s="201">
        <f t="shared" si="432"/>
        <v>0</v>
      </c>
      <c r="GT108" s="201">
        <f t="shared" si="432"/>
        <v>0</v>
      </c>
      <c r="GU108" s="201">
        <f t="shared" si="432"/>
        <v>7.8128062530219617E-4</v>
      </c>
      <c r="GV108" s="201">
        <f t="shared" si="432"/>
        <v>7.0527760630249208E-4</v>
      </c>
      <c r="GW108" s="201">
        <f t="shared" si="432"/>
        <v>6.3442528099761036E-4</v>
      </c>
      <c r="GX108" s="201">
        <f t="shared" si="432"/>
        <v>5.6868033830428932E-4</v>
      </c>
      <c r="GY108" s="201">
        <f t="shared" si="432"/>
        <v>5.0795272172125415E-4</v>
      </c>
      <c r="GZ108" s="201">
        <f t="shared" si="432"/>
        <v>4.5211166921304386E-4</v>
      </c>
      <c r="HA108" s="201">
        <f t="shared" si="432"/>
        <v>4.0099179616369466E-4</v>
      </c>
      <c r="HB108" s="201">
        <f t="shared" si="432"/>
        <v>3.5439909546477398E-4</v>
      </c>
      <c r="HC108" s="201">
        <f t="shared" si="432"/>
        <v>3.1211674434809057E-4</v>
      </c>
      <c r="HD108" s="201">
        <f t="shared" si="432"/>
        <v>2.7391062434174224E-4</v>
      </c>
      <c r="HE108" s="201">
        <f t="shared" si="432"/>
        <v>2.3953447808336807E-4</v>
      </c>
      <c r="HF108" s="201">
        <f t="shared" si="432"/>
        <v>2.0873464408330784E-4</v>
      </c>
      <c r="HG108" s="201">
        <f t="shared" si="432"/>
        <v>1.8125432737696616E-4</v>
      </c>
      <c r="HH108" s="201">
        <f t="shared" si="432"/>
        <v>1.5683737990247667E-4</v>
      </c>
      <c r="HI108" s="201">
        <f t="shared" si="432"/>
        <v>1.3523157903380594E-4</v>
      </c>
      <c r="HJ108" s="201">
        <f t="shared" si="432"/>
        <v>1.1619140572477029E-4</v>
      </c>
      <c r="HK108" s="201">
        <f t="shared" si="432"/>
        <v>9.9480334995564454E-5</v>
      </c>
      <c r="HL108" s="201">
        <f t="shared" si="432"/>
        <v>8.4872660920791846E-5</v>
      </c>
      <c r="HM108" s="201">
        <f t="shared" si="432"/>
        <v>7.2154885830839712E-5</v>
      </c>
      <c r="HN108" s="201">
        <f t="shared" si="432"/>
        <v>6.1126709155644212E-5</v>
      </c>
      <c r="HO108" s="201">
        <f t="shared" si="432"/>
        <v>5.1601655314592212E-5</v>
      </c>
      <c r="HP108" s="201">
        <f t="shared" si="432"/>
        <v>4.3407382424937678E-5</v>
      </c>
      <c r="HQ108" s="201">
        <f t="shared" si="432"/>
        <v>3.6385714532205388E-5</v>
      </c>
    </row>
    <row r="109" spans="1:225" ht="15.75" x14ac:dyDescent="0.25">
      <c r="A109" s="5"/>
      <c r="C109" s="31" t="s">
        <v>16</v>
      </c>
      <c r="D109" s="72">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7">
        <f>MAX(DU106:DU108)</f>
        <v>4.340738242493702E-5</v>
      </c>
      <c r="DV109" s="247">
        <f t="shared" ref="DV109:GG109" si="433">MAX(DV106:DV108)</f>
        <v>5.1601655314591351E-5</v>
      </c>
      <c r="DW109" s="247">
        <f t="shared" si="433"/>
        <v>6.1126709155643236E-5</v>
      </c>
      <c r="DX109" s="247">
        <f t="shared" si="433"/>
        <v>7.2154885830838655E-5</v>
      </c>
      <c r="DY109" s="247">
        <f t="shared" si="433"/>
        <v>8.4872660920790532E-5</v>
      </c>
      <c r="DZ109" s="247">
        <f t="shared" si="433"/>
        <v>9.9480334995562922E-5</v>
      </c>
      <c r="EA109" s="247">
        <f t="shared" si="433"/>
        <v>1.161914057247686E-4</v>
      </c>
      <c r="EB109" s="247">
        <f t="shared" si="433"/>
        <v>1.3523157903380415E-4</v>
      </c>
      <c r="EC109" s="247">
        <f t="shared" si="433"/>
        <v>1.5683737990247444E-4</v>
      </c>
      <c r="ED109" s="247">
        <f t="shared" si="433"/>
        <v>1.8125432737696359E-4</v>
      </c>
      <c r="EE109" s="247">
        <f t="shared" si="433"/>
        <v>2.0873464408330505E-4</v>
      </c>
      <c r="EF109" s="247">
        <f t="shared" si="433"/>
        <v>2.3953447808336523E-4</v>
      </c>
      <c r="EG109" s="247">
        <f t="shared" si="433"/>
        <v>2.7391062434173872E-4</v>
      </c>
      <c r="EH109" s="247">
        <f t="shared" si="433"/>
        <v>3.1211674434808651E-4</v>
      </c>
      <c r="EI109" s="247">
        <f t="shared" si="433"/>
        <v>3.5439909546476975E-4</v>
      </c>
      <c r="EJ109" s="247">
        <f t="shared" si="433"/>
        <v>4.0099179616369027E-4</v>
      </c>
      <c r="EK109" s="247">
        <f t="shared" si="433"/>
        <v>4.5211166921303882E-4</v>
      </c>
      <c r="EL109" s="247">
        <f t="shared" si="433"/>
        <v>5.0795272172124873E-4</v>
      </c>
      <c r="EM109" s="247">
        <f t="shared" si="433"/>
        <v>5.6868033830428325E-4</v>
      </c>
      <c r="EN109" s="247">
        <f t="shared" si="433"/>
        <v>6.3442528099760397E-4</v>
      </c>
      <c r="EO109" s="247">
        <f t="shared" si="433"/>
        <v>7.0527760630248514E-4</v>
      </c>
      <c r="EP109" s="247">
        <f t="shared" si="433"/>
        <v>7.8128062530218891E-4</v>
      </c>
      <c r="EQ109" s="247">
        <f t="shared" si="433"/>
        <v>8.6242504643854973E-4</v>
      </c>
      <c r="ER109" s="247">
        <f t="shared" si="433"/>
        <v>9.4864345162590973E-4</v>
      </c>
      <c r="ES109" s="247">
        <f t="shared" si="433"/>
        <v>1.0398052642363828E-3</v>
      </c>
      <c r="ET109" s="247">
        <f t="shared" si="433"/>
        <v>1.1357123715032176E-3</v>
      </c>
      <c r="EU109" s="247">
        <f t="shared" si="433"/>
        <v>1.236095563518682E-3</v>
      </c>
      <c r="EV109" s="247">
        <f t="shared" si="433"/>
        <v>1.3406119458161654E-3</v>
      </c>
      <c r="EW109" s="247">
        <f t="shared" si="433"/>
        <v>1.4488434722239913E-3</v>
      </c>
      <c r="EX109" s="247">
        <f t="shared" si="433"/>
        <v>1.5602967291207699E-3</v>
      </c>
      <c r="EY109" s="247">
        <f t="shared" si="433"/>
        <v>1.6744040814489578E-3</v>
      </c>
      <c r="EZ109" s="247">
        <f t="shared" si="433"/>
        <v>1.790526265088825E-3</v>
      </c>
      <c r="FA109" s="247">
        <f t="shared" si="433"/>
        <v>1.9079564798953346E-3</v>
      </c>
      <c r="FB109" s="247">
        <f t="shared" si="433"/>
        <v>2.0259260034923136E-3</v>
      </c>
      <c r="FC109" s="247">
        <f t="shared" si="433"/>
        <v>2.1436113086297183E-3</v>
      </c>
      <c r="FD109" s="247">
        <f t="shared" si="433"/>
        <v>2.2601426275410293E-3</v>
      </c>
      <c r="FE109" s="247">
        <f t="shared" si="433"/>
        <v>2.3746138664337301E-3</v>
      </c>
      <c r="FF109" s="247">
        <f t="shared" si="433"/>
        <v>2.4860937332600373E-3</v>
      </c>
      <c r="FG109" s="247">
        <f t="shared" si="433"/>
        <v>2.593637903566899E-3</v>
      </c>
      <c r="FH109" s="247">
        <f t="shared" si="433"/>
        <v>2.6963020138505191E-3</v>
      </c>
      <c r="FI109" s="247">
        <f t="shared" si="433"/>
        <v>2.7931552407432472E-3</v>
      </c>
      <c r="FJ109" s="247">
        <f t="shared" si="433"/>
        <v>2.8832941987536709E-3</v>
      </c>
      <c r="FK109" s="247">
        <f t="shared" si="433"/>
        <v>2.9658568702379418E-3</v>
      </c>
      <c r="FL109" s="247">
        <f t="shared" si="433"/>
        <v>3.0400362696867064E-3</v>
      </c>
      <c r="FM109" s="247">
        <f t="shared" si="433"/>
        <v>3.1050935409209831E-3</v>
      </c>
      <c r="FN109" s="247">
        <f t="shared" si="433"/>
        <v>3.1603701907896107E-3</v>
      </c>
      <c r="FO109" s="247">
        <f t="shared" si="433"/>
        <v>3.2052991765479655E-3</v>
      </c>
      <c r="FP109" s="247">
        <f t="shared" si="433"/>
        <v>3.2394145860674393E-3</v>
      </c>
      <c r="FQ109" s="247">
        <f t="shared" si="433"/>
        <v>3.2623596798697736E-3</v>
      </c>
      <c r="FR109" s="247">
        <f t="shared" si="433"/>
        <v>3.2738931009017617E-3</v>
      </c>
      <c r="FS109" s="247">
        <f t="shared" si="433"/>
        <v>3.2738931009017626E-3</v>
      </c>
      <c r="FT109" s="247">
        <f t="shared" si="433"/>
        <v>3.2623596798697749E-3</v>
      </c>
      <c r="FU109" s="247">
        <f t="shared" si="433"/>
        <v>3.2394145860674428E-3</v>
      </c>
      <c r="FV109" s="247">
        <f t="shared" si="433"/>
        <v>3.2052991765479689E-3</v>
      </c>
      <c r="FW109" s="247">
        <f t="shared" si="433"/>
        <v>3.1603701907896155E-3</v>
      </c>
      <c r="FX109" s="247">
        <f t="shared" si="433"/>
        <v>3.1050935409209883E-3</v>
      </c>
      <c r="FY109" s="247">
        <f t="shared" si="433"/>
        <v>3.0400362696867129E-3</v>
      </c>
      <c r="FZ109" s="247">
        <f t="shared" si="433"/>
        <v>2.9658568702379496E-3</v>
      </c>
      <c r="GA109" s="247">
        <f t="shared" si="433"/>
        <v>2.8832941987536787E-3</v>
      </c>
      <c r="GB109" s="247">
        <f t="shared" si="433"/>
        <v>2.7931552407432559E-3</v>
      </c>
      <c r="GC109" s="247">
        <f t="shared" si="433"/>
        <v>2.6963020138505286E-3</v>
      </c>
      <c r="GD109" s="247">
        <f t="shared" si="433"/>
        <v>2.593637903566909E-3</v>
      </c>
      <c r="GE109" s="247">
        <f t="shared" si="433"/>
        <v>2.4860937332600477E-3</v>
      </c>
      <c r="GF109" s="247">
        <f t="shared" si="433"/>
        <v>2.3746138664337405E-3</v>
      </c>
      <c r="GG109" s="247">
        <f t="shared" si="433"/>
        <v>2.2601426275410401E-3</v>
      </c>
      <c r="GH109" s="247">
        <f t="shared" ref="GH109:HQ109" si="434">MAX(GH106:GH108)</f>
        <v>2.1436113086297291E-3</v>
      </c>
      <c r="GI109" s="247">
        <f t="shared" si="434"/>
        <v>2.0259260034923244E-3</v>
      </c>
      <c r="GJ109" s="247">
        <f t="shared" si="434"/>
        <v>1.907956479895346E-3</v>
      </c>
      <c r="GK109" s="247">
        <f t="shared" si="434"/>
        <v>1.7905262650888363E-3</v>
      </c>
      <c r="GL109" s="247">
        <f t="shared" si="434"/>
        <v>1.6744040814489689E-3</v>
      </c>
      <c r="GM109" s="247">
        <f t="shared" si="434"/>
        <v>1.5602967291207805E-3</v>
      </c>
      <c r="GN109" s="247">
        <f t="shared" si="434"/>
        <v>1.4488434722240014E-3</v>
      </c>
      <c r="GO109" s="247">
        <f t="shared" si="434"/>
        <v>1.3406119458161754E-3</v>
      </c>
      <c r="GP109" s="247">
        <f t="shared" si="434"/>
        <v>1.2360955635186918E-3</v>
      </c>
      <c r="GQ109" s="247">
        <f t="shared" si="434"/>
        <v>1.1357123715032269E-3</v>
      </c>
      <c r="GR109" s="247">
        <f t="shared" si="434"/>
        <v>1.0398052642363916E-3</v>
      </c>
      <c r="GS109" s="247">
        <f t="shared" si="434"/>
        <v>9.4864345162591786E-4</v>
      </c>
      <c r="GT109" s="247">
        <f t="shared" si="434"/>
        <v>8.6242504643855764E-4</v>
      </c>
      <c r="GU109" s="247">
        <f t="shared" si="434"/>
        <v>7.8128062530219617E-4</v>
      </c>
      <c r="GV109" s="247">
        <f t="shared" si="434"/>
        <v>7.0527760630249208E-4</v>
      </c>
      <c r="GW109" s="247">
        <f t="shared" si="434"/>
        <v>6.3442528099761036E-4</v>
      </c>
      <c r="GX109" s="247">
        <f t="shared" si="434"/>
        <v>5.6868033830428932E-4</v>
      </c>
      <c r="GY109" s="247">
        <f t="shared" si="434"/>
        <v>5.0795272172125415E-4</v>
      </c>
      <c r="GZ109" s="247">
        <f t="shared" si="434"/>
        <v>4.5211166921304386E-4</v>
      </c>
      <c r="HA109" s="247">
        <f t="shared" si="434"/>
        <v>4.0099179616369466E-4</v>
      </c>
      <c r="HB109" s="247">
        <f t="shared" si="434"/>
        <v>3.5439909546477398E-4</v>
      </c>
      <c r="HC109" s="247">
        <f t="shared" si="434"/>
        <v>3.1211674434809057E-4</v>
      </c>
      <c r="HD109" s="247">
        <f t="shared" si="434"/>
        <v>2.7391062434174224E-4</v>
      </c>
      <c r="HE109" s="247">
        <f t="shared" si="434"/>
        <v>2.3953447808336807E-4</v>
      </c>
      <c r="HF109" s="247">
        <f t="shared" si="434"/>
        <v>2.0873464408330784E-4</v>
      </c>
      <c r="HG109" s="247">
        <f t="shared" si="434"/>
        <v>1.8125432737696616E-4</v>
      </c>
      <c r="HH109" s="247">
        <f t="shared" si="434"/>
        <v>1.5683737990247667E-4</v>
      </c>
      <c r="HI109" s="247">
        <f t="shared" si="434"/>
        <v>1.3523157903380594E-4</v>
      </c>
      <c r="HJ109" s="247">
        <f t="shared" si="434"/>
        <v>1.1619140572477029E-4</v>
      </c>
      <c r="HK109" s="247">
        <f t="shared" si="434"/>
        <v>9.9480334995564454E-5</v>
      </c>
      <c r="HL109" s="247">
        <f t="shared" si="434"/>
        <v>8.4872660920791846E-5</v>
      </c>
      <c r="HM109" s="247">
        <f t="shared" si="434"/>
        <v>7.2154885830839712E-5</v>
      </c>
      <c r="HN109" s="247">
        <f t="shared" si="434"/>
        <v>6.1126709155644212E-5</v>
      </c>
      <c r="HO109" s="247">
        <f t="shared" si="434"/>
        <v>5.1601655314592212E-5</v>
      </c>
      <c r="HP109" s="247">
        <f t="shared" si="434"/>
        <v>4.3407382424937678E-5</v>
      </c>
      <c r="HQ109" s="247">
        <f t="shared" si="434"/>
        <v>3.6385714532205388E-5</v>
      </c>
    </row>
    <row r="110" spans="1:225" ht="15.75" x14ac:dyDescent="0.25">
      <c r="A110" s="5"/>
      <c r="B110" s="5"/>
      <c r="C110" s="31" t="s">
        <v>48</v>
      </c>
      <c r="D110" s="72">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3" t="s">
        <v>18</v>
      </c>
      <c r="D112" s="92">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3" t="s">
        <v>19</v>
      </c>
      <c r="D113" s="92">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3"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3">
      <c r="A115" s="5"/>
      <c r="B115" s="5"/>
      <c r="C115" s="73" t="s">
        <v>183</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3">
      <c r="A116" s="5"/>
      <c r="B116" s="5"/>
      <c r="C116" s="73" t="s">
        <v>184</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46</v>
      </c>
      <c r="C138" s="11"/>
      <c r="D138" s="11"/>
      <c r="E138" s="12"/>
      <c r="F138" s="12"/>
      <c r="G138" s="11"/>
      <c r="H138" s="12"/>
      <c r="I138" s="12"/>
      <c r="J138" s="11"/>
      <c r="K138" s="11"/>
      <c r="L138" s="11"/>
      <c r="M138" s="11"/>
      <c r="N138" s="11"/>
      <c r="O138" s="13"/>
      <c r="V138" s="5"/>
    </row>
    <row r="139" spans="1:22" x14ac:dyDescent="0.25">
      <c r="A139" s="2"/>
      <c r="B139" s="10" t="s">
        <v>56</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t="s">
        <v>33</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47</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0.2.1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4" t="s">
        <v>95</v>
      </c>
      <c r="C148" s="374"/>
      <c r="D148" s="374"/>
      <c r="E148" s="374"/>
      <c r="F148" s="374"/>
      <c r="G148" s="374"/>
      <c r="H148" s="374"/>
      <c r="I148" s="96"/>
      <c r="J148" s="2"/>
      <c r="K148" s="2"/>
      <c r="L148" s="2"/>
      <c r="M148" s="5"/>
      <c r="N148" s="5"/>
      <c r="O148" s="5"/>
      <c r="P148" s="5"/>
      <c r="Q148" s="5"/>
      <c r="R148" s="5"/>
      <c r="S148" s="5"/>
      <c r="T148" s="5"/>
      <c r="U148" s="5"/>
      <c r="V148" s="5"/>
    </row>
    <row r="149" spans="1:22" x14ac:dyDescent="0.25">
      <c r="A149" s="2"/>
      <c r="B149" s="374" t="s">
        <v>96</v>
      </c>
      <c r="C149" s="374"/>
      <c r="D149" s="374"/>
      <c r="E149" s="374"/>
      <c r="F149" s="374"/>
      <c r="G149" s="374"/>
      <c r="H149" s="374"/>
      <c r="I149" s="96"/>
      <c r="J149" s="2"/>
      <c r="K149" s="2"/>
      <c r="L149" s="2"/>
      <c r="M149" s="5"/>
      <c r="N149" s="5"/>
      <c r="O149" s="5"/>
      <c r="P149" s="5"/>
      <c r="Q149" s="5"/>
      <c r="R149" s="5"/>
      <c r="S149" s="5"/>
      <c r="T149" s="5"/>
      <c r="U149" s="5"/>
      <c r="V149" s="5"/>
    </row>
    <row r="150" spans="1:22" x14ac:dyDescent="0.25">
      <c r="A150" s="2"/>
      <c r="B150" s="374" t="s">
        <v>60</v>
      </c>
      <c r="C150" s="374"/>
      <c r="D150" s="374"/>
      <c r="E150" s="374"/>
      <c r="F150" s="374"/>
      <c r="G150" s="374"/>
      <c r="H150" s="374"/>
      <c r="I150" s="96"/>
      <c r="J150" s="2"/>
      <c r="K150" s="2"/>
      <c r="L150" s="2"/>
      <c r="M150" s="5"/>
      <c r="N150" s="5"/>
      <c r="O150" s="5"/>
      <c r="P150" s="5"/>
      <c r="Q150" s="5"/>
      <c r="R150" s="5"/>
      <c r="S150" s="5"/>
      <c r="T150" s="5"/>
      <c r="U150" s="5"/>
      <c r="V150" s="5"/>
    </row>
    <row r="151" spans="1:22" x14ac:dyDescent="0.25">
      <c r="A151" s="2"/>
      <c r="B151" s="374" t="s">
        <v>165</v>
      </c>
      <c r="C151" s="374"/>
      <c r="D151" s="374"/>
      <c r="E151" s="374"/>
      <c r="F151" s="374"/>
      <c r="G151" s="374"/>
      <c r="H151" s="374"/>
      <c r="I151" s="96"/>
      <c r="J151" s="2"/>
      <c r="K151" s="2"/>
      <c r="L151" s="2"/>
      <c r="M151" s="5"/>
      <c r="N151" s="5"/>
      <c r="O151" s="5"/>
      <c r="P151" s="5"/>
      <c r="Q151" s="5"/>
      <c r="R151" s="5"/>
      <c r="S151" s="5"/>
      <c r="T151" s="5"/>
      <c r="U151" s="5"/>
      <c r="V151" s="5"/>
    </row>
    <row r="152" spans="1:22" x14ac:dyDescent="0.25">
      <c r="A152" s="2"/>
      <c r="B152" s="374" t="s">
        <v>762</v>
      </c>
      <c r="C152" s="374"/>
      <c r="D152" s="374"/>
      <c r="E152" s="374"/>
      <c r="F152" s="374"/>
      <c r="G152" s="374"/>
      <c r="H152" s="374"/>
      <c r="I152" s="96"/>
      <c r="J152" s="2"/>
      <c r="K152" s="2"/>
      <c r="L152" s="2"/>
      <c r="M152" s="5"/>
      <c r="N152" s="5"/>
      <c r="O152" s="5"/>
      <c r="P152" s="5"/>
      <c r="Q152" s="5"/>
      <c r="R152" s="5"/>
      <c r="S152" s="5"/>
      <c r="T152" s="5"/>
      <c r="U152" s="5"/>
      <c r="V152" s="5"/>
    </row>
    <row r="153" spans="1:22" x14ac:dyDescent="0.25">
      <c r="A153" s="2"/>
      <c r="B153" s="147" t="s">
        <v>163</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7" t="s">
        <v>58</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7" t="s">
        <v>162</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7" t="s">
        <v>164</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7" t="s">
        <v>698</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7" t="s">
        <v>699</v>
      </c>
      <c r="C158" s="5"/>
      <c r="D158" s="5"/>
      <c r="E158" s="2"/>
      <c r="F158" s="2"/>
      <c r="G158" s="5"/>
      <c r="H158" s="2"/>
      <c r="I158" s="2"/>
      <c r="J158" s="5"/>
      <c r="K158" s="5"/>
      <c r="L158" s="5"/>
      <c r="M158" s="5"/>
      <c r="N158" s="5"/>
      <c r="O158" s="5"/>
      <c r="P158" s="5"/>
      <c r="Q158" s="5"/>
      <c r="R158" s="5"/>
      <c r="S158" s="5"/>
      <c r="T158" s="5"/>
      <c r="U158" s="5"/>
      <c r="V158" s="5"/>
    </row>
    <row r="159" spans="1:22" x14ac:dyDescent="0.25">
      <c r="B159" s="147"/>
    </row>
    <row r="160" spans="1:22" x14ac:dyDescent="0.25">
      <c r="B160" s="147" t="s">
        <v>700</v>
      </c>
    </row>
    <row r="161" spans="1:9" x14ac:dyDescent="0.25">
      <c r="B161" s="147" t="s">
        <v>57</v>
      </c>
    </row>
    <row r="162" spans="1:9" x14ac:dyDescent="0.25">
      <c r="B162" s="375" t="s">
        <v>704</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717</v>
      </c>
      <c r="C1" s="53"/>
      <c r="E1" s="5"/>
      <c r="F1" s="5"/>
      <c r="G1" s="5"/>
      <c r="H1" s="5"/>
      <c r="I1" s="2"/>
      <c r="J1" s="2"/>
      <c r="K1" s="5"/>
      <c r="L1" s="2"/>
      <c r="M1" s="2"/>
      <c r="N1" s="5"/>
      <c r="O1" s="5"/>
      <c r="P1" s="5"/>
      <c r="Q1" s="378" t="s">
        <v>43</v>
      </c>
      <c r="R1" s="379"/>
      <c r="S1" s="400" t="str">
        <f>VLOOKUP(Q1,VLookups!A48:C49,3,FALSE)</f>
        <v>Show the likelihood that the SPERT estimates will be EQUAL TO or GREATER THAN an uncertainty</v>
      </c>
      <c r="T1" s="400"/>
      <c r="U1" s="400"/>
      <c r="V1" s="400"/>
      <c r="W1" s="400"/>
      <c r="X1" s="400"/>
      <c r="Y1" s="5"/>
    </row>
    <row r="2" spans="1:229" ht="15" customHeight="1" x14ac:dyDescent="0.25">
      <c r="A2" s="2"/>
      <c r="C2" s="2"/>
      <c r="D2" s="51">
        <v>-0.5</v>
      </c>
      <c r="E2" s="114" t="s">
        <v>62</v>
      </c>
      <c r="F2" s="94">
        <v>1</v>
      </c>
      <c r="G2" s="2"/>
      <c r="I2" s="24"/>
      <c r="J2" s="24"/>
      <c r="K2" s="23"/>
      <c r="L2" s="24"/>
      <c r="M2" s="24"/>
      <c r="N2" s="5"/>
      <c r="O2" s="5"/>
      <c r="P2" s="5"/>
      <c r="Q2" s="398" t="s">
        <v>40</v>
      </c>
      <c r="R2" s="398" t="s">
        <v>41</v>
      </c>
      <c r="S2" s="395" t="s">
        <v>31</v>
      </c>
      <c r="T2" s="396"/>
      <c r="U2" s="396"/>
      <c r="V2" s="396"/>
      <c r="W2" s="396"/>
      <c r="X2" s="397"/>
      <c r="Y2" s="5"/>
      <c r="Z2" s="160" t="s">
        <v>130</v>
      </c>
    </row>
    <row r="3" spans="1:229" x14ac:dyDescent="0.25">
      <c r="A3" s="98" t="s">
        <v>5</v>
      </c>
      <c r="B3" s="116" t="s">
        <v>64</v>
      </c>
      <c r="C3" s="116" t="s">
        <v>66</v>
      </c>
      <c r="D3" s="111" t="s">
        <v>24</v>
      </c>
      <c r="E3" s="112" t="s">
        <v>6</v>
      </c>
      <c r="F3" s="113" t="s">
        <v>25</v>
      </c>
      <c r="G3" s="116" t="s">
        <v>67</v>
      </c>
      <c r="H3" s="116" t="s">
        <v>65</v>
      </c>
      <c r="I3" s="97"/>
      <c r="J3" s="56"/>
      <c r="K3" s="56" t="s">
        <v>39</v>
      </c>
      <c r="L3" s="56" t="s">
        <v>9</v>
      </c>
      <c r="M3" s="56" t="s">
        <v>124</v>
      </c>
      <c r="N3" s="56" t="s">
        <v>709</v>
      </c>
      <c r="O3" s="56" t="s">
        <v>38</v>
      </c>
      <c r="P3" s="56" t="s">
        <v>51</v>
      </c>
      <c r="Q3" s="399"/>
      <c r="R3" s="399"/>
      <c r="S3" s="93">
        <v>0.1</v>
      </c>
      <c r="T3" s="52">
        <v>0.9</v>
      </c>
      <c r="U3" s="52">
        <v>0.85</v>
      </c>
      <c r="V3" s="52">
        <v>0.8</v>
      </c>
      <c r="W3" s="52">
        <v>0.75</v>
      </c>
      <c r="X3" s="52">
        <v>0.7</v>
      </c>
      <c r="Y3" s="5"/>
      <c r="Z3" s="160" t="s">
        <v>131</v>
      </c>
      <c r="DX3" s="160" t="s">
        <v>125</v>
      </c>
      <c r="HU3" s="163" t="s">
        <v>167</v>
      </c>
    </row>
    <row r="4" spans="1:229" x14ac:dyDescent="0.25">
      <c r="A4" s="4">
        <v>1</v>
      </c>
      <c r="B4" s="108"/>
      <c r="C4" s="109"/>
      <c r="D4" s="115">
        <f>IF(ISBLANK(E4),"",IF(NOT(ISBLANK(C4)),C4,IF(NOT(ISBLANK(B4)),E4*(1+B4),E4*(1+$D$2))))</f>
        <v>60</v>
      </c>
      <c r="E4" s="88">
        <v>120</v>
      </c>
      <c r="F4" s="115">
        <f>IF(ISBLANK(E4),"",IF(NOT(ISBLANK(G4)),G4,IF(NOT(ISBLANK(H4)),E4*(1+H4),E4*(1+$F$2))))</f>
        <v>240</v>
      </c>
      <c r="G4" s="109"/>
      <c r="H4" s="107"/>
      <c r="I4" s="34">
        <f t="shared" ref="I4:I67" si="0">IF(OR(ISBLANK(E4),ISBLANK(F4),ISBLANK(D4)),"",IF(AND(D4&gt;0,E4&gt;0,F4&gt;0),IF(E4&gt;D4,IF(F4&gt;E4,1,-1),-1)))</f>
        <v>1</v>
      </c>
      <c r="J4" s="34">
        <f t="shared" ref="J4:J67" si="1">IF(OR(ISBLANK(D4),ISBLANK(E4),ISBLANK(F4)),"",IFERROR(MIN(E4-D4,F4-E4)/MAX(E4-D4,F4-E4),""))</f>
        <v>0.5</v>
      </c>
      <c r="K4" s="69">
        <f>IF(AND(D4&gt;0,E4&gt;0,F4&gt;0),(D4+(4*E4)+F4)/6,"")</f>
        <v>130</v>
      </c>
      <c r="L4" s="21" t="s">
        <v>10</v>
      </c>
      <c r="M4" s="56"/>
      <c r="N4" s="265"/>
      <c r="O4" s="70">
        <f>IF(AND(D4&gt;0,E4&gt;0,F4&gt;0),IF(ISBLANK(N4),IF(ISBLANK(L4),"",(F4-D4)*VLOOKUP(L4,VLookups!$A$4:$B$13,2,FALSE)),N4),"")</f>
        <v>181.8</v>
      </c>
      <c r="P4" s="71">
        <f t="shared" ref="P4:P35" si="2">IF(O4="","",O4^2)</f>
        <v>33051.240000000005</v>
      </c>
      <c r="Q4" s="88">
        <v>150</v>
      </c>
      <c r="R4" s="258">
        <f>IF(AND(Q4&gt;0,E4&gt;0,NOT(O4="")),ABS(VLOOKUP($Q$1,VLookups!$A$48:$B$49,2,FALSE)-_xlfn.NORM.DIST(Q4,K4,O4,TRUE)),"")</f>
        <v>0.54379967487153691</v>
      </c>
      <c r="S4" s="87">
        <f>IF(AND($D4&gt;0,$E4&gt;0,$F4&gt;0,NOT(ISBLANK($L4))),_xlfn.NORM.INV(ABS(VLOOKUP($Q$1,VLookups!$A$48:$B$49,2,FALSE)-S$3),$K4,$O4),"")</f>
        <v>-102.98607461600841</v>
      </c>
      <c r="T4" s="86">
        <f>IF(AND($D4&gt;0,$E4&gt;0,$F4&gt;0,NOT(ISBLANK($L4))),_xlfn.NORM.INV(ABS(VLOOKUP($Q$1,VLookups!$A$48:$B$49,2,FALSE)-T$3),$K4,$O4),"")</f>
        <v>362.98607461600841</v>
      </c>
      <c r="U4" s="87">
        <f>IF(AND($D4&gt;0,$E4&gt;0,$F4&gt;0,NOT(ISBLANK($L4))),_xlfn.NORM.INV(ABS(VLOOKUP($Q$1,VLookups!$A$48:$B$49,2,FALSE)-U$3),$K4,$O4),"")</f>
        <v>318.423590209971</v>
      </c>
      <c r="V4" s="86">
        <f>IF(AND($D4&gt;0,$E4&gt;0,$F4&gt;0,NOT(ISBLANK($L4))),_xlfn.NORM.INV(ABS(VLOOKUP($Q$1,VLookups!$A$48:$B$49,2,FALSE)-V$3),$K4,$O4),"")</f>
        <v>283.00674026355591</v>
      </c>
      <c r="W4" s="87">
        <f>IF(AND($D4&gt;0,$E4&gt;0,$F4&gt;0,NOT(ISBLANK($L4))),_xlfn.NORM.INV(ABS(VLOOKUP($Q$1,VLookups!$A$48:$B$49,2,FALSE)-W$3),$K4,$O4),"")</f>
        <v>252.6222365856477</v>
      </c>
      <c r="X4" s="86">
        <f>IF(AND($D4&gt;0,$E4&gt;0,$F4&gt;0,NOT(ISBLANK($L4))),_xlfn.NORM.INV(ABS(VLOOKUP($Q$1,VLookups!$A$48:$B$49,2,FALSE)-X$3),$K4,$O4),"")</f>
        <v>225.33601321032182</v>
      </c>
      <c r="Y4" s="5"/>
      <c r="Z4" s="161">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2">
        <f t="shared" ref="DX4:DX35" si="6">IF(ISNONTEXT($O4),_xlfn.NORM.DIST(AA4,$K4,$O4,FALSE),NA())</f>
        <v>1.6993501849899225E-3</v>
      </c>
      <c r="DY4" s="162">
        <f t="shared" ref="DY4:DY35" si="7">IF(ISNONTEXT($O4),_xlfn.NORM.DIST(AB4,$K4,$O4,FALSE),NA())</f>
        <v>1.7192869509853154E-3</v>
      </c>
      <c r="DZ4" s="162">
        <f t="shared" ref="DZ4:DZ35" si="8">IF(ISNONTEXT($O4),_xlfn.NORM.DIST(AC4,$K4,$O4,FALSE),NA())</f>
        <v>1.7389840174185816E-3</v>
      </c>
      <c r="EA4" s="162">
        <f t="shared" ref="EA4:EA35" si="9">IF(ISNONTEXT($O4),_xlfn.NORM.DIST(AD4,$K4,$O4,FALSE),NA())</f>
        <v>1.7584278509864672E-3</v>
      </c>
      <c r="EB4" s="162">
        <f t="shared" ref="EB4:EB35" si="10">IF(ISNONTEXT($O4),_xlfn.NORM.DIST(AE4,$K4,$O4,FALSE),NA())</f>
        <v>1.7776049732198076E-3</v>
      </c>
      <c r="EC4" s="162">
        <f t="shared" ref="EC4:EC35" si="11">IF(ISNONTEXT($O4),_xlfn.NORM.DIST(AF4,$K4,$O4,FALSE),NA())</f>
        <v>1.7965019758564705E-3</v>
      </c>
      <c r="ED4" s="162">
        <f t="shared" ref="ED4:ED35" si="12">IF(ISNONTEXT($O4),_xlfn.NORM.DIST(AG4,$K4,$O4,FALSE),NA())</f>
        <v>1.8151055362879563E-3</v>
      </c>
      <c r="EE4" s="162">
        <f t="shared" ref="EE4:EE35" si="13">IF(ISNONTEXT($O4),_xlfn.NORM.DIST(AH4,$K4,$O4,FALSE),NA())</f>
        <v>1.8334024330550983E-3</v>
      </c>
      <c r="EF4" s="162">
        <f t="shared" ref="EF4:EF35" si="14">IF(ISNONTEXT($O4),_xlfn.NORM.DIST(AI4,$K4,$O4,FALSE),NA())</f>
        <v>1.8513795613679352E-3</v>
      </c>
      <c r="EG4" s="162">
        <f t="shared" ref="EG4:EG35" si="15">IF(ISNONTEXT($O4),_xlfn.NORM.DIST(AJ4,$K4,$O4,FALSE),NA())</f>
        <v>1.8690239486245264E-3</v>
      </c>
      <c r="EH4" s="162">
        <f t="shared" ref="EH4:EH35" si="16">IF(ISNONTEXT($O4),_xlfn.NORM.DIST(AK4,$K4,$O4,FALSE),NA())</f>
        <v>1.8863227699032308E-3</v>
      </c>
      <c r="EI4" s="162">
        <f t="shared" ref="EI4:EI35" si="17">IF(ISNONTEXT($O4),_xlfn.NORM.DIST(AL4,$K4,$O4,FALSE),NA())</f>
        <v>1.9032633634027494E-3</v>
      </c>
      <c r="EJ4" s="162">
        <f t="shared" ref="EJ4:EJ35" si="18">IF(ISNONTEXT($O4),_xlfn.NORM.DIST(AM4,$K4,$O4,FALSE),NA())</f>
        <v>1.9198332458041057E-3</v>
      </c>
      <c r="EK4" s="162">
        <f t="shared" ref="EK4:EK35" si="19">IF(ISNONTEXT($O4),_xlfn.NORM.DIST(AN4,$K4,$O4,FALSE),NA())</f>
        <v>1.9360201275286297E-3</v>
      </c>
      <c r="EL4" s="162">
        <f t="shared" ref="EL4:EL35" si="20">IF(ISNONTEXT($O4),_xlfn.NORM.DIST(AO4,$K4,$O4,FALSE),NA())</f>
        <v>1.9518119278659765E-3</v>
      </c>
      <c r="EM4" s="162">
        <f t="shared" ref="EM4:EM35" si="21">IF(ISNONTEXT($O4),_xlfn.NORM.DIST(AP4,$K4,$O4,FALSE),NA())</f>
        <v>1.9671967899462343E-3</v>
      </c>
      <c r="EN4" s="162">
        <f t="shared" ref="EN4:EN35" si="22">IF(ISNONTEXT($O4),_xlfn.NORM.DIST(AQ4,$K4,$O4,FALSE),NA())</f>
        <v>1.982163095530252E-3</v>
      </c>
      <c r="EO4" s="162">
        <f t="shared" ref="EO4:EO35" si="23">IF(ISNONTEXT($O4),_xlfn.NORM.DIST(AR4,$K4,$O4,FALSE),NA())</f>
        <v>1.9966994795924389E-3</v>
      </c>
      <c r="EP4" s="162">
        <f t="shared" ref="EP4:EP35" si="24">IF(ISNONTEXT($O4),_xlfn.NORM.DIST(AS4,$K4,$O4,FALSE),NA())</f>
        <v>2.0107948446705026E-3</v>
      </c>
      <c r="EQ4" s="162">
        <f t="shared" ref="EQ4:EQ35" si="25">IF(ISNONTEXT($O4),_xlfn.NORM.DIST(AT4,$K4,$O4,FALSE),NA())</f>
        <v>2.024438374956809E-3</v>
      </c>
      <c r="ER4" s="162">
        <f t="shared" ref="ER4:ER35" si="26">IF(ISNONTEXT($O4),_xlfn.NORM.DIST(AU4,$K4,$O4,FALSE),NA())</f>
        <v>2.0376195501063828E-3</v>
      </c>
      <c r="ES4" s="162">
        <f t="shared" ref="ES4:ES35" si="27">IF(ISNONTEXT($O4),_xlfn.NORM.DIST(AV4,$K4,$O4,FALSE),NA())</f>
        <v>2.0503281587369096E-3</v>
      </c>
      <c r="ET4" s="162">
        <f t="shared" ref="ET4:ET35" si="28">IF(ISNONTEXT($O4),_xlfn.NORM.DIST(AW4,$K4,$O4,FALSE),NA())</f>
        <v>2.0625543115965223E-3</v>
      </c>
      <c r="EU4" s="162">
        <f t="shared" ref="EU4:EU35" si="29">IF(ISNONTEXT($O4),_xlfn.NORM.DIST(AX4,$K4,$O4,FALSE),NA())</f>
        <v>2.0742884543756422E-3</v>
      </c>
      <c r="EV4" s="162">
        <f t="shared" ref="EV4:EV35" si="30">IF(ISNONTEXT($O4),_xlfn.NORM.DIST(AY4,$K4,$O4,FALSE),NA())</f>
        <v>2.0855213801396484E-3</v>
      </c>
      <c r="EW4" s="162">
        <f t="shared" ref="EW4:EW35" si="31">IF(ISNONTEXT($O4),_xlfn.NORM.DIST(AZ4,$K4,$O4,FALSE),NA())</f>
        <v>2.0962442413597635E-3</v>
      </c>
      <c r="EX4" s="162">
        <f t="shared" ref="EX4:EX35" si="32">IF(ISNONTEXT($O4),_xlfn.NORM.DIST(BA4,$K4,$O4,FALSE),NA())</f>
        <v>2.1064485615201528E-3</v>
      </c>
      <c r="EY4" s="162">
        <f t="shared" ref="EY4:EY35" si="33">IF(ISNONTEXT($O4),_xlfn.NORM.DIST(BB4,$K4,$O4,FALSE),NA())</f>
        <v>2.1161262462799338E-3</v>
      </c>
      <c r="EZ4" s="162">
        <f t="shared" ref="EZ4:EZ35" si="34">IF(ISNONTEXT($O4),_xlfn.NORM.DIST(BC4,$K4,$O4,FALSE),NA())</f>
        <v>2.1252695941695351E-3</v>
      </c>
      <c r="FA4" s="162">
        <f t="shared" ref="FA4:FA35" si="35">IF(ISNONTEXT($O4),_xlfn.NORM.DIST(BD4,$K4,$O4,FALSE),NA())</f>
        <v>2.1338713068016226E-3</v>
      </c>
      <c r="FB4" s="162">
        <f t="shared" ref="FB4:FB35" si="36">IF(ISNONTEXT($O4),_xlfn.NORM.DIST(BE4,$K4,$O4,FALSE),NA())</f>
        <v>2.1419244985776413E-3</v>
      </c>
      <c r="FC4" s="162">
        <f t="shared" ref="FC4:FC35" si="37">IF(ISNONTEXT($O4),_xlfn.NORM.DIST(BF4,$K4,$O4,FALSE),NA())</f>
        <v>2.1494227058719141E-3</v>
      </c>
      <c r="FD4" s="162">
        <f t="shared" ref="FD4:FD35" si="38">IF(ISNONTEXT($O4),_xlfn.NORM.DIST(BG4,$K4,$O4,FALSE),NA())</f>
        <v>2.1563598956761453E-3</v>
      </c>
      <c r="FE4" s="162">
        <f t="shared" ref="FE4:FE35" si="39">IF(ISNONTEXT($O4),_xlfn.NORM.DIST(BH4,$K4,$O4,FALSE),NA())</f>
        <v>2.1627304736881519E-3</v>
      </c>
      <c r="FF4" s="162">
        <f t="shared" ref="FF4:FF35" si="40">IF(ISNONTEXT($O4),_xlfn.NORM.DIST(BI4,$K4,$O4,FALSE),NA())</f>
        <v>2.1685292918296375E-3</v>
      </c>
      <c r="FG4" s="162">
        <f t="shared" ref="FG4:FG35" si="41">IF(ISNONTEXT($O4),_xlfn.NORM.DIST(BJ4,$K4,$O4,FALSE),NA())</f>
        <v>2.1737516551788706E-3</v>
      </c>
      <c r="FH4" s="162">
        <f t="shared" ref="FH4:FH35" si="42">IF(ISNONTEXT($O4),_xlfn.NORM.DIST(BK4,$K4,$O4,FALSE),NA())</f>
        <v>2.1783933283052001E-3</v>
      </c>
      <c r="FI4" s="162">
        <f t="shared" ref="FI4:FI35" si="43">IF(ISNONTEXT($O4),_xlfn.NORM.DIST(BL4,$K4,$O4,FALSE),NA())</f>
        <v>2.1824505409934387E-3</v>
      </c>
      <c r="FJ4" s="162">
        <f t="shared" ref="FJ4:FJ35" si="44">IF(ISNONTEXT($O4),_xlfn.NORM.DIST(BM4,$K4,$O4,FALSE),NA())</f>
        <v>2.18591999334729E-3</v>
      </c>
      <c r="FK4" s="162">
        <f t="shared" ref="FK4:FK35" si="45">IF(ISNONTEXT($O4),_xlfn.NORM.DIST(BN4,$K4,$O4,FALSE),NA())</f>
        <v>2.188798860262145E-3</v>
      </c>
      <c r="FL4" s="162">
        <f t="shared" ref="FL4:FL35" si="46">IF(ISNONTEXT($O4),_xlfn.NORM.DIST(BO4,$K4,$O4,FALSE),NA())</f>
        <v>2.1910847952587623E-3</v>
      </c>
      <c r="FM4" s="162">
        <f t="shared" ref="FM4:FM35" si="47">IF(ISNONTEXT($O4),_xlfn.NORM.DIST(BP4,$K4,$O4,FALSE),NA())</f>
        <v>2.1927759336705498E-3</v>
      </c>
      <c r="FN4" s="162">
        <f t="shared" ref="FN4:FN35" si="48">IF(ISNONTEXT($O4),_xlfn.NORM.DIST(BQ4,$K4,$O4,FALSE),NA())</f>
        <v>2.1938708951783903E-3</v>
      </c>
      <c r="FO4" s="162">
        <f t="shared" ref="FO4:FO35" si="49">IF(ISNONTEXT($O4),_xlfn.NORM.DIST(BR4,$K4,$O4,FALSE),NA())</f>
        <v>2.1943687856881759E-3</v>
      </c>
      <c r="FP4" s="162">
        <f t="shared" ref="FP4:FP35" si="50">IF(ISNONTEXT($O4),_xlfn.NORM.DIST(BS4,$K4,$O4,FALSE),NA())</f>
        <v>2.1942691985474931E-3</v>
      </c>
      <c r="FQ4" s="162">
        <f t="shared" ref="FQ4:FQ35" si="51">IF(ISNONTEXT($O4),_xlfn.NORM.DIST(BT4,$K4,$O4,FALSE),NA())</f>
        <v>2.1935722150991295E-3</v>
      </c>
      <c r="FR4" s="162">
        <f t="shared" ref="FR4:FR35" si="52">IF(ISNONTEXT($O4),_xlfn.NORM.DIST(BU4,$K4,$O4,FALSE),NA())</f>
        <v>2.1922784045703457E-3</v>
      </c>
      <c r="FS4" s="162">
        <f t="shared" ref="FS4:FS35" si="53">IF(ISNONTEXT($O4),_xlfn.NORM.DIST(BV4,$K4,$O4,FALSE),NA())</f>
        <v>2.1903888232981351E-3</v>
      </c>
      <c r="FT4" s="162">
        <f t="shared" ref="FT4:FT35" si="54">IF(ISNONTEXT($O4),_xlfn.NORM.DIST(BW4,$K4,$O4,FALSE),NA())</f>
        <v>2.1879050132919326E-3</v>
      </c>
      <c r="FU4" s="162">
        <f t="shared" ref="FU4:FU35" si="55">IF(ISNONTEXT($O4),_xlfn.NORM.DIST(BX4,$K4,$O4,FALSE),NA())</f>
        <v>2.1848290001365255E-3</v>
      </c>
      <c r="FV4" s="162">
        <f t="shared" ref="FV4:FV35" si="56">IF(ISNONTEXT($O4),_xlfn.NORM.DIST(BY4,$K4,$O4,FALSE),NA())</f>
        <v>2.1811632902391438E-3</v>
      </c>
      <c r="FW4" s="162">
        <f t="shared" ref="FW4:FW35" si="57">IF(ISNONTEXT($O4),_xlfn.NORM.DIST(BZ4,$K4,$O4,FALSE),NA())</f>
        <v>2.1769108674259798E-3</v>
      </c>
      <c r="FX4" s="162">
        <f t="shared" ref="FX4:FX35" si="58">IF(ISNONTEXT($O4),_xlfn.NORM.DIST(CA4,$K4,$O4,FALSE),NA())</f>
        <v>2.1720751888945991E-3</v>
      </c>
      <c r="FY4" s="162">
        <f t="shared" ref="FY4:FY35" si="59">IF(ISNONTEXT($O4),_xlfn.NORM.DIST(CB4,$K4,$O4,FALSE),NA())</f>
        <v>2.1666601805299325E-3</v>
      </c>
      <c r="FZ4" s="162">
        <f t="shared" ref="FZ4:FZ35" si="60">IF(ISNONTEXT($O4),_xlfn.NORM.DIST(CC4,$K4,$O4,FALSE),NA())</f>
        <v>2.1606702315927311E-3</v>
      </c>
      <c r="GA4" s="162">
        <f t="shared" ref="GA4:GA35" si="61">IF(ISNONTEXT($O4),_xlfn.NORM.DIST(CD4,$K4,$O4,FALSE),NA())</f>
        <v>2.1541101887905451E-3</v>
      </c>
      <c r="GB4" s="162">
        <f t="shared" ref="GB4:GB35" si="62">IF(ISNONTEXT($O4),_xlfn.NORM.DIST(CE4,$K4,$O4,FALSE),NA())</f>
        <v>2.1469853497424374E-3</v>
      </c>
      <c r="GC4" s="162">
        <f t="shared" ref="GC4:GC35" si="63">IF(ISNONTEXT($O4),_xlfn.NORM.DIST(CF4,$K4,$O4,FALSE),NA())</f>
        <v>2.1393014558497669E-3</v>
      </c>
      <c r="GD4" s="162">
        <f t="shared" ref="GD4:GD35" si="64">IF(ISNONTEXT($O4),_xlfn.NORM.DIST(CG4,$K4,$O4,FALSE),NA())</f>
        <v>2.1310646845864715E-3</v>
      </c>
      <c r="GE4" s="162">
        <f t="shared" ref="GE4:GE35" si="65">IF(ISNONTEXT($O4),_xlfn.NORM.DIST(CH4,$K4,$O4,FALSE),NA())</f>
        <v>2.1222816412233437E-3</v>
      </c>
      <c r="GF4" s="162">
        <f t="shared" ref="GF4:GF35" si="66">IF(ISNONTEXT($O4),_xlfn.NORM.DIST(CI4,$K4,$O4,FALSE),NA())</f>
        <v>2.1129593500018155E-3</v>
      </c>
      <c r="GG4" s="162">
        <f t="shared" ref="GG4:GG35" si="67">IF(ISNONTEXT($O4),_xlfn.NORM.DIST(CJ4,$K4,$O4,FALSE),NA())</f>
        <v>2.1031052447737604E-3</v>
      </c>
      <c r="GH4" s="162">
        <f t="shared" ref="GH4:GH35" si="68">IF(ISNONTEXT($O4),_xlfn.NORM.DIST(CK4,$K4,$O4,FALSE),NA())</f>
        <v>2.0927271591247689E-3</v>
      </c>
      <c r="GI4" s="162">
        <f t="shared" ref="GI4:GI35" si="69">IF(ISNONTEXT($O4),_xlfn.NORM.DIST(CL4,$K4,$O4,FALSE),NA())</f>
        <v>2.0818333159992697E-3</v>
      </c>
      <c r="GJ4" s="162">
        <f t="shared" ref="GJ4:GJ35" si="70">IF(ISNONTEXT($O4),_xlfn.NORM.DIST(CM4,$K4,$O4,FALSE),NA())</f>
        <v>2.0704323168467113E-3</v>
      </c>
      <c r="GK4" s="162">
        <f t="shared" ref="GK4:GK35" si="71">IF(ISNONTEXT($O4),_xlfn.NORM.DIST(CN4,$K4,$O4,FALSE),NA())</f>
        <v>2.0585331303088704E-3</v>
      </c>
      <c r="GL4" s="162">
        <f t="shared" ref="GL4:GL35" si="72">IF(ISNONTEXT($O4),_xlfn.NORM.DIST(CO4,$K4,$O4,FALSE),NA())</f>
        <v>2.0461450804690846E-3</v>
      </c>
      <c r="GM4" s="162">
        <f t="shared" ref="GM4:GM35" si="73">IF(ISNONTEXT($O4),_xlfn.NORM.DIST(CP4,$K4,$O4,FALSE),NA())</f>
        <v>2.033277834684967E-3</v>
      </c>
      <c r="GN4" s="162">
        <f t="shared" ref="GN4:GN35" si="74">IF(ISNONTEXT($O4),_xlfn.NORM.DIST(CQ4,$K4,$O4,FALSE),NA())</f>
        <v>2.0199413910267972E-3</v>
      </c>
      <c r="GO4" s="162">
        <f t="shared" ref="GO4:GO35" si="75">IF(ISNONTEXT($O4),_xlfn.NORM.DIST(CR4,$K4,$O4,FALSE),NA())</f>
        <v>2.0061460653444311E-3</v>
      </c>
      <c r="GP4" s="162">
        <f t="shared" ref="GP4:GP35" si="76">IF(ISNONTEXT($O4),_xlfn.NORM.DIST(CS4,$K4,$O4,FALSE),NA())</f>
        <v>1.9919024779861084E-3</v>
      </c>
      <c r="GQ4" s="162">
        <f t="shared" ref="GQ4:GQ35" si="77">IF(ISNONTEXT($O4),_xlfn.NORM.DIST(CT4,$K4,$O4,FALSE),NA())</f>
        <v>1.9772215401930755E-3</v>
      </c>
      <c r="GR4" s="162">
        <f t="shared" ref="GR4:GR35" si="78">IF(ISNONTEXT($O4),_xlfn.NORM.DIST(CU4,$K4,$O4,FALSE),NA())</f>
        <v>1.9621144401943749E-3</v>
      </c>
      <c r="GS4" s="162">
        <f t="shared" ref="GS4:GS35" si="79">IF(ISNONTEXT($O4),_xlfn.NORM.DIST(CV4,$K4,$O4,FALSE),NA())</f>
        <v>1.9465926290265648E-3</v>
      </c>
      <c r="GT4" s="162">
        <f t="shared" ref="GT4:GT35" si="80">IF(ISNONTEXT($O4),_xlfn.NORM.DIST(CW4,$K4,$O4,FALSE),NA())</f>
        <v>1.9306678061034703E-3</v>
      </c>
      <c r="GU4" s="162">
        <f t="shared" ref="GU4:GU35" si="81">IF(ISNONTEXT($O4),_xlfn.NORM.DIST(CX4,$K4,$O4,FALSE),NA())</f>
        <v>1.914351904561358E-3</v>
      </c>
      <c r="GV4" s="162">
        <f t="shared" ref="GV4:GV35" si="82">IF(ISNONTEXT($O4),_xlfn.NORM.DIST(CY4,$K4,$O4,FALSE),NA())</f>
        <v>1.897657076405149E-3</v>
      </c>
      <c r="GW4" s="162">
        <f t="shared" ref="GW4:GW35" si="83">IF(ISNONTEXT($O4),_xlfn.NORM.DIST(CZ4,$K4,$O4,FALSE),NA())</f>
        <v>1.8805956774814586E-3</v>
      </c>
      <c r="GX4" s="162">
        <f t="shared" ref="GX4:GX35" si="84">IF(ISNONTEXT($O4),_xlfn.NORM.DIST(DA4,$K4,$O4,FALSE),NA())</f>
        <v>1.8631802523043719E-3</v>
      </c>
      <c r="GY4" s="162">
        <f t="shared" ref="GY4:GY35" si="85">IF(ISNONTEXT($O4),_xlfn.NORM.DIST(DB4,$K4,$O4,FALSE),NA())</f>
        <v>1.8454235187599097E-3</v>
      </c>
      <c r="GZ4" s="162">
        <f t="shared" ref="GZ4:GZ35" si="86">IF(ISNONTEXT($O4),_xlfn.NORM.DIST(DC4,$K4,$O4,FALSE),NA())</f>
        <v>1.8273383527151502E-3</v>
      </c>
      <c r="HA4" s="162">
        <f t="shared" ref="HA4:HA35" si="87">IF(ISNONTEXT($O4),_xlfn.NORM.DIST(DD4,$K4,$O4,FALSE),NA())</f>
        <v>1.8089377725579092E-3</v>
      </c>
      <c r="HB4" s="162">
        <f t="shared" ref="HB4:HB35" si="88">IF(ISNONTEXT($O4),_xlfn.NORM.DIST(DE4,$K4,$O4,FALSE),NA())</f>
        <v>1.7902349236927695E-3</v>
      </c>
      <c r="HC4" s="162">
        <f t="shared" ref="HC4:HC35" si="89">IF(ISNONTEXT($O4),_xlfn.NORM.DIST(DF4,$K4,$O4,FALSE),NA())</f>
        <v>1.7712430630190961E-3</v>
      </c>
      <c r="HD4" s="162">
        <f t="shared" ref="HD4:HD35" si="90">IF(ISNONTEXT($O4),_xlfn.NORM.DIST(DG4,$K4,$O4,FALSE),NA())</f>
        <v>1.7519755434164282E-3</v>
      </c>
      <c r="HE4" s="162">
        <f t="shared" ref="HE4:HE35" si="91">IF(ISNONTEXT($O4),_xlfn.NORM.DIST(DH4,$K4,$O4,FALSE),NA())</f>
        <v>1.7324457982623965E-3</v>
      </c>
      <c r="HF4" s="162">
        <f t="shared" ref="HF4:HF35" si="92">IF(ISNONTEXT($O4),_xlfn.NORM.DIST(DI4,$K4,$O4,FALSE),NA())</f>
        <v>1.7126673260079608E-3</v>
      </c>
      <c r="HG4" s="162">
        <f t="shared" ref="HG4:HG35" si="93">IF(ISNONTEXT($O4),_xlfn.NORM.DIST(DJ4,$K4,$O4,FALSE),NA())</f>
        <v>1.6926536748344155E-3</v>
      </c>
      <c r="HH4" s="162">
        <f t="shared" ref="HH4:HH35" si="94">IF(ISNONTEXT($O4),_xlfn.NORM.DIST(DK4,$K4,$O4,FALSE),NA())</f>
        <v>1.6724184274161552E-3</v>
      </c>
      <c r="HI4" s="162">
        <f t="shared" ref="HI4:HI35" si="95">IF(ISNONTEXT($O4),_xlfn.NORM.DIST(DL4,$K4,$O4,FALSE),NA())</f>
        <v>1.6519751858127553E-3</v>
      </c>
      <c r="HJ4" s="162">
        <f t="shared" ref="HJ4:HJ35" si="96">IF(ISNONTEXT($O4),_xlfn.NORM.DIST(DM4,$K4,$O4,FALSE),NA())</f>
        <v>1.6313375565133745E-3</v>
      </c>
      <c r="HK4" s="162">
        <f t="shared" ref="HK4:HK35" si="97">IF(ISNONTEXT($O4),_xlfn.NORM.DIST(DN4,$K4,$O4,FALSE),NA())</f>
        <v>1.6105191356559497E-3</v>
      </c>
      <c r="HL4" s="162">
        <f t="shared" ref="HL4:HL35" si="98">IF(ISNONTEXT($O4),_xlfn.NORM.DIST(DO4,$K4,$O4,FALSE),NA())</f>
        <v>1.5895334944430377E-3</v>
      </c>
      <c r="HM4" s="162">
        <f t="shared" ref="HM4:HM35" si="99">IF(ISNONTEXT($O4),_xlfn.NORM.DIST(DP4,$K4,$O4,FALSE),NA())</f>
        <v>1.5683941647755171E-3</v>
      </c>
      <c r="HN4" s="162">
        <f t="shared" ref="HN4:HN35" si="100">IF(ISNONTEXT($O4),_xlfn.NORM.DIST(DQ4,$K4,$O4,FALSE),NA())</f>
        <v>1.5471146251246897E-3</v>
      </c>
      <c r="HO4" s="162">
        <f t="shared" ref="HO4:HO35" si="101">IF(ISNONTEXT($O4),_xlfn.NORM.DIST(DR4,$K4,$O4,FALSE),NA())</f>
        <v>1.5257082866625975E-3</v>
      </c>
      <c r="HP4" s="162">
        <f t="shared" ref="HP4:HP35" si="102">IF(ISNONTEXT($O4),_xlfn.NORM.DIST(DS4,$K4,$O4,FALSE),NA())</f>
        <v>1.5041884796696272E-3</v>
      </c>
      <c r="HQ4" s="162">
        <f t="shared" ref="HQ4:HQ35" si="103">IF(ISNONTEXT($O4),_xlfn.NORM.DIST(DT4,$K4,$O4,FALSE),NA())</f>
        <v>1.482568440237686E-3</v>
      </c>
      <c r="HR4" s="162">
        <f t="shared" ref="HR4:HR35" si="104">IF(ISNONTEXT($O4),_xlfn.NORM.DIST(DU4,$K4,$O4,FALSE),NA())</f>
        <v>1.4608612972864356E-3</v>
      </c>
      <c r="HS4" s="162">
        <f t="shared" ref="HS4:HS35" si="105">IF(ISNONTEXT($O4),_xlfn.NORM.DIST(DV4,$K4,$O4,FALSE),NA())</f>
        <v>1.439080059909217E-3</v>
      </c>
      <c r="HT4" s="162">
        <f t="shared" ref="HT4:HT35" si="106">IF(ISNONTEXT($O4),_xlfn.NORM.DIST(DW4,$K4,$O4,FALSE),NA())</f>
        <v>1.4172376050644556E-3</v>
      </c>
    </row>
    <row r="5" spans="1:229" x14ac:dyDescent="0.25">
      <c r="A5" s="4">
        <v>2</v>
      </c>
      <c r="B5" s="108"/>
      <c r="C5" s="110"/>
      <c r="D5" s="115">
        <f t="shared" ref="D5:D35" si="107">IF(ISBLANK(E5),"",IF(NOT(ISBLANK(C5)),C5,IF(NOT(ISBLANK(B5)),E5*(1+B5),E5*(1+$D$2))))</f>
        <v>60</v>
      </c>
      <c r="E5" s="88">
        <v>120</v>
      </c>
      <c r="F5" s="115">
        <f t="shared" ref="F5:F35" si="108">IF(ISBLANK(E5),"",IF(NOT(ISBLANK(G5)),G5,IF(NOT(ISBLANK(H5)),E5*(1+H5),E5*(1+$F$2))))</f>
        <v>240</v>
      </c>
      <c r="G5" s="110"/>
      <c r="H5" s="107"/>
      <c r="I5" s="34">
        <f t="shared" si="0"/>
        <v>1</v>
      </c>
      <c r="J5" s="34">
        <f t="shared" si="1"/>
        <v>0.5</v>
      </c>
      <c r="K5" s="69">
        <f t="shared" ref="K5:K68" si="109">IF(AND(D5&gt;0,E5&gt;0,F5&gt;0),(D5+(4*E5)+F5)/6,"")</f>
        <v>130</v>
      </c>
      <c r="L5" s="21" t="s">
        <v>725</v>
      </c>
      <c r="M5" s="56"/>
      <c r="N5" s="265"/>
      <c r="O5" s="70">
        <f>IF(AND(D5&gt;0,E5&gt;0,F5&gt;0),IF(ISBLANK(N5),IF(ISBLANK(L5),"",(F5-D5)*VLOOKUP(L5,VLookups!$A$4:$B$13,2,FALSE)),N5),"")</f>
        <v>181.8</v>
      </c>
      <c r="P5" s="71">
        <f t="shared" si="2"/>
        <v>33051.240000000005</v>
      </c>
      <c r="Q5" s="88">
        <v>150</v>
      </c>
      <c r="R5" s="258">
        <f>IF(AND(Q5&gt;0,E5&gt;0,NOT(O5="")),ABS(VLOOKUP($Q$1,VLookups!$A$48:$B$49,2,FALSE)-_xlfn.NORM.DIST(Q5,K5,O5,TRUE)),"")</f>
        <v>0.54379967487153691</v>
      </c>
      <c r="S5" s="87">
        <f>IF(AND($D5&gt;0,$E5&gt;0,$F5&gt;0,NOT(ISBLANK($L5))),_xlfn.NORM.INV(ABS(VLOOKUP($Q$1,VLookups!$A$48:$B$49,2,FALSE)-S$3),$K5,$O5),"")</f>
        <v>-102.98607461600841</v>
      </c>
      <c r="T5" s="86">
        <f>IF(AND($D5&gt;0,$E5&gt;0,$F5&gt;0,NOT(ISBLANK($L5))),_xlfn.NORM.INV(ABS(VLOOKUP($Q$1,VLookups!$A$48:$B$49,2,FALSE)-T$3),$K5,$O5),"")</f>
        <v>362.98607461600841</v>
      </c>
      <c r="U5" s="87">
        <f>IF(AND($D5&gt;0,$E5&gt;0,$F5&gt;0,NOT(ISBLANK($L5))),_xlfn.NORM.INV(ABS(VLOOKUP($Q$1,VLookups!$A$48:$B$49,2,FALSE)-U$3),$K5,$O5),"")</f>
        <v>318.423590209971</v>
      </c>
      <c r="V5" s="86">
        <f>IF(AND($D5&gt;0,$E5&gt;0,$F5&gt;0,NOT(ISBLANK($L5))),_xlfn.NORM.INV(ABS(VLOOKUP($Q$1,VLookups!$A$48:$B$49,2,FALSE)-V$3),$K5,$O5),"")</f>
        <v>283.00674026355591</v>
      </c>
      <c r="W5" s="87">
        <f>IF(AND($D5&gt;0,$E5&gt;0,$F5&gt;0,NOT(ISBLANK($L5))),_xlfn.NORM.INV(ABS(VLOOKUP($Q$1,VLookups!$A$48:$B$49,2,FALSE)-W$3),$K5,$O5),"")</f>
        <v>252.6222365856477</v>
      </c>
      <c r="X5" s="86">
        <f>IF(AND($D5&gt;0,$E5&gt;0,$F5&gt;0,NOT(ISBLANK($L5))),_xlfn.NORM.INV(ABS(VLOOKUP($Q$1,VLookups!$A$48:$B$49,2,FALSE)-X$3),$K5,$O5),"")</f>
        <v>225.33601321032182</v>
      </c>
      <c r="Y5" s="5"/>
      <c r="Z5" s="161">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2">
        <f t="shared" si="6"/>
        <v>1.6993501849899225E-3</v>
      </c>
      <c r="DY5" s="162">
        <f t="shared" si="7"/>
        <v>1.7192869509853154E-3</v>
      </c>
      <c r="DZ5" s="162">
        <f t="shared" si="8"/>
        <v>1.7389840174185816E-3</v>
      </c>
      <c r="EA5" s="162">
        <f t="shared" si="9"/>
        <v>1.7584278509864672E-3</v>
      </c>
      <c r="EB5" s="162">
        <f t="shared" si="10"/>
        <v>1.7776049732198076E-3</v>
      </c>
      <c r="EC5" s="162">
        <f t="shared" si="11"/>
        <v>1.7965019758564705E-3</v>
      </c>
      <c r="ED5" s="162">
        <f t="shared" si="12"/>
        <v>1.8151055362879563E-3</v>
      </c>
      <c r="EE5" s="162">
        <f t="shared" si="13"/>
        <v>1.8334024330550983E-3</v>
      </c>
      <c r="EF5" s="162">
        <f t="shared" si="14"/>
        <v>1.8513795613679352E-3</v>
      </c>
      <c r="EG5" s="162">
        <f t="shared" si="15"/>
        <v>1.8690239486245264E-3</v>
      </c>
      <c r="EH5" s="162">
        <f t="shared" si="16"/>
        <v>1.8863227699032308E-3</v>
      </c>
      <c r="EI5" s="162">
        <f t="shared" si="17"/>
        <v>1.9032633634027494E-3</v>
      </c>
      <c r="EJ5" s="162">
        <f t="shared" si="18"/>
        <v>1.9198332458041057E-3</v>
      </c>
      <c r="EK5" s="162">
        <f t="shared" si="19"/>
        <v>1.9360201275286297E-3</v>
      </c>
      <c r="EL5" s="162">
        <f t="shared" si="20"/>
        <v>1.9518119278659765E-3</v>
      </c>
      <c r="EM5" s="162">
        <f t="shared" si="21"/>
        <v>1.9671967899462343E-3</v>
      </c>
      <c r="EN5" s="162">
        <f t="shared" si="22"/>
        <v>1.982163095530252E-3</v>
      </c>
      <c r="EO5" s="162">
        <f t="shared" si="23"/>
        <v>1.9966994795924389E-3</v>
      </c>
      <c r="EP5" s="162">
        <f t="shared" si="24"/>
        <v>2.0107948446705026E-3</v>
      </c>
      <c r="EQ5" s="162">
        <f t="shared" si="25"/>
        <v>2.024438374956809E-3</v>
      </c>
      <c r="ER5" s="162">
        <f t="shared" si="26"/>
        <v>2.0376195501063828E-3</v>
      </c>
      <c r="ES5" s="162">
        <f t="shared" si="27"/>
        <v>2.0503281587369096E-3</v>
      </c>
      <c r="ET5" s="162">
        <f t="shared" si="28"/>
        <v>2.0625543115965223E-3</v>
      </c>
      <c r="EU5" s="162">
        <f t="shared" si="29"/>
        <v>2.0742884543756422E-3</v>
      </c>
      <c r="EV5" s="162">
        <f t="shared" si="30"/>
        <v>2.0855213801396484E-3</v>
      </c>
      <c r="EW5" s="162">
        <f t="shared" si="31"/>
        <v>2.0962442413597635E-3</v>
      </c>
      <c r="EX5" s="162">
        <f t="shared" si="32"/>
        <v>2.1064485615201528E-3</v>
      </c>
      <c r="EY5" s="162">
        <f t="shared" si="33"/>
        <v>2.1161262462799338E-3</v>
      </c>
      <c r="EZ5" s="162">
        <f t="shared" si="34"/>
        <v>2.1252695941695351E-3</v>
      </c>
      <c r="FA5" s="162">
        <f t="shared" si="35"/>
        <v>2.1338713068016226E-3</v>
      </c>
      <c r="FB5" s="162">
        <f t="shared" si="36"/>
        <v>2.1419244985776413E-3</v>
      </c>
      <c r="FC5" s="162">
        <f t="shared" si="37"/>
        <v>2.1494227058719141E-3</v>
      </c>
      <c r="FD5" s="162">
        <f t="shared" si="38"/>
        <v>2.1563598956761453E-3</v>
      </c>
      <c r="FE5" s="162">
        <f t="shared" si="39"/>
        <v>2.1627304736881519E-3</v>
      </c>
      <c r="FF5" s="162">
        <f t="shared" si="40"/>
        <v>2.1685292918296375E-3</v>
      </c>
      <c r="FG5" s="162">
        <f t="shared" si="41"/>
        <v>2.1737516551788706E-3</v>
      </c>
      <c r="FH5" s="162">
        <f t="shared" si="42"/>
        <v>2.1783933283052001E-3</v>
      </c>
      <c r="FI5" s="162">
        <f t="shared" si="43"/>
        <v>2.1824505409934387E-3</v>
      </c>
      <c r="FJ5" s="162">
        <f t="shared" si="44"/>
        <v>2.18591999334729E-3</v>
      </c>
      <c r="FK5" s="162">
        <f t="shared" si="45"/>
        <v>2.188798860262145E-3</v>
      </c>
      <c r="FL5" s="162">
        <f t="shared" si="46"/>
        <v>2.1910847952587623E-3</v>
      </c>
      <c r="FM5" s="162">
        <f t="shared" si="47"/>
        <v>2.1927759336705498E-3</v>
      </c>
      <c r="FN5" s="162">
        <f t="shared" si="48"/>
        <v>2.1938708951783903E-3</v>
      </c>
      <c r="FO5" s="162">
        <f t="shared" si="49"/>
        <v>2.1943687856881759E-3</v>
      </c>
      <c r="FP5" s="162">
        <f t="shared" si="50"/>
        <v>2.1942691985474931E-3</v>
      </c>
      <c r="FQ5" s="162">
        <f t="shared" si="51"/>
        <v>2.1935722150991295E-3</v>
      </c>
      <c r="FR5" s="162">
        <f t="shared" si="52"/>
        <v>2.1922784045703457E-3</v>
      </c>
      <c r="FS5" s="162">
        <f t="shared" si="53"/>
        <v>2.1903888232981351E-3</v>
      </c>
      <c r="FT5" s="162">
        <f t="shared" si="54"/>
        <v>2.1879050132919326E-3</v>
      </c>
      <c r="FU5" s="162">
        <f t="shared" si="55"/>
        <v>2.1848290001365255E-3</v>
      </c>
      <c r="FV5" s="162">
        <f t="shared" si="56"/>
        <v>2.1811632902391438E-3</v>
      </c>
      <c r="FW5" s="162">
        <f t="shared" si="57"/>
        <v>2.1769108674259798E-3</v>
      </c>
      <c r="FX5" s="162">
        <f t="shared" si="58"/>
        <v>2.1720751888945991E-3</v>
      </c>
      <c r="FY5" s="162">
        <f t="shared" si="59"/>
        <v>2.1666601805299325E-3</v>
      </c>
      <c r="FZ5" s="162">
        <f t="shared" si="60"/>
        <v>2.1606702315927311E-3</v>
      </c>
      <c r="GA5" s="162">
        <f t="shared" si="61"/>
        <v>2.1541101887905451E-3</v>
      </c>
      <c r="GB5" s="162">
        <f t="shared" si="62"/>
        <v>2.1469853497424374E-3</v>
      </c>
      <c r="GC5" s="162">
        <f t="shared" si="63"/>
        <v>2.1393014558497669E-3</v>
      </c>
      <c r="GD5" s="162">
        <f t="shared" si="64"/>
        <v>2.1310646845864715E-3</v>
      </c>
      <c r="GE5" s="162">
        <f t="shared" si="65"/>
        <v>2.1222816412233437E-3</v>
      </c>
      <c r="GF5" s="162">
        <f t="shared" si="66"/>
        <v>2.1129593500018155E-3</v>
      </c>
      <c r="GG5" s="162">
        <f t="shared" si="67"/>
        <v>2.1031052447737604E-3</v>
      </c>
      <c r="GH5" s="162">
        <f t="shared" si="68"/>
        <v>2.0927271591247689E-3</v>
      </c>
      <c r="GI5" s="162">
        <f t="shared" si="69"/>
        <v>2.0818333159992697E-3</v>
      </c>
      <c r="GJ5" s="162">
        <f t="shared" si="70"/>
        <v>2.0704323168467113E-3</v>
      </c>
      <c r="GK5" s="162">
        <f t="shared" si="71"/>
        <v>2.0585331303088704E-3</v>
      </c>
      <c r="GL5" s="162">
        <f t="shared" si="72"/>
        <v>2.0461450804690846E-3</v>
      </c>
      <c r="GM5" s="162">
        <f t="shared" si="73"/>
        <v>2.033277834684967E-3</v>
      </c>
      <c r="GN5" s="162">
        <f t="shared" si="74"/>
        <v>2.0199413910267972E-3</v>
      </c>
      <c r="GO5" s="162">
        <f t="shared" si="75"/>
        <v>2.0061460653444311E-3</v>
      </c>
      <c r="GP5" s="162">
        <f t="shared" si="76"/>
        <v>1.9919024779861084E-3</v>
      </c>
      <c r="GQ5" s="162">
        <f t="shared" si="77"/>
        <v>1.9772215401930755E-3</v>
      </c>
      <c r="GR5" s="162">
        <f t="shared" si="78"/>
        <v>1.9621144401943749E-3</v>
      </c>
      <c r="GS5" s="162">
        <f t="shared" si="79"/>
        <v>1.9465926290265648E-3</v>
      </c>
      <c r="GT5" s="162">
        <f t="shared" si="80"/>
        <v>1.9306678061034703E-3</v>
      </c>
      <c r="GU5" s="162">
        <f t="shared" si="81"/>
        <v>1.914351904561358E-3</v>
      </c>
      <c r="GV5" s="162">
        <f t="shared" si="82"/>
        <v>1.897657076405149E-3</v>
      </c>
      <c r="GW5" s="162">
        <f t="shared" si="83"/>
        <v>1.8805956774814586E-3</v>
      </c>
      <c r="GX5" s="162">
        <f t="shared" si="84"/>
        <v>1.8631802523043719E-3</v>
      </c>
      <c r="GY5" s="162">
        <f t="shared" si="85"/>
        <v>1.8454235187599097E-3</v>
      </c>
      <c r="GZ5" s="162">
        <f t="shared" si="86"/>
        <v>1.8273383527151502E-3</v>
      </c>
      <c r="HA5" s="162">
        <f t="shared" si="87"/>
        <v>1.8089377725579092E-3</v>
      </c>
      <c r="HB5" s="162">
        <f t="shared" si="88"/>
        <v>1.7902349236927695E-3</v>
      </c>
      <c r="HC5" s="162">
        <f t="shared" si="89"/>
        <v>1.7712430630190961E-3</v>
      </c>
      <c r="HD5" s="162">
        <f t="shared" si="90"/>
        <v>1.7519755434164282E-3</v>
      </c>
      <c r="HE5" s="162">
        <f t="shared" si="91"/>
        <v>1.7324457982623965E-3</v>
      </c>
      <c r="HF5" s="162">
        <f t="shared" si="92"/>
        <v>1.7126673260079608E-3</v>
      </c>
      <c r="HG5" s="162">
        <f t="shared" si="93"/>
        <v>1.6926536748344155E-3</v>
      </c>
      <c r="HH5" s="162">
        <f t="shared" si="94"/>
        <v>1.6724184274161552E-3</v>
      </c>
      <c r="HI5" s="162">
        <f t="shared" si="95"/>
        <v>1.6519751858127553E-3</v>
      </c>
      <c r="HJ5" s="162">
        <f t="shared" si="96"/>
        <v>1.6313375565133745E-3</v>
      </c>
      <c r="HK5" s="162">
        <f t="shared" si="97"/>
        <v>1.6105191356559497E-3</v>
      </c>
      <c r="HL5" s="162">
        <f t="shared" si="98"/>
        <v>1.5895334944430377E-3</v>
      </c>
      <c r="HM5" s="162">
        <f t="shared" si="99"/>
        <v>1.5683941647755171E-3</v>
      </c>
      <c r="HN5" s="162">
        <f t="shared" si="100"/>
        <v>1.5471146251246897E-3</v>
      </c>
      <c r="HO5" s="162">
        <f t="shared" si="101"/>
        <v>1.5257082866625975E-3</v>
      </c>
      <c r="HP5" s="162">
        <f t="shared" si="102"/>
        <v>1.5041884796696272E-3</v>
      </c>
      <c r="HQ5" s="162">
        <f t="shared" si="103"/>
        <v>1.482568440237686E-3</v>
      </c>
      <c r="HR5" s="162">
        <f t="shared" si="104"/>
        <v>1.4608612972864356E-3</v>
      </c>
      <c r="HS5" s="162">
        <f t="shared" si="105"/>
        <v>1.439080059909217E-3</v>
      </c>
      <c r="HT5" s="162">
        <f t="shared" si="106"/>
        <v>1.4172376050644556E-3</v>
      </c>
    </row>
    <row r="6" spans="1:229" x14ac:dyDescent="0.25">
      <c r="A6" s="4">
        <v>3</v>
      </c>
      <c r="B6" s="108"/>
      <c r="C6" s="110"/>
      <c r="D6" s="115">
        <f t="shared" si="107"/>
        <v>60</v>
      </c>
      <c r="E6" s="88">
        <v>120</v>
      </c>
      <c r="F6" s="115">
        <f t="shared" si="108"/>
        <v>240</v>
      </c>
      <c r="G6" s="110"/>
      <c r="H6" s="107"/>
      <c r="I6" s="34">
        <f t="shared" si="0"/>
        <v>1</v>
      </c>
      <c r="J6" s="34">
        <f t="shared" si="1"/>
        <v>0.5</v>
      </c>
      <c r="K6" s="69">
        <f t="shared" si="109"/>
        <v>130</v>
      </c>
      <c r="L6" s="21" t="s">
        <v>0</v>
      </c>
      <c r="M6" s="56"/>
      <c r="N6" s="265"/>
      <c r="O6" s="70">
        <f>IF(AND(D6&gt;0,E6&gt;0,F6&gt;0),IF(ISBLANK(N6),IF(ISBLANK(L6),"",(F6-D6)*VLOOKUP(L6,VLookups!$A$4:$B$13,2,FALSE)),N6),"")</f>
        <v>185.4</v>
      </c>
      <c r="P6" s="71">
        <f t="shared" si="2"/>
        <v>34373.160000000003</v>
      </c>
      <c r="Q6" s="88">
        <v>150</v>
      </c>
      <c r="R6" s="258">
        <f>IF(AND(Q6&gt;0,E6&gt;0,NOT(O6="")),ABS(VLOOKUP($Q$1,VLookups!$A$48:$B$49,2,FALSE)-_xlfn.NORM.DIST(Q6,K6,O6,TRUE)),"")</f>
        <v>0.54295252227494584</v>
      </c>
      <c r="S6" s="87">
        <f>IF(AND($D6&gt;0,$E6&gt;0,$F6&gt;0,NOT(ISBLANK($L6))),_xlfn.NORM.INV(ABS(VLOOKUP($Q$1,VLookups!$A$48:$B$49,2,FALSE)-S$3),$K6,$O6),"")</f>
        <v>-107.59966025196897</v>
      </c>
      <c r="T6" s="86">
        <f>IF(AND($D6&gt;0,$E6&gt;0,$F6&gt;0,NOT(ISBLANK($L6))),_xlfn.NORM.INV(ABS(VLOOKUP($Q$1,VLookups!$A$48:$B$49,2,FALSE)-T$3),$K6,$O6),"")</f>
        <v>367.599660251969</v>
      </c>
      <c r="U6" s="87">
        <f>IF(AND($D6&gt;0,$E6&gt;0,$F6&gt;0,NOT(ISBLANK($L6))),_xlfn.NORM.INV(ABS(VLOOKUP($Q$1,VLookups!$A$48:$B$49,2,FALSE)-U$3),$K6,$O6),"")</f>
        <v>322.15475041214864</v>
      </c>
      <c r="V6" s="86">
        <f>IF(AND($D6&gt;0,$E6&gt;0,$F6&gt;0,NOT(ISBLANK($L6))),_xlfn.NORM.INV(ABS(VLOOKUP($Q$1,VLookups!$A$48:$B$49,2,FALSE)-V$3),$K6,$O6),"")</f>
        <v>286.03657670441839</v>
      </c>
      <c r="W6" s="87">
        <f>IF(AND($D6&gt;0,$E6&gt;0,$F6&gt;0,NOT(ISBLANK($L6))),_xlfn.NORM.INV(ABS(VLOOKUP($Q$1,VLookups!$A$48:$B$49,2,FALSE)-W$3),$K6,$O6),"")</f>
        <v>255.05039968635361</v>
      </c>
      <c r="X6" s="86">
        <f>IF(AND($D6&gt;0,$E6&gt;0,$F6&gt;0,NOT(ISBLANK($L6))),_xlfn.NORM.INV(ABS(VLOOKUP($Q$1,VLookups!$A$48:$B$49,2,FALSE)-X$3),$K6,$O6),"")</f>
        <v>227.22385505607076</v>
      </c>
      <c r="Y6" s="5"/>
      <c r="Z6" s="161">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2">
        <f t="shared" si="6"/>
        <v>1.6828179714106289E-3</v>
      </c>
      <c r="DY6" s="162">
        <f t="shared" si="7"/>
        <v>1.7017972490148043E-3</v>
      </c>
      <c r="DZ6" s="162">
        <f t="shared" si="8"/>
        <v>1.7205400283030756E-3</v>
      </c>
      <c r="EA6" s="162">
        <f t="shared" si="9"/>
        <v>1.7390338369136287E-3</v>
      </c>
      <c r="EB6" s="162">
        <f t="shared" si="10"/>
        <v>1.7572662633772657E-3</v>
      </c>
      <c r="EC6" s="162">
        <f t="shared" si="11"/>
        <v>1.7752249708379261E-3</v>
      </c>
      <c r="ED6" s="162">
        <f t="shared" si="12"/>
        <v>1.7928977108206854E-3</v>
      </c>
      <c r="EE6" s="162">
        <f t="shared" si="13"/>
        <v>1.8102723370259804E-3</v>
      </c>
      <c r="EF6" s="162">
        <f t="shared" si="14"/>
        <v>1.82733681912857E-3</v>
      </c>
      <c r="EG6" s="162">
        <f t="shared" si="15"/>
        <v>1.8440792565594889E-3</v>
      </c>
      <c r="EH6" s="162">
        <f t="shared" si="16"/>
        <v>1.86048789224908E-3</v>
      </c>
      <c r="EI6" s="162">
        <f t="shared" si="17"/>
        <v>1.8765511263090595E-3</v>
      </c>
      <c r="EJ6" s="162">
        <f t="shared" si="18"/>
        <v>1.8922575296314611E-3</v>
      </c>
      <c r="EK6" s="162">
        <f t="shared" si="19"/>
        <v>1.9075958573822724E-3</v>
      </c>
      <c r="EL6" s="162">
        <f t="shared" si="20"/>
        <v>1.922555062367571E-3</v>
      </c>
      <c r="EM6" s="162">
        <f t="shared" si="21"/>
        <v>1.9371243082500103E-3</v>
      </c>
      <c r="EN6" s="162">
        <f t="shared" si="22"/>
        <v>1.9512929825936025E-3</v>
      </c>
      <c r="EO6" s="162">
        <f t="shared" si="23"/>
        <v>1.9650507097148857E-3</v>
      </c>
      <c r="EP6" s="162">
        <f t="shared" si="24"/>
        <v>1.9783873633187473E-3</v>
      </c>
      <c r="EQ6" s="162">
        <f t="shared" si="25"/>
        <v>1.9912930788974098E-3</v>
      </c>
      <c r="ER6" s="162">
        <f t="shared" si="26"/>
        <v>2.003758265871374E-3</v>
      </c>
      <c r="ES6" s="162">
        <f t="shared" si="27"/>
        <v>2.0157736194514227E-3</v>
      </c>
      <c r="ET6" s="162">
        <f t="shared" si="28"/>
        <v>2.0273301322011939E-3</v>
      </c>
      <c r="EU6" s="162">
        <f t="shared" si="29"/>
        <v>2.0384191052802134E-3</v>
      </c>
      <c r="EV6" s="162">
        <f t="shared" si="30"/>
        <v>2.0490321593477751E-3</v>
      </c>
      <c r="EW6" s="162">
        <f t="shared" si="31"/>
        <v>2.0591612451085423E-3</v>
      </c>
      <c r="EX6" s="162">
        <f t="shared" si="32"/>
        <v>2.0687986534813087E-3</v>
      </c>
      <c r="EY6" s="162">
        <f t="shared" si="33"/>
        <v>2.0779370253729396E-3</v>
      </c>
      <c r="EZ6" s="162">
        <f t="shared" si="34"/>
        <v>2.0865693610401565E-3</v>
      </c>
      <c r="FA6" s="162">
        <f t="shared" si="35"/>
        <v>2.0946890290225026E-3</v>
      </c>
      <c r="FB6" s="162">
        <f t="shared" si="36"/>
        <v>2.1022897746305232E-3</v>
      </c>
      <c r="FC6" s="162">
        <f t="shared" si="37"/>
        <v>2.1093657279739712E-3</v>
      </c>
      <c r="FD6" s="162">
        <f t="shared" si="38"/>
        <v>2.1159114115155988E-3</v>
      </c>
      <c r="FE6" s="162">
        <f t="shared" si="39"/>
        <v>2.1219217471369375E-3</v>
      </c>
      <c r="FF6" s="162">
        <f t="shared" si="40"/>
        <v>2.1273920627033131E-3</v>
      </c>
      <c r="FG6" s="162">
        <f t="shared" si="41"/>
        <v>2.1323180981161973E-3</v>
      </c>
      <c r="FH6" s="162">
        <f t="shared" si="42"/>
        <v>2.1366960108419428E-3</v>
      </c>
      <c r="FI6" s="162">
        <f t="shared" si="43"/>
        <v>2.1405223809068436E-3</v>
      </c>
      <c r="FJ6" s="162">
        <f t="shared" si="44"/>
        <v>2.1437942153494367E-3</v>
      </c>
      <c r="FK6" s="162">
        <f t="shared" si="45"/>
        <v>2.1465089521219244E-3</v>
      </c>
      <c r="FL6" s="162">
        <f t="shared" si="46"/>
        <v>2.1486644634336094E-3</v>
      </c>
      <c r="FM6" s="162">
        <f t="shared" si="47"/>
        <v>2.150259058530227E-3</v>
      </c>
      <c r="FN6" s="162">
        <f t="shared" si="48"/>
        <v>2.1512914859040892E-3</v>
      </c>
      <c r="FO6" s="162">
        <f t="shared" si="49"/>
        <v>2.1517609349310076E-3</v>
      </c>
      <c r="FP6" s="162">
        <f t="shared" si="50"/>
        <v>2.1516670369309868E-3</v>
      </c>
      <c r="FQ6" s="162">
        <f t="shared" si="51"/>
        <v>2.1510098656507526E-3</v>
      </c>
      <c r="FR6" s="162">
        <f t="shared" si="52"/>
        <v>2.1497899371672249E-3</v>
      </c>
      <c r="FS6" s="162">
        <f t="shared" si="53"/>
        <v>2.1480082092121188E-3</v>
      </c>
      <c r="FT6" s="162">
        <f t="shared" si="54"/>
        <v>2.1456660799189071E-3</v>
      </c>
      <c r="FU6" s="162">
        <f t="shared" si="55"/>
        <v>2.1427653859944391E-3</v>
      </c>
      <c r="FV6" s="162">
        <f t="shared" si="56"/>
        <v>2.1393084003185647E-3</v>
      </c>
      <c r="FW6" s="162">
        <f t="shared" si="57"/>
        <v>2.1352978289761525E-3</v>
      </c>
      <c r="FX6" s="162">
        <f t="shared" si="58"/>
        <v>2.130736807726932E-3</v>
      </c>
      <c r="FY6" s="162">
        <f t="shared" si="59"/>
        <v>2.1256288979196025E-3</v>
      </c>
      <c r="FZ6" s="162">
        <f t="shared" si="60"/>
        <v>2.1199780818576611E-3</v>
      </c>
      <c r="GA6" s="162">
        <f t="shared" si="61"/>
        <v>2.1137887576253966E-3</v>
      </c>
      <c r="GB6" s="162">
        <f t="shared" si="62"/>
        <v>2.1070657333834499E-3</v>
      </c>
      <c r="GC6" s="162">
        <f t="shared" si="63"/>
        <v>2.0998142211443088E-3</v>
      </c>
      <c r="GD6" s="162">
        <f t="shared" si="64"/>
        <v>2.0920398300390123E-3</v>
      </c>
      <c r="GE6" s="162">
        <f t="shared" si="65"/>
        <v>2.0837485590872369E-3</v>
      </c>
      <c r="GF6" s="162">
        <f t="shared" si="66"/>
        <v>2.0749467894838115E-3</v>
      </c>
      <c r="GG6" s="162">
        <f t="shared" si="67"/>
        <v>2.0656412764155506E-3</v>
      </c>
      <c r="GH6" s="162">
        <f t="shared" si="68"/>
        <v>2.0558391404230806E-3</v>
      </c>
      <c r="GI6" s="162">
        <f t="shared" si="69"/>
        <v>2.0455478583231296E-3</v>
      </c>
      <c r="GJ6" s="162">
        <f t="shared" si="70"/>
        <v>2.0347752537074669E-3</v>
      </c>
      <c r="GK6" s="162">
        <f t="shared" si="71"/>
        <v>2.023529487035399E-3</v>
      </c>
      <c r="GL6" s="162">
        <f t="shared" si="72"/>
        <v>2.0118190453373695E-3</v>
      </c>
      <c r="GM6" s="162">
        <f t="shared" si="73"/>
        <v>1.9996527315478368E-3</v>
      </c>
      <c r="GN6" s="162">
        <f t="shared" si="74"/>
        <v>1.9870396534861961E-3</v>
      </c>
      <c r="GO6" s="162">
        <f t="shared" si="75"/>
        <v>1.9739892125050264E-3</v>
      </c>
      <c r="GP6" s="162">
        <f t="shared" si="76"/>
        <v>1.9605110918254538E-3</v>
      </c>
      <c r="GQ6" s="162">
        <f t="shared" si="77"/>
        <v>1.9466152445798703E-3</v>
      </c>
      <c r="GR6" s="162">
        <f t="shared" si="78"/>
        <v>1.9323118815826384E-3</v>
      </c>
      <c r="GS6" s="162">
        <f t="shared" si="79"/>
        <v>1.9176114588497883E-3</v>
      </c>
      <c r="GT6" s="162">
        <f t="shared" si="80"/>
        <v>1.9025246648890115E-3</v>
      </c>
      <c r="GU6" s="162">
        <f t="shared" si="81"/>
        <v>1.8870624077815326E-3</v>
      </c>
      <c r="GV6" s="162">
        <f t="shared" si="82"/>
        <v>1.8712358020776464E-3</v>
      </c>
      <c r="GW6" s="162">
        <f t="shared" si="83"/>
        <v>1.8550561555278956E-3</v>
      </c>
      <c r="GX6" s="162">
        <f t="shared" si="84"/>
        <v>1.8385349556719695E-3</v>
      </c>
      <c r="GY6" s="162">
        <f t="shared" si="85"/>
        <v>1.8216838563074984E-3</v>
      </c>
      <c r="GZ6" s="162">
        <f t="shared" si="86"/>
        <v>1.8045146638609362E-3</v>
      </c>
      <c r="HA6" s="162">
        <f t="shared" si="87"/>
        <v>1.7870393236827189E-3</v>
      </c>
      <c r="HB6" s="162">
        <f t="shared" si="88"/>
        <v>1.7692699062888128E-3</v>
      </c>
      <c r="HC6" s="162">
        <f t="shared" si="89"/>
        <v>1.751218593570663E-3</v>
      </c>
      <c r="HD6" s="162">
        <f t="shared" si="90"/>
        <v>1.7328976649954107E-3</v>
      </c>
      <c r="HE6" s="162">
        <f t="shared" si="91"/>
        <v>1.7143194838180288E-3</v>
      </c>
      <c r="HF6" s="162">
        <f t="shared" si="92"/>
        <v>1.6954964833268053E-3</v>
      </c>
      <c r="HG6" s="162">
        <f t="shared" si="93"/>
        <v>1.6764411531433158E-3</v>
      </c>
      <c r="HH6" s="162">
        <f t="shared" si="94"/>
        <v>1.6571660255976955E-3</v>
      </c>
      <c r="HI6" s="162">
        <f t="shared" si="95"/>
        <v>1.6376836621996714E-3</v>
      </c>
      <c r="HJ6" s="162">
        <f t="shared" si="96"/>
        <v>1.6180066402254039E-3</v>
      </c>
      <c r="HK6" s="162">
        <f t="shared" si="97"/>
        <v>1.5981475394397484E-3</v>
      </c>
      <c r="HL6" s="162">
        <f t="shared" si="98"/>
        <v>1.5781189289730828E-3</v>
      </c>
      <c r="HM6" s="162">
        <f t="shared" si="99"/>
        <v>1.5579333543713223E-3</v>
      </c>
      <c r="HN6" s="162">
        <f t="shared" si="100"/>
        <v>1.5376033248372162E-3</v>
      </c>
      <c r="HO6" s="162">
        <f t="shared" si="101"/>
        <v>1.517141300680437E-3</v>
      </c>
      <c r="HP6" s="162">
        <f t="shared" si="102"/>
        <v>1.4965596809933819E-3</v>
      </c>
      <c r="HQ6" s="162">
        <f t="shared" si="103"/>
        <v>1.4758707915689603E-3</v>
      </c>
      <c r="HR6" s="162">
        <f t="shared" si="104"/>
        <v>1.4550868730760099E-3</v>
      </c>
      <c r="HS6" s="162">
        <f t="shared" si="105"/>
        <v>1.4342200695072803E-3</v>
      </c>
      <c r="HT6" s="162">
        <f t="shared" si="106"/>
        <v>1.4132824169142413E-3</v>
      </c>
    </row>
    <row r="7" spans="1:229" x14ac:dyDescent="0.25">
      <c r="A7" s="4">
        <v>4</v>
      </c>
      <c r="B7" s="108">
        <v>-0.1</v>
      </c>
      <c r="C7" s="110"/>
      <c r="D7" s="115">
        <f t="shared" si="107"/>
        <v>108</v>
      </c>
      <c r="E7" s="88">
        <v>120</v>
      </c>
      <c r="F7" s="115">
        <f t="shared" si="108"/>
        <v>144</v>
      </c>
      <c r="G7" s="110"/>
      <c r="H7" s="107">
        <v>0.2</v>
      </c>
      <c r="I7" s="34">
        <f t="shared" si="0"/>
        <v>1</v>
      </c>
      <c r="J7" s="34">
        <f t="shared" si="1"/>
        <v>0.5</v>
      </c>
      <c r="K7" s="69">
        <f t="shared" si="109"/>
        <v>122</v>
      </c>
      <c r="L7" s="21" t="s">
        <v>3</v>
      </c>
      <c r="M7" s="56"/>
      <c r="N7" s="265">
        <v>10</v>
      </c>
      <c r="O7" s="70">
        <f>IF(AND(D7&gt;0,E7&gt;0,F7&gt;0),IF(ISBLANK(N7),IF(ISBLANK(L7),"",(F7-D7)*VLOOKUP(L7,VLookups!$A$4:$B$13,2,FALSE)),N7),"")</f>
        <v>10</v>
      </c>
      <c r="P7" s="71">
        <f t="shared" si="2"/>
        <v>100</v>
      </c>
      <c r="Q7" s="88">
        <v>150</v>
      </c>
      <c r="R7" s="258">
        <f>IF(AND(Q7&gt;0,E7&gt;0,NOT(O7="")),ABS(VLOOKUP($Q$1,VLookups!$A$48:$B$49,2,FALSE)-_xlfn.NORM.DIST(Q7,K7,O7,TRUE)),"")</f>
        <v>0.99744486966957202</v>
      </c>
      <c r="S7" s="87">
        <f>IF(AND($D7&gt;0,$E7&gt;0,$F7&gt;0,NOT(ISBLANK($L7))),_xlfn.NORM.INV(ABS(VLOOKUP($Q$1,VLookups!$A$48:$B$49,2,FALSE)-S$3),$K7,$O7),"")</f>
        <v>109.18448434455399</v>
      </c>
      <c r="T7" s="86">
        <f>IF(AND($D7&gt;0,$E7&gt;0,$F7&gt;0,NOT(ISBLANK($L7))),_xlfn.NORM.INV(ABS(VLOOKUP($Q$1,VLookups!$A$48:$B$49,2,FALSE)-T$3),$K7,$O7),"")</f>
        <v>134.81551565544601</v>
      </c>
      <c r="U7" s="87">
        <f>IF(AND($D7&gt;0,$E7&gt;0,$F7&gt;0,NOT(ISBLANK($L7))),_xlfn.NORM.INV(ABS(VLOOKUP($Q$1,VLookups!$A$48:$B$49,2,FALSE)-U$3),$K7,$O7),"")</f>
        <v>132.36433389493789</v>
      </c>
      <c r="V7" s="86">
        <f>IF(AND($D7&gt;0,$E7&gt;0,$F7&gt;0,NOT(ISBLANK($L7))),_xlfn.NORM.INV(ABS(VLOOKUP($Q$1,VLookups!$A$48:$B$49,2,FALSE)-V$3),$K7,$O7),"")</f>
        <v>130.41621233572914</v>
      </c>
      <c r="W7" s="87">
        <f>IF(AND($D7&gt;0,$E7&gt;0,$F7&gt;0,NOT(ISBLANK($L7))),_xlfn.NORM.INV(ABS(VLOOKUP($Q$1,VLookups!$A$48:$B$49,2,FALSE)-W$3),$K7,$O7),"")</f>
        <v>128.74489750196082</v>
      </c>
      <c r="X7" s="86">
        <f>IF(AND($D7&gt;0,$E7&gt;0,$F7&gt;0,NOT(ISBLANK($L7))),_xlfn.NORM.INV(ABS(VLOOKUP($Q$1,VLookups!$A$48:$B$49,2,FALSE)-X$3),$K7,$O7),"")</f>
        <v>127.24400512708041</v>
      </c>
      <c r="Y7" s="5"/>
      <c r="Z7" s="161">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2">
        <f t="shared" si="6"/>
        <v>1.3582969233686024E-3</v>
      </c>
      <c r="DY7" s="162">
        <f t="shared" si="7"/>
        <v>1.5847579025361248E-3</v>
      </c>
      <c r="DZ7" s="162">
        <f t="shared" si="8"/>
        <v>1.8423310646862512E-3</v>
      </c>
      <c r="EA7" s="162">
        <f t="shared" si="9"/>
        <v>2.1340714899923288E-3</v>
      </c>
      <c r="EB7" s="162">
        <f t="shared" si="10"/>
        <v>2.463126930638302E-3</v>
      </c>
      <c r="EC7" s="162">
        <f t="shared" si="11"/>
        <v>2.8327037741601741E-3</v>
      </c>
      <c r="ED7" s="162">
        <f t="shared" si="12"/>
        <v>3.2460265643698017E-3</v>
      </c>
      <c r="EE7" s="162">
        <f t="shared" si="13"/>
        <v>3.7062910247807083E-3</v>
      </c>
      <c r="EF7" s="162">
        <f t="shared" si="14"/>
        <v>4.2166106961770951E-3</v>
      </c>
      <c r="EG7" s="162">
        <f t="shared" si="15"/>
        <v>4.7799574882077629E-3</v>
      </c>
      <c r="EH7" s="162">
        <f t="shared" si="16"/>
        <v>5.3990966513188677E-3</v>
      </c>
      <c r="EI7" s="162">
        <f t="shared" si="17"/>
        <v>6.0765168954565393E-3</v>
      </c>
      <c r="EJ7" s="162">
        <f t="shared" si="18"/>
        <v>6.8143566101045161E-3</v>
      </c>
      <c r="EK7" s="162">
        <f t="shared" si="19"/>
        <v>7.614327369620786E-3</v>
      </c>
      <c r="EL7" s="162">
        <f t="shared" si="20"/>
        <v>8.477636130802272E-3</v>
      </c>
      <c r="EM7" s="162">
        <f t="shared" si="21"/>
        <v>9.4049077376887405E-3</v>
      </c>
      <c r="EN7" s="162">
        <f t="shared" si="22"/>
        <v>1.0396109532876459E-2</v>
      </c>
      <c r="EO7" s="162">
        <f t="shared" si="23"/>
        <v>1.1450480025929268E-2</v>
      </c>
      <c r="EP7" s="162">
        <f t="shared" si="24"/>
        <v>1.2566463678908834E-2</v>
      </c>
      <c r="EQ7" s="162">
        <f t="shared" si="25"/>
        <v>1.3741653928228188E-2</v>
      </c>
      <c r="ER7" s="162">
        <f t="shared" si="26"/>
        <v>1.4972746563574486E-2</v>
      </c>
      <c r="ES7" s="162">
        <f t="shared" si="27"/>
        <v>1.6255505522553403E-2</v>
      </c>
      <c r="ET7" s="162">
        <f t="shared" si="28"/>
        <v>1.758474302976621E-2</v>
      </c>
      <c r="EU7" s="162">
        <f t="shared" si="29"/>
        <v>1.8954315809163985E-2</v>
      </c>
      <c r="EV7" s="162">
        <f t="shared" si="30"/>
        <v>2.0357138829075888E-2</v>
      </c>
      <c r="EW7" s="162">
        <f t="shared" si="31"/>
        <v>2.1785217703254988E-2</v>
      </c>
      <c r="EX7" s="162">
        <f t="shared" si="32"/>
        <v>2.3229700474336538E-2</v>
      </c>
      <c r="EY7" s="162">
        <f t="shared" si="33"/>
        <v>2.4680949056704173E-2</v>
      </c>
      <c r="EZ7" s="162">
        <f t="shared" si="34"/>
        <v>2.6128630124955206E-2</v>
      </c>
      <c r="FA7" s="162">
        <f t="shared" si="35"/>
        <v>2.7561824715345545E-2</v>
      </c>
      <c r="FB7" s="162">
        <f t="shared" si="36"/>
        <v>2.8969155276148142E-2</v>
      </c>
      <c r="FC7" s="162">
        <f t="shared" si="37"/>
        <v>3.0338928375629872E-2</v>
      </c>
      <c r="FD7" s="162">
        <f t="shared" si="38"/>
        <v>3.1659290771089137E-2</v>
      </c>
      <c r="FE7" s="162">
        <f t="shared" si="39"/>
        <v>3.2918396077076327E-2</v>
      </c>
      <c r="FF7" s="162">
        <f t="shared" si="40"/>
        <v>3.4104578863035105E-2</v>
      </c>
      <c r="FG7" s="162">
        <f t="shared" si="41"/>
        <v>3.52065326764298E-2</v>
      </c>
      <c r="FH7" s="162">
        <f t="shared" si="42"/>
        <v>3.6213488241309072E-2</v>
      </c>
      <c r="FI7" s="162">
        <f t="shared" si="43"/>
        <v>3.7115387935946466E-2</v>
      </c>
      <c r="FJ7" s="162">
        <f t="shared" si="44"/>
        <v>3.7903052615270043E-2</v>
      </c>
      <c r="FK7" s="162">
        <f t="shared" si="45"/>
        <v>3.8568336919181503E-2</v>
      </c>
      <c r="FL7" s="162">
        <f t="shared" si="46"/>
        <v>3.9104269397545501E-2</v>
      </c>
      <c r="FM7" s="162">
        <f t="shared" si="47"/>
        <v>3.9505174083461055E-2</v>
      </c>
      <c r="FN7" s="162">
        <f t="shared" si="48"/>
        <v>3.9766770551160846E-2</v>
      </c>
      <c r="FO7" s="162">
        <f t="shared" si="49"/>
        <v>3.9886249992366604E-2</v>
      </c>
      <c r="FP7" s="162">
        <f t="shared" si="50"/>
        <v>3.9862325420460525E-2</v>
      </c>
      <c r="FQ7" s="162">
        <f t="shared" si="51"/>
        <v>3.9695254747701234E-2</v>
      </c>
      <c r="FR7" s="162">
        <f t="shared" si="52"/>
        <v>3.9386836156854177E-2</v>
      </c>
      <c r="FS7" s="162">
        <f t="shared" si="53"/>
        <v>3.8940375883379175E-2</v>
      </c>
      <c r="FT7" s="162">
        <f t="shared" si="54"/>
        <v>3.8360629215348024E-2</v>
      </c>
      <c r="FU7" s="162">
        <f t="shared" si="55"/>
        <v>3.7653716183325608E-2</v>
      </c>
      <c r="FV7" s="162">
        <f t="shared" si="56"/>
        <v>3.6827014030332582E-2</v>
      </c>
      <c r="FW7" s="162">
        <f t="shared" si="57"/>
        <v>3.5889029103354751E-2</v>
      </c>
      <c r="FX7" s="162">
        <f t="shared" si="58"/>
        <v>3.4849251275897782E-2</v>
      </c>
      <c r="FY7" s="162">
        <f t="shared" si="59"/>
        <v>3.3717994382238423E-2</v>
      </c>
      <c r="FZ7" s="162">
        <f t="shared" si="60"/>
        <v>3.2506226408408619E-2</v>
      </c>
      <c r="GA7" s="162">
        <f t="shared" si="61"/>
        <v>3.1225393336676562E-2</v>
      </c>
      <c r="GB7" s="162">
        <f t="shared" si="62"/>
        <v>2.9887240577595738E-2</v>
      </c>
      <c r="GC7" s="162">
        <f t="shared" si="63"/>
        <v>2.8503635848901213E-2</v>
      </c>
      <c r="GD7" s="162">
        <f t="shared" si="64"/>
        <v>2.7086397179834319E-2</v>
      </c>
      <c r="GE7" s="162">
        <f t="shared" si="65"/>
        <v>2.5647129442562568E-2</v>
      </c>
      <c r="GF7" s="162">
        <f t="shared" si="66"/>
        <v>2.4197072451914887E-2</v>
      </c>
      <c r="GG7" s="162">
        <f t="shared" si="67"/>
        <v>2.2746963245739153E-2</v>
      </c>
      <c r="GH7" s="162">
        <f t="shared" si="68"/>
        <v>2.1306914677572359E-2</v>
      </c>
      <c r="GI7" s="162">
        <f t="shared" si="69"/>
        <v>1.9886311938728168E-2</v>
      </c>
      <c r="GJ7" s="162">
        <f t="shared" si="70"/>
        <v>1.8493728096331104E-2</v>
      </c>
      <c r="GK7" s="162">
        <f t="shared" si="71"/>
        <v>1.7136859204781304E-2</v>
      </c>
      <c r="GL7" s="162">
        <f t="shared" si="72"/>
        <v>1.5822479037038865E-2</v>
      </c>
      <c r="GM7" s="162">
        <f t="shared" si="73"/>
        <v>1.4556413003735313E-2</v>
      </c>
      <c r="GN7" s="162">
        <f t="shared" si="74"/>
        <v>1.3343530395100771E-2</v>
      </c>
      <c r="GO7" s="162">
        <f t="shared" si="75"/>
        <v>1.2187753703240703E-2</v>
      </c>
      <c r="GP7" s="162">
        <f t="shared" si="76"/>
        <v>1.1092083467946059E-2</v>
      </c>
      <c r="GQ7" s="162">
        <f t="shared" si="77"/>
        <v>1.0058636842769539E-2</v>
      </c>
      <c r="GR7" s="162">
        <f t="shared" si="78"/>
        <v>9.0886979016287471E-3</v>
      </c>
      <c r="GS7" s="162">
        <f t="shared" si="79"/>
        <v>8.18277759921472E-3</v>
      </c>
      <c r="GT7" s="162">
        <f t="shared" si="80"/>
        <v>7.3406812581661048E-3</v>
      </c>
      <c r="GU7" s="162">
        <f t="shared" si="81"/>
        <v>6.5615814774680481E-3</v>
      </c>
      <c r="GV7" s="162">
        <f t="shared" si="82"/>
        <v>5.8440944333455098E-3</v>
      </c>
      <c r="GW7" s="162">
        <f t="shared" si="83"/>
        <v>5.1863576682823938E-3</v>
      </c>
      <c r="GX7" s="162">
        <f t="shared" si="84"/>
        <v>4.586107627105802E-3</v>
      </c>
      <c r="GY7" s="162">
        <f t="shared" si="85"/>
        <v>4.0407553922863215E-3</v>
      </c>
      <c r="GZ7" s="162">
        <f t="shared" si="86"/>
        <v>3.5474592846234084E-3</v>
      </c>
      <c r="HA7" s="162">
        <f t="shared" si="87"/>
        <v>3.1031932215010694E-3</v>
      </c>
      <c r="HB7" s="162">
        <f t="shared" si="88"/>
        <v>2.7048099546883998E-3</v>
      </c>
      <c r="HC7" s="162">
        <f t="shared" si="89"/>
        <v>2.3490985358203356E-3</v>
      </c>
      <c r="HD7" s="162">
        <f t="shared" si="90"/>
        <v>2.0328355738227642E-3</v>
      </c>
      <c r="HE7" s="162">
        <f t="shared" si="91"/>
        <v>1.7528300493570156E-3</v>
      </c>
      <c r="HF7" s="162">
        <f t="shared" si="92"/>
        <v>1.5059616327378908E-3</v>
      </c>
      <c r="HG7" s="162">
        <f t="shared" si="93"/>
        <v>1.28921261078966E-3</v>
      </c>
      <c r="HH7" s="162">
        <f t="shared" si="94"/>
        <v>1.0996936629406714E-3</v>
      </c>
      <c r="HI7" s="162">
        <f t="shared" si="95"/>
        <v>9.3466383676132968E-4</v>
      </c>
      <c r="HJ7" s="162">
        <f t="shared" si="96"/>
        <v>7.9154515829808422E-4</v>
      </c>
      <c r="HK7" s="162">
        <f t="shared" si="97"/>
        <v>6.6793237392033923E-4</v>
      </c>
      <c r="HL7" s="162">
        <f t="shared" si="98"/>
        <v>5.6159835959916366E-4</v>
      </c>
      <c r="HM7" s="162">
        <f t="shared" si="99"/>
        <v>4.7049575269345609E-4</v>
      </c>
      <c r="HN7" s="162">
        <f t="shared" si="100"/>
        <v>3.9275536289252815E-4</v>
      </c>
      <c r="HO7" s="162">
        <f t="shared" si="101"/>
        <v>3.2668190562003512E-4</v>
      </c>
      <c r="HP7" s="162">
        <f t="shared" si="102"/>
        <v>2.7074757568410727E-4</v>
      </c>
      <c r="HQ7" s="162">
        <f t="shared" si="103"/>
        <v>2.2358394396888542E-4</v>
      </c>
      <c r="HR7" s="162">
        <f t="shared" si="104"/>
        <v>1.8397261808245457E-4</v>
      </c>
      <c r="HS7" s="162">
        <f t="shared" si="105"/>
        <v>1.5083506148505339E-4</v>
      </c>
      <c r="HT7" s="162">
        <f t="shared" si="106"/>
        <v>1.2322191684732093E-4</v>
      </c>
    </row>
    <row r="8" spans="1:229" x14ac:dyDescent="0.25">
      <c r="A8" s="4">
        <v>5</v>
      </c>
      <c r="B8" s="108">
        <v>-0.25</v>
      </c>
      <c r="C8" s="110"/>
      <c r="D8" s="115">
        <f t="shared" si="107"/>
        <v>90</v>
      </c>
      <c r="E8" s="88">
        <v>120</v>
      </c>
      <c r="F8" s="115">
        <f t="shared" si="108"/>
        <v>160</v>
      </c>
      <c r="G8" s="110">
        <v>160</v>
      </c>
      <c r="H8" s="107"/>
      <c r="I8" s="34">
        <f t="shared" si="0"/>
        <v>1</v>
      </c>
      <c r="J8" s="34">
        <f t="shared" si="1"/>
        <v>0.75</v>
      </c>
      <c r="K8" s="69">
        <f t="shared" si="109"/>
        <v>121.66666666666667</v>
      </c>
      <c r="L8" s="21" t="s">
        <v>1</v>
      </c>
      <c r="M8" s="56"/>
      <c r="N8" s="265"/>
      <c r="O8" s="70">
        <f>IF(AND(D8&gt;0,E8&gt;0,F8&gt;0),IF(ISBLANK(N8),IF(ISBLANK(L8),"",(F8-D8)*VLOOKUP(L8,VLookups!$A$4:$B$13,2,FALSE)),N8),"")</f>
        <v>74.2</v>
      </c>
      <c r="P8" s="71">
        <f t="shared" si="2"/>
        <v>5505.64</v>
      </c>
      <c r="Q8" s="88">
        <v>150</v>
      </c>
      <c r="R8" s="258">
        <f>IF(AND(Q8&gt;0,E8&gt;0,NOT(O8="")),ABS(VLOOKUP($Q$1,VLookups!$A$48:$B$49,2,FALSE)-_xlfn.NORM.DIST(Q8,K8,O8,TRUE)),"")</f>
        <v>0.64871400198876072</v>
      </c>
      <c r="S8" s="87">
        <f>IF(AND($D8&gt;0,$E8&gt;0,$F8&gt;0,NOT(ISBLANK($L8))),_xlfn.NORM.INV(ABS(VLOOKUP($Q$1,VLookups!$A$48:$B$49,2,FALSE)-S$3),$K8,$O8),"")</f>
        <v>26.575540503257301</v>
      </c>
      <c r="T8" s="86">
        <f>IF(AND($D8&gt;0,$E8&gt;0,$F8&gt;0,NOT(ISBLANK($L8))),_xlfn.NORM.INV(ABS(VLOOKUP($Q$1,VLookups!$A$48:$B$49,2,FALSE)-T$3),$K8,$O8),"")</f>
        <v>216.75779283007603</v>
      </c>
      <c r="U8" s="87">
        <f>IF(AND($D8&gt;0,$E8&gt;0,$F8&gt;0,NOT(ISBLANK($L8))),_xlfn.NORM.INV(ABS(VLOOKUP($Q$1,VLookups!$A$48:$B$49,2,FALSE)-U$3),$K8,$O8),"")</f>
        <v>198.57002416710588</v>
      </c>
      <c r="V8" s="86">
        <f>IF(AND($D8&gt;0,$E8&gt;0,$F8&gt;0,NOT(ISBLANK($L8))),_xlfn.NORM.INV(ABS(VLOOKUP($Q$1,VLookups!$A$48:$B$49,2,FALSE)-V$3),$K8,$O8),"")</f>
        <v>184.11496219777695</v>
      </c>
      <c r="W8" s="87">
        <f>IF(AND($D8&gt;0,$E8&gt;0,$F8&gt;0,NOT(ISBLANK($L8))),_xlfn.NORM.INV(ABS(VLOOKUP($Q$1,VLookups!$A$48:$B$49,2,FALSE)-W$3),$K8,$O8),"")</f>
        <v>171.71380613121596</v>
      </c>
      <c r="X8" s="86">
        <f>IF(AND($D8&gt;0,$E8&gt;0,$F8&gt;0,NOT(ISBLANK($L8))),_xlfn.NORM.INV(ABS(VLOOKUP($Q$1,VLookups!$A$48:$B$49,2,FALSE)-X$3),$K8,$O8),"")</f>
        <v>160.5771847096033</v>
      </c>
      <c r="Y8" s="5"/>
      <c r="Z8" s="161">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2">
        <f t="shared" si="6"/>
        <v>4.0850513831288899E-3</v>
      </c>
      <c r="DY8" s="162">
        <f t="shared" si="7"/>
        <v>4.1324291723603438E-3</v>
      </c>
      <c r="DZ8" s="162">
        <f t="shared" si="8"/>
        <v>4.1793230966691982E-3</v>
      </c>
      <c r="EA8" s="162">
        <f t="shared" si="9"/>
        <v>4.2257043502372128E-3</v>
      </c>
      <c r="EB8" s="162">
        <f t="shared" si="10"/>
        <v>4.2715441862885058E-3</v>
      </c>
      <c r="EC8" s="162">
        <f t="shared" si="11"/>
        <v>4.3168139463241328E-3</v>
      </c>
      <c r="ED8" s="162">
        <f t="shared" si="12"/>
        <v>4.3614850895677222E-3</v>
      </c>
      <c r="EE8" s="162">
        <f t="shared" si="13"/>
        <v>4.4055292225805591E-3</v>
      </c>
      <c r="EF8" s="162">
        <f t="shared" si="14"/>
        <v>4.4489181290037639E-3</v>
      </c>
      <c r="EG8" s="162">
        <f t="shared" si="15"/>
        <v>4.4916237993845413E-3</v>
      </c>
      <c r="EH8" s="162">
        <f t="shared" si="16"/>
        <v>4.5336184610429067E-3</v>
      </c>
      <c r="EI8" s="162">
        <f t="shared" si="17"/>
        <v>4.5748746079347646E-3</v>
      </c>
      <c r="EJ8" s="162">
        <f t="shared" si="18"/>
        <v>4.6153650304668302E-3</v>
      </c>
      <c r="EK8" s="162">
        <f t="shared" si="19"/>
        <v>4.6550628452184896E-3</v>
      </c>
      <c r="EL8" s="162">
        <f t="shared" si="20"/>
        <v>4.6939415245255238E-3</v>
      </c>
      <c r="EM8" s="162">
        <f t="shared" si="21"/>
        <v>4.7319749258803558E-3</v>
      </c>
      <c r="EN8" s="162">
        <f t="shared" si="22"/>
        <v>4.7691373211035037E-3</v>
      </c>
      <c r="EO8" s="162">
        <f t="shared" si="23"/>
        <v>4.8054034252408605E-3</v>
      </c>
      <c r="EP8" s="162">
        <f t="shared" si="24"/>
        <v>4.8407484251415615E-3</v>
      </c>
      <c r="EQ8" s="162">
        <f t="shared" si="25"/>
        <v>4.8751480076713949E-3</v>
      </c>
      <c r="ER8" s="162">
        <f t="shared" si="26"/>
        <v>4.9085783875169745E-3</v>
      </c>
      <c r="ES8" s="162">
        <f t="shared" si="27"/>
        <v>4.9410163345362844E-3</v>
      </c>
      <c r="ET8" s="162">
        <f t="shared" si="28"/>
        <v>4.9724392006116778E-3</v>
      </c>
      <c r="EU8" s="162">
        <f t="shared" si="29"/>
        <v>5.0028249459619463E-3</v>
      </c>
      <c r="EV8" s="162">
        <f t="shared" si="30"/>
        <v>5.0321521648707635E-3</v>
      </c>
      <c r="EW8" s="162">
        <f t="shared" si="31"/>
        <v>5.0604001107894736E-3</v>
      </c>
      <c r="EX8" s="162">
        <f t="shared" si="32"/>
        <v>5.0875487207731199E-3</v>
      </c>
      <c r="EY8" s="162">
        <f t="shared" si="33"/>
        <v>5.113578639209403E-3</v>
      </c>
      <c r="EZ8" s="162">
        <f t="shared" si="34"/>
        <v>5.1384712408013653E-3</v>
      </c>
      <c r="FA8" s="162">
        <f t="shared" si="35"/>
        <v>5.1622086527655852E-3</v>
      </c>
      <c r="FB8" s="162">
        <f t="shared" si="36"/>
        <v>5.1847737762088899E-3</v>
      </c>
      <c r="FC8" s="162">
        <f t="shared" si="37"/>
        <v>5.206150306647798E-3</v>
      </c>
      <c r="FD8" s="162">
        <f t="shared" si="38"/>
        <v>5.2263227536362492E-3</v>
      </c>
      <c r="FE8" s="162">
        <f t="shared" si="39"/>
        <v>5.2452764594685267E-3</v>
      </c>
      <c r="FF8" s="162">
        <f t="shared" si="40"/>
        <v>5.2629976169257936E-3</v>
      </c>
      <c r="FG8" s="162">
        <f t="shared" si="41"/>
        <v>5.2794732860361581E-3</v>
      </c>
      <c r="FH8" s="162">
        <f t="shared" si="42"/>
        <v>5.2946914098197951E-3</v>
      </c>
      <c r="FI8" s="162">
        <f t="shared" si="43"/>
        <v>5.3086408289922992E-3</v>
      </c>
      <c r="FJ8" s="162">
        <f t="shared" si="44"/>
        <v>5.3213112956011811E-3</v>
      </c>
      <c r="FK8" s="162">
        <f t="shared" si="45"/>
        <v>5.33269348557218E-3</v>
      </c>
      <c r="FL8" s="162">
        <f t="shared" si="46"/>
        <v>5.3427790101438794E-3</v>
      </c>
      <c r="FM8" s="162">
        <f t="shared" si="47"/>
        <v>5.3515604261710091E-3</v>
      </c>
      <c r="FN8" s="162">
        <f t="shared" si="48"/>
        <v>5.3590312452787107E-3</v>
      </c>
      <c r="FO8" s="162">
        <f t="shared" si="49"/>
        <v>5.3651859418520128E-3</v>
      </c>
      <c r="FP8" s="162">
        <f t="shared" si="50"/>
        <v>5.3700199598467353E-3</v>
      </c>
      <c r="FQ8" s="162">
        <f t="shared" si="51"/>
        <v>5.3735297184100746E-3</v>
      </c>
      <c r="FR8" s="162">
        <f t="shared" si="52"/>
        <v>5.3757126163011702E-3</v>
      </c>
      <c r="FS8" s="162">
        <f t="shared" si="53"/>
        <v>5.3765670351039957E-3</v>
      </c>
      <c r="FT8" s="162">
        <f t="shared" si="54"/>
        <v>5.3760923412270413E-3</v>
      </c>
      <c r="FU8" s="162">
        <f t="shared" si="55"/>
        <v>5.3742888866863091E-3</v>
      </c>
      <c r="FV8" s="162">
        <f t="shared" si="56"/>
        <v>5.371158008670278E-3</v>
      </c>
      <c r="FW8" s="162">
        <f t="shared" si="57"/>
        <v>5.3667020278875934E-3</v>
      </c>
      <c r="FX8" s="162">
        <f t="shared" si="58"/>
        <v>5.3609242457003199E-3</v>
      </c>
      <c r="FY8" s="162">
        <f t="shared" si="59"/>
        <v>5.3538289400477442E-3</v>
      </c>
      <c r="FZ8" s="162">
        <f t="shared" si="60"/>
        <v>5.345421360167751E-3</v>
      </c>
      <c r="GA8" s="162">
        <f t="shared" si="61"/>
        <v>5.3357077201248966E-3</v>
      </c>
      <c r="GB8" s="162">
        <f t="shared" si="62"/>
        <v>5.3246951911563555E-3</v>
      </c>
      <c r="GC8" s="162">
        <f t="shared" si="63"/>
        <v>5.3123918928489229E-3</v>
      </c>
      <c r="GD8" s="162">
        <f t="shared" si="64"/>
        <v>5.2988068831622964E-3</v>
      </c>
      <c r="GE8" s="162">
        <f t="shared" si="65"/>
        <v>5.2839501473157628E-3</v>
      </c>
      <c r="GF8" s="162">
        <f t="shared" si="66"/>
        <v>5.2678325855574039E-3</v>
      </c>
      <c r="GG8" s="162">
        <f t="shared" si="67"/>
        <v>5.250465999836783E-3</v>
      </c>
      <c r="GH8" s="162">
        <f t="shared" si="68"/>
        <v>5.231863079403919E-3</v>
      </c>
      <c r="GI8" s="162">
        <f t="shared" si="69"/>
        <v>5.2120373853591518E-3</v>
      </c>
      <c r="GJ8" s="162">
        <f t="shared" si="70"/>
        <v>5.1910033341802256E-3</v>
      </c>
      <c r="GK8" s="162">
        <f t="shared" si="71"/>
        <v>5.1687761802546098E-3</v>
      </c>
      <c r="GL8" s="162">
        <f t="shared" si="72"/>
        <v>5.1453719974466549E-3</v>
      </c>
      <c r="GM8" s="162">
        <f t="shared" si="73"/>
        <v>5.1208076597307958E-3</v>
      </c>
      <c r="GN8" s="162">
        <f t="shared" si="74"/>
        <v>5.095100820923423E-3</v>
      </c>
      <c r="GO8" s="162">
        <f t="shared" si="75"/>
        <v>5.0682698935475053E-3</v>
      </c>
      <c r="GP8" s="162">
        <f t="shared" si="76"/>
        <v>5.0403340268653863E-3</v>
      </c>
      <c r="GQ8" s="162">
        <f t="shared" si="77"/>
        <v>5.0113130841163925E-3</v>
      </c>
      <c r="GR8" s="162">
        <f t="shared" si="78"/>
        <v>4.9812276189971335E-3</v>
      </c>
      <c r="GS8" s="162">
        <f t="shared" si="79"/>
        <v>4.9500988514234292E-3</v>
      </c>
      <c r="GT8" s="162">
        <f t="shared" si="80"/>
        <v>4.9179486426138659E-3</v>
      </c>
      <c r="GU8" s="162">
        <f t="shared" si="81"/>
        <v>4.8847994695358533E-3</v>
      </c>
      <c r="GV8" s="162">
        <f t="shared" si="82"/>
        <v>4.850674398755985E-3</v>
      </c>
      <c r="GW8" s="162">
        <f t="shared" si="83"/>
        <v>4.8155970597371887E-3</v>
      </c>
      <c r="GX8" s="162">
        <f t="shared" si="84"/>
        <v>4.7795916176258781E-3</v>
      </c>
      <c r="GY8" s="162">
        <f t="shared" si="85"/>
        <v>4.7426827455728723E-3</v>
      </c>
      <c r="GZ8" s="162">
        <f t="shared" si="86"/>
        <v>4.7048955966323682E-3</v>
      </c>
      <c r="HA8" s="162">
        <f t="shared" si="87"/>
        <v>4.6662557752836049E-3</v>
      </c>
      <c r="HB8" s="162">
        <f t="shared" si="88"/>
        <v>4.6267893086202414E-3</v>
      </c>
      <c r="HC8" s="162">
        <f t="shared" si="89"/>
        <v>4.5865226172526162E-3</v>
      </c>
      <c r="HD8" s="162">
        <f t="shared" si="90"/>
        <v>4.5454824859682266E-3</v>
      </c>
      <c r="HE8" s="162">
        <f t="shared" si="91"/>
        <v>4.5036960341958169E-3</v>
      </c>
      <c r="HF8" s="162">
        <f t="shared" si="92"/>
        <v>4.4611906863183644E-3</v>
      </c>
      <c r="HG8" s="162">
        <f t="shared" si="93"/>
        <v>4.4179941418801567E-3</v>
      </c>
      <c r="HH8" s="162">
        <f t="shared" si="94"/>
        <v>4.3741343457329093E-3</v>
      </c>
      <c r="HI8" s="162">
        <f t="shared" si="95"/>
        <v>4.3296394581655651E-3</v>
      </c>
      <c r="HJ8" s="162">
        <f t="shared" si="96"/>
        <v>4.2845378250620054E-3</v>
      </c>
      <c r="HK8" s="162">
        <f t="shared" si="97"/>
        <v>4.2388579481304322E-3</v>
      </c>
      <c r="HL8" s="162">
        <f t="shared" si="98"/>
        <v>4.1926284552476229E-3</v>
      </c>
      <c r="HM8" s="162">
        <f t="shared" si="99"/>
        <v>4.1458780709605998E-3</v>
      </c>
      <c r="HN8" s="162">
        <f t="shared" si="100"/>
        <v>4.0986355871875484E-3</v>
      </c>
      <c r="HO8" s="162">
        <f t="shared" si="101"/>
        <v>4.0509298341590309E-3</v>
      </c>
      <c r="HP8" s="162">
        <f t="shared" si="102"/>
        <v>4.0027896516396533E-3</v>
      </c>
      <c r="HQ8" s="162">
        <f t="shared" si="103"/>
        <v>3.9542438604694393E-3</v>
      </c>
      <c r="HR8" s="162">
        <f t="shared" si="104"/>
        <v>3.9053212344631275E-3</v>
      </c>
      <c r="HS8" s="162">
        <f t="shared" si="105"/>
        <v>3.8560504727045896E-3</v>
      </c>
      <c r="HT8" s="162">
        <f t="shared" si="106"/>
        <v>3.8064601722723776E-3</v>
      </c>
    </row>
    <row r="9" spans="1:229" x14ac:dyDescent="0.25">
      <c r="A9" s="4">
        <v>6</v>
      </c>
      <c r="B9" s="108"/>
      <c r="C9" s="110">
        <v>40</v>
      </c>
      <c r="D9" s="115">
        <f t="shared" si="107"/>
        <v>40</v>
      </c>
      <c r="E9" s="88">
        <v>120</v>
      </c>
      <c r="F9" s="115">
        <f t="shared" si="108"/>
        <v>200</v>
      </c>
      <c r="G9" s="110">
        <v>200</v>
      </c>
      <c r="H9" s="107"/>
      <c r="I9" s="34">
        <f t="shared" si="0"/>
        <v>1</v>
      </c>
      <c r="J9" s="34">
        <f t="shared" si="1"/>
        <v>1</v>
      </c>
      <c r="K9" s="69">
        <f t="shared" si="109"/>
        <v>120</v>
      </c>
      <c r="L9" s="21" t="s">
        <v>4</v>
      </c>
      <c r="M9" s="56"/>
      <c r="N9" s="265"/>
      <c r="O9" s="70">
        <f>IF(AND(D9&gt;0,E9&gt;0,F9&gt;0),IF(ISBLANK(N9),IF(ISBLANK(L9),"",(F9-D9)*VLOOKUP(L9,VLookups!$A$4:$B$13,2,FALSE)),N9),"")</f>
        <v>172.8</v>
      </c>
      <c r="P9" s="71">
        <f t="shared" si="2"/>
        <v>29859.840000000004</v>
      </c>
      <c r="Q9" s="88">
        <v>150</v>
      </c>
      <c r="R9" s="258">
        <f>IF(AND(Q9&gt;0,E9&gt;0,NOT(O9="")),ABS(VLOOKUP($Q$1,VLookups!$A$48:$B$49,2,FALSE)-_xlfn.NORM.DIST(Q9,K9,O9,TRUE)),"")</f>
        <v>0.56891445038431865</v>
      </c>
      <c r="S9" s="87">
        <f>IF(AND($D9&gt;0,$E9&gt;0,$F9&gt;0,NOT(ISBLANK($L9))),_xlfn.NORM.INV(ABS(VLOOKUP($Q$1,VLookups!$A$48:$B$49,2,FALSE)-S$3),$K9,$O9),"")</f>
        <v>-101.45211052610699</v>
      </c>
      <c r="T9" s="86">
        <f>IF(AND($D9&gt;0,$E9&gt;0,$F9&gt;0,NOT(ISBLANK($L9))),_xlfn.NORM.INV(ABS(VLOOKUP($Q$1,VLookups!$A$48:$B$49,2,FALSE)-T$3),$K9,$O9),"")</f>
        <v>341.45211052610699</v>
      </c>
      <c r="U9" s="87">
        <f>IF(AND($D9&gt;0,$E9&gt;0,$F9&gt;0,NOT(ISBLANK($L9))),_xlfn.NORM.INV(ABS(VLOOKUP($Q$1,VLookups!$A$48:$B$49,2,FALSE)-U$3),$K9,$O9),"")</f>
        <v>299.09568970452688</v>
      </c>
      <c r="V9" s="86">
        <f>IF(AND($D9&gt;0,$E9&gt;0,$F9&gt;0,NOT(ISBLANK($L9))),_xlfn.NORM.INV(ABS(VLOOKUP($Q$1,VLookups!$A$48:$B$49,2,FALSE)-V$3),$K9,$O9),"")</f>
        <v>265.43214916139971</v>
      </c>
      <c r="W9" s="87">
        <f>IF(AND($D9&gt;0,$E9&gt;0,$F9&gt;0,NOT(ISBLANK($L9))),_xlfn.NORM.INV(ABS(VLOOKUP($Q$1,VLookups!$A$48:$B$49,2,FALSE)-W$3),$K9,$O9),"")</f>
        <v>236.55182883388295</v>
      </c>
      <c r="X9" s="86">
        <f>IF(AND($D9&gt;0,$E9&gt;0,$F9&gt;0,NOT(ISBLANK($L9))),_xlfn.NORM.INV(ABS(VLOOKUP($Q$1,VLookups!$A$48:$B$49,2,FALSE)-X$3),$K9,$O9),"")</f>
        <v>210.61640859594945</v>
      </c>
      <c r="Y9" s="5"/>
      <c r="Z9" s="161">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2">
        <f t="shared" si="6"/>
        <v>1.7142827970749253E-3</v>
      </c>
      <c r="DY9" s="162">
        <f t="shared" si="7"/>
        <v>1.7346110468975081E-3</v>
      </c>
      <c r="DZ9" s="162">
        <f t="shared" si="8"/>
        <v>1.7547624066221543E-3</v>
      </c>
      <c r="EA9" s="162">
        <f t="shared" si="9"/>
        <v>1.7747251685960228E-3</v>
      </c>
      <c r="EB9" s="162">
        <f t="shared" si="10"/>
        <v>1.7944876260718285E-3</v>
      </c>
      <c r="EC9" s="162">
        <f t="shared" si="11"/>
        <v>1.8140380844312838E-3</v>
      </c>
      <c r="ED9" s="162">
        <f t="shared" si="12"/>
        <v>1.8333648725203343E-3</v>
      </c>
      <c r="EE9" s="162">
        <f t="shared" si="13"/>
        <v>1.8524563540811515E-3</v>
      </c>
      <c r="EF9" s="162">
        <f t="shared" si="14"/>
        <v>1.8713009392655243E-3</v>
      </c>
      <c r="EG9" s="162">
        <f t="shared" si="15"/>
        <v>1.8898870962139715E-3</v>
      </c>
      <c r="EH9" s="162">
        <f t="shared" si="16"/>
        <v>1.9082033626846386E-3</v>
      </c>
      <c r="EI9" s="162">
        <f t="shared" si="17"/>
        <v>1.9262383577157867E-3</v>
      </c>
      <c r="EJ9" s="162">
        <f t="shared" si="18"/>
        <v>1.9439807933054672E-3</v>
      </c>
      <c r="EK9" s="162">
        <f t="shared" si="19"/>
        <v>1.9614194860917791E-3</v>
      </c>
      <c r="EL9" s="162">
        <f t="shared" si="20"/>
        <v>1.9785433690169513E-3</v>
      </c>
      <c r="EM9" s="162">
        <f t="shared" si="21"/>
        <v>1.9953415029583667E-3</v>
      </c>
      <c r="EN9" s="162">
        <f t="shared" si="22"/>
        <v>2.0118030883095311E-3</v>
      </c>
      <c r="EO9" s="162">
        <f t="shared" si="23"/>
        <v>2.0279174764939486E-3</v>
      </c>
      <c r="EP9" s="162">
        <f t="shared" si="24"/>
        <v>2.0436741813948029E-3</v>
      </c>
      <c r="EQ9" s="162">
        <f t="shared" si="25"/>
        <v>2.0590628906833634E-3</v>
      </c>
      <c r="ER9" s="162">
        <f t="shared" si="26"/>
        <v>2.0740734770290526E-3</v>
      </c>
      <c r="ES9" s="162">
        <f t="shared" si="27"/>
        <v>2.0886960091741837E-3</v>
      </c>
      <c r="ET9" s="162">
        <f t="shared" si="28"/>
        <v>2.1029207628564671E-3</v>
      </c>
      <c r="EU9" s="162">
        <f t="shared" si="29"/>
        <v>2.1167382315625139E-3</v>
      </c>
      <c r="EV9" s="162">
        <f t="shared" si="30"/>
        <v>2.1301391370957341E-3</v>
      </c>
      <c r="EW9" s="162">
        <f t="shared" si="31"/>
        <v>2.1431144399422153E-3</v>
      </c>
      <c r="EX9" s="162">
        <f t="shared" si="32"/>
        <v>2.1556553494183946E-3</v>
      </c>
      <c r="EY9" s="162">
        <f t="shared" si="33"/>
        <v>2.1677533335846106E-3</v>
      </c>
      <c r="EZ9" s="162">
        <f t="shared" si="34"/>
        <v>2.1794001289088898E-3</v>
      </c>
      <c r="FA9" s="162">
        <f t="shared" si="35"/>
        <v>2.1905877496656767E-3</v>
      </c>
      <c r="FB9" s="162">
        <f t="shared" si="36"/>
        <v>2.201308497054542E-3</v>
      </c>
      <c r="FC9" s="162">
        <f t="shared" si="37"/>
        <v>2.2115549680243132E-3</v>
      </c>
      <c r="FD9" s="162">
        <f t="shared" si="38"/>
        <v>2.2213200637884742E-3</v>
      </c>
      <c r="FE9" s="162">
        <f t="shared" si="39"/>
        <v>2.2305969980181257E-3</v>
      </c>
      <c r="FF9" s="162">
        <f t="shared" si="40"/>
        <v>2.2393793046992828E-3</v>
      </c>
      <c r="FG9" s="162">
        <f t="shared" si="41"/>
        <v>2.2476608456417691E-3</v>
      </c>
      <c r="FH9" s="162">
        <f t="shared" si="42"/>
        <v>2.2554358176275118E-3</v>
      </c>
      <c r="FI9" s="162">
        <f t="shared" si="43"/>
        <v>2.2626987591865774E-3</v>
      </c>
      <c r="FJ9" s="162">
        <f t="shared" si="44"/>
        <v>2.269444556989888E-3</v>
      </c>
      <c r="FK9" s="162">
        <f t="shared" si="45"/>
        <v>2.275668451848126E-3</v>
      </c>
      <c r="FL9" s="162">
        <f t="shared" si="46"/>
        <v>2.2813660443069938E-3</v>
      </c>
      <c r="FM9" s="162">
        <f t="shared" si="47"/>
        <v>2.2865332998296037E-3</v>
      </c>
      <c r="FN9" s="162">
        <f t="shared" si="48"/>
        <v>2.2911665535574706E-3</v>
      </c>
      <c r="FO9" s="162">
        <f t="shared" si="49"/>
        <v>2.2952625146422231E-3</v>
      </c>
      <c r="FP9" s="162">
        <f t="shared" si="50"/>
        <v>2.2988182701408838E-3</v>
      </c>
      <c r="FQ9" s="162">
        <f t="shared" si="51"/>
        <v>2.3018312884682517E-3</v>
      </c>
      <c r="FR9" s="162">
        <f t="shared" si="52"/>
        <v>2.3042994224006666E-3</v>
      </c>
      <c r="FS9" s="162">
        <f t="shared" si="53"/>
        <v>2.306220911626159E-3</v>
      </c>
      <c r="FT9" s="162">
        <f t="shared" si="54"/>
        <v>2.3075943848367545E-3</v>
      </c>
      <c r="FU9" s="162">
        <f t="shared" si="55"/>
        <v>2.3084188613594434E-3</v>
      </c>
      <c r="FV9" s="162">
        <f t="shared" si="56"/>
        <v>2.3086937523231058E-3</v>
      </c>
      <c r="FW9" s="162">
        <f t="shared" si="57"/>
        <v>2.3084188613594434E-3</v>
      </c>
      <c r="FX9" s="162">
        <f t="shared" si="58"/>
        <v>2.3075943848367545E-3</v>
      </c>
      <c r="FY9" s="162">
        <f t="shared" si="59"/>
        <v>2.306220911626159E-3</v>
      </c>
      <c r="FZ9" s="162">
        <f t="shared" si="60"/>
        <v>2.3042994224006666E-3</v>
      </c>
      <c r="GA9" s="162">
        <f t="shared" si="61"/>
        <v>2.3018312884682517E-3</v>
      </c>
      <c r="GB9" s="162">
        <f t="shared" si="62"/>
        <v>2.2988182701408838E-3</v>
      </c>
      <c r="GC9" s="162">
        <f t="shared" si="63"/>
        <v>2.2952625146422227E-3</v>
      </c>
      <c r="GD9" s="162">
        <f t="shared" si="64"/>
        <v>2.2911665535574706E-3</v>
      </c>
      <c r="GE9" s="162">
        <f t="shared" si="65"/>
        <v>2.2865332998296037E-3</v>
      </c>
      <c r="GF9" s="162">
        <f t="shared" si="66"/>
        <v>2.2813660443069938E-3</v>
      </c>
      <c r="GG9" s="162">
        <f t="shared" si="67"/>
        <v>2.275668451848126E-3</v>
      </c>
      <c r="GH9" s="162">
        <f t="shared" si="68"/>
        <v>2.269444556989888E-3</v>
      </c>
      <c r="GI9" s="162">
        <f t="shared" si="69"/>
        <v>2.2626987591865774E-3</v>
      </c>
      <c r="GJ9" s="162">
        <f t="shared" si="70"/>
        <v>2.2554358176275118E-3</v>
      </c>
      <c r="GK9" s="162">
        <f t="shared" si="71"/>
        <v>2.2476608456417691E-3</v>
      </c>
      <c r="GL9" s="162">
        <f t="shared" si="72"/>
        <v>2.2393793046992833E-3</v>
      </c>
      <c r="GM9" s="162">
        <f t="shared" si="73"/>
        <v>2.2305969980181261E-3</v>
      </c>
      <c r="GN9" s="162">
        <f t="shared" si="74"/>
        <v>2.2213200637884742E-3</v>
      </c>
      <c r="GO9" s="162">
        <f t="shared" si="75"/>
        <v>2.2115549680243132E-3</v>
      </c>
      <c r="GP9" s="162">
        <f t="shared" si="76"/>
        <v>2.2013084970545424E-3</v>
      </c>
      <c r="GQ9" s="162">
        <f t="shared" si="77"/>
        <v>2.1905877496656775E-3</v>
      </c>
      <c r="GR9" s="162">
        <f t="shared" si="78"/>
        <v>2.1794001289088902E-3</v>
      </c>
      <c r="GS9" s="162">
        <f t="shared" si="79"/>
        <v>2.167753333584611E-3</v>
      </c>
      <c r="GT9" s="162">
        <f t="shared" si="80"/>
        <v>2.1556553494183955E-3</v>
      </c>
      <c r="GU9" s="162">
        <f t="shared" si="81"/>
        <v>2.1431144399422157E-3</v>
      </c>
      <c r="GV9" s="162">
        <f t="shared" si="82"/>
        <v>2.130139137095735E-3</v>
      </c>
      <c r="GW9" s="162">
        <f t="shared" si="83"/>
        <v>2.1167382315625148E-3</v>
      </c>
      <c r="GX9" s="162">
        <f t="shared" si="84"/>
        <v>2.1029207628564675E-3</v>
      </c>
      <c r="GY9" s="162">
        <f t="shared" si="85"/>
        <v>2.0886960091741845E-3</v>
      </c>
      <c r="GZ9" s="162">
        <f t="shared" si="86"/>
        <v>2.074073477029053E-3</v>
      </c>
      <c r="HA9" s="162">
        <f t="shared" si="87"/>
        <v>2.0590628906833643E-3</v>
      </c>
      <c r="HB9" s="162">
        <f t="shared" si="88"/>
        <v>2.0436741813948042E-3</v>
      </c>
      <c r="HC9" s="162">
        <f t="shared" si="89"/>
        <v>2.0279174764939499E-3</v>
      </c>
      <c r="HD9" s="162">
        <f t="shared" si="90"/>
        <v>2.0118030883095324E-3</v>
      </c>
      <c r="HE9" s="162">
        <f t="shared" si="91"/>
        <v>1.995341502958368E-3</v>
      </c>
      <c r="HF9" s="162">
        <f t="shared" si="92"/>
        <v>1.978543369016953E-3</v>
      </c>
      <c r="HG9" s="162">
        <f t="shared" si="93"/>
        <v>1.9614194860917804E-3</v>
      </c>
      <c r="HH9" s="162">
        <f t="shared" si="94"/>
        <v>1.9439807933054687E-3</v>
      </c>
      <c r="HI9" s="162">
        <f t="shared" si="95"/>
        <v>1.926238357715788E-3</v>
      </c>
      <c r="HJ9" s="162">
        <f t="shared" si="96"/>
        <v>1.9082033626846404E-3</v>
      </c>
      <c r="HK9" s="162">
        <f t="shared" si="97"/>
        <v>1.8898870962139737E-3</v>
      </c>
      <c r="HL9" s="162">
        <f t="shared" si="98"/>
        <v>1.8713009392655263E-3</v>
      </c>
      <c r="HM9" s="162">
        <f t="shared" si="99"/>
        <v>1.8524563540811537E-3</v>
      </c>
      <c r="HN9" s="162">
        <f t="shared" si="100"/>
        <v>1.8333648725203365E-3</v>
      </c>
      <c r="HO9" s="162">
        <f t="shared" si="101"/>
        <v>1.8140380844312862E-3</v>
      </c>
      <c r="HP9" s="162">
        <f t="shared" si="102"/>
        <v>1.7944876260718307E-3</v>
      </c>
      <c r="HQ9" s="162">
        <f t="shared" si="103"/>
        <v>1.7747251685960252E-3</v>
      </c>
      <c r="HR9" s="162">
        <f t="shared" si="104"/>
        <v>1.7547624066221567E-3</v>
      </c>
      <c r="HS9" s="162">
        <f t="shared" si="105"/>
        <v>1.7346110468975104E-3</v>
      </c>
      <c r="HT9" s="162">
        <f t="shared" si="106"/>
        <v>1.7142827970749279E-3</v>
      </c>
    </row>
    <row r="10" spans="1:229" x14ac:dyDescent="0.25">
      <c r="A10" s="4">
        <v>7</v>
      </c>
      <c r="B10" s="108"/>
      <c r="C10" s="110">
        <v>80</v>
      </c>
      <c r="D10" s="115">
        <f t="shared" si="107"/>
        <v>80</v>
      </c>
      <c r="E10" s="88">
        <v>120</v>
      </c>
      <c r="F10" s="115">
        <f t="shared" si="108"/>
        <v>210</v>
      </c>
      <c r="G10" s="110"/>
      <c r="H10" s="107">
        <v>0.75</v>
      </c>
      <c r="I10" s="34">
        <f t="shared" si="0"/>
        <v>1</v>
      </c>
      <c r="J10" s="34">
        <f t="shared" si="1"/>
        <v>0.44444444444444442</v>
      </c>
      <c r="K10" s="69">
        <f t="shared" si="109"/>
        <v>128.33333333333334</v>
      </c>
      <c r="L10" s="21" t="s">
        <v>2</v>
      </c>
      <c r="M10" s="56"/>
      <c r="N10" s="265"/>
      <c r="O10" s="70">
        <f>IF(AND(D10&gt;0,E10&gt;0,F10&gt;0),IF(ISBLANK(N10),IF(ISBLANK(L10),"",(F10-D10)*VLOOKUP(L10,VLookups!$A$4:$B$13,2,FALSE)),N10),"")</f>
        <v>143</v>
      </c>
      <c r="P10" s="71">
        <f t="shared" si="2"/>
        <v>20449</v>
      </c>
      <c r="Q10" s="88">
        <v>150</v>
      </c>
      <c r="R10" s="258">
        <f>IF(AND(Q10&gt;0,E10&gt;0,NOT(O10="")),ABS(VLOOKUP($Q$1,VLookups!$A$48:$B$49,2,FALSE)-_xlfn.NORM.DIST(Q10,K10,O10,TRUE)),"")</f>
        <v>0.56021532018266584</v>
      </c>
      <c r="S10" s="87">
        <f>IF(AND($D10&gt;0,$E10&gt;0,$F10&gt;0,NOT(ISBLANK($L10))),_xlfn.NORM.INV(ABS(VLOOKUP($Q$1,VLookups!$A$48:$B$49,2,FALSE)-S$3),$K10,$O10),"")</f>
        <v>-54.928540539544542</v>
      </c>
      <c r="T10" s="86">
        <f>IF(AND($D10&gt;0,$E10&gt;0,$F10&gt;0,NOT(ISBLANK($L10))),_xlfn.NORM.INV(ABS(VLOOKUP($Q$1,VLookups!$A$48:$B$49,2,FALSE)-T$3),$K10,$O10),"")</f>
        <v>311.59520720621123</v>
      </c>
      <c r="U10" s="87">
        <f>IF(AND($D10&gt;0,$E10&gt;0,$F10&gt;0,NOT(ISBLANK($L10))),_xlfn.NORM.INV(ABS(VLOOKUP($Q$1,VLookups!$A$48:$B$49,2,FALSE)-U$3),$K10,$O10),"")</f>
        <v>276.5433080309453</v>
      </c>
      <c r="V10" s="86">
        <f>IF(AND($D10&gt;0,$E10&gt;0,$F10&gt;0,NOT(ISBLANK($L10))),_xlfn.NORM.INV(ABS(VLOOKUP($Q$1,VLookups!$A$48:$B$49,2,FALSE)-V$3),$K10,$O10),"")</f>
        <v>248.68516973426017</v>
      </c>
      <c r="W10" s="87">
        <f>IF(AND($D10&gt;0,$E10&gt;0,$F10&gt;0,NOT(ISBLANK($L10))),_xlfn.NORM.INV(ABS(VLOOKUP($Q$1,VLookups!$A$48:$B$49,2,FALSE)-W$3),$K10,$O10),"")</f>
        <v>224.78536761137306</v>
      </c>
      <c r="X10" s="86">
        <f>IF(AND($D10&gt;0,$E10&gt;0,$F10&gt;0,NOT(ISBLANK($L10))),_xlfn.NORM.INV(ABS(VLOOKUP($Q$1,VLookups!$A$48:$B$49,2,FALSE)-X$3),$K10,$O10),"")</f>
        <v>203.32260665058317</v>
      </c>
      <c r="Y10" s="5"/>
      <c r="Z10" s="161">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2">
        <f t="shared" si="6"/>
        <v>2.2716698533878986E-3</v>
      </c>
      <c r="DY10" s="162">
        <f t="shared" si="7"/>
        <v>2.2935776815713586E-3</v>
      </c>
      <c r="DZ10" s="162">
        <f t="shared" si="8"/>
        <v>2.3151652375296319E-3</v>
      </c>
      <c r="EA10" s="162">
        <f t="shared" si="9"/>
        <v>2.3364195496603422E-3</v>
      </c>
      <c r="EB10" s="162">
        <f t="shared" si="10"/>
        <v>2.3573277563208998E-3</v>
      </c>
      <c r="EC10" s="162">
        <f t="shared" si="11"/>
        <v>2.3778771187004991E-3</v>
      </c>
      <c r="ED10" s="162">
        <f t="shared" si="12"/>
        <v>2.3980550336671854E-3</v>
      </c>
      <c r="EE10" s="162">
        <f t="shared" si="13"/>
        <v>2.4178490465719934E-3</v>
      </c>
      <c r="EF10" s="162">
        <f t="shared" si="14"/>
        <v>2.4372468639920837E-3</v>
      </c>
      <c r="EG10" s="162">
        <f t="shared" si="15"/>
        <v>2.4562363663947289E-3</v>
      </c>
      <c r="EH10" s="162">
        <f t="shared" si="16"/>
        <v>2.4748056207039887E-3</v>
      </c>
      <c r="EI10" s="162">
        <f t="shared" si="17"/>
        <v>2.492942892751916E-3</v>
      </c>
      <c r="EJ10" s="162">
        <f t="shared" si="18"/>
        <v>2.5106366595961885E-3</v>
      </c>
      <c r="EK10" s="162">
        <f t="shared" si="19"/>
        <v>2.5278756216861225E-3</v>
      </c>
      <c r="EL10" s="162">
        <f t="shared" si="20"/>
        <v>2.5446487148591433E-3</v>
      </c>
      <c r="EM10" s="162">
        <f t="shared" si="21"/>
        <v>2.5609451221499371E-3</v>
      </c>
      <c r="EN10" s="162">
        <f t="shared" si="22"/>
        <v>2.5767542853946759E-3</v>
      </c>
      <c r="EO10" s="162">
        <f t="shared" si="23"/>
        <v>2.592065916612919E-3</v>
      </c>
      <c r="EP10" s="162">
        <f t="shared" si="24"/>
        <v>2.6068700091500564E-3</v>
      </c>
      <c r="EQ10" s="162">
        <f t="shared" si="25"/>
        <v>2.6211568485634074E-3</v>
      </c>
      <c r="ER10" s="162">
        <f t="shared" si="26"/>
        <v>2.6349170232354332E-3</v>
      </c>
      <c r="ES10" s="162">
        <f t="shared" si="27"/>
        <v>2.6481414346978356E-3</v>
      </c>
      <c r="ET10" s="162">
        <f t="shared" si="28"/>
        <v>2.6608213076507073E-3</v>
      </c>
      <c r="EU10" s="162">
        <f t="shared" si="29"/>
        <v>2.6729481996613023E-3</v>
      </c>
      <c r="EV10" s="162">
        <f t="shared" si="30"/>
        <v>2.6845140105274208E-3</v>
      </c>
      <c r="EW10" s="162">
        <f t="shared" si="31"/>
        <v>2.6955109912908839E-3</v>
      </c>
      <c r="EX10" s="162">
        <f t="shared" si="32"/>
        <v>2.7059317528870695E-3</v>
      </c>
      <c r="EY10" s="162">
        <f t="shared" si="33"/>
        <v>2.7157692744169811E-3</v>
      </c>
      <c r="EZ10" s="162">
        <f t="shared" si="34"/>
        <v>2.7250169110289036E-3</v>
      </c>
      <c r="FA10" s="162">
        <f t="shared" si="35"/>
        <v>2.7336684013972599E-3</v>
      </c>
      <c r="FB10" s="162">
        <f t="shared" si="36"/>
        <v>2.7417178747868773E-3</v>
      </c>
      <c r="FC10" s="162">
        <f t="shared" si="37"/>
        <v>2.7491598576915221E-3</v>
      </c>
      <c r="FD10" s="162">
        <f t="shared" si="38"/>
        <v>2.7559892800361817E-3</v>
      </c>
      <c r="FE10" s="162">
        <f t="shared" si="39"/>
        <v>2.7622014809332639E-3</v>
      </c>
      <c r="FF10" s="162">
        <f t="shared" si="40"/>
        <v>2.7677922139835625E-3</v>
      </c>
      <c r="FG10" s="162">
        <f t="shared" si="41"/>
        <v>2.7727576521135488E-3</v>
      </c>
      <c r="FH10" s="162">
        <f t="shared" si="42"/>
        <v>2.7770943919412784E-3</v>
      </c>
      <c r="FI10" s="162">
        <f t="shared" si="43"/>
        <v>2.7807994576639398E-3</v>
      </c>
      <c r="FJ10" s="162">
        <f t="shared" si="44"/>
        <v>2.7838703044608232E-3</v>
      </c>
      <c r="FK10" s="162">
        <f t="shared" si="45"/>
        <v>2.7863048214062723E-3</v>
      </c>
      <c r="FL10" s="162">
        <f t="shared" si="46"/>
        <v>2.7881013338879423E-3</v>
      </c>
      <c r="FM10" s="162">
        <f t="shared" si="47"/>
        <v>2.7892586055264894E-3</v>
      </c>
      <c r="FN10" s="162">
        <f t="shared" si="48"/>
        <v>2.7897758395936108E-3</v>
      </c>
      <c r="FO10" s="162">
        <f t="shared" si="49"/>
        <v>2.7896526799261624E-3</v>
      </c>
      <c r="FP10" s="162">
        <f t="shared" si="50"/>
        <v>2.7888892113348759E-3</v>
      </c>
      <c r="FQ10" s="162">
        <f t="shared" si="51"/>
        <v>2.7874859595070313E-3</v>
      </c>
      <c r="FR10" s="162">
        <f t="shared" si="52"/>
        <v>2.7854438904032293E-3</v>
      </c>
      <c r="FS10" s="162">
        <f t="shared" si="53"/>
        <v>2.7827644091492419E-3</v>
      </c>
      <c r="FT10" s="162">
        <f t="shared" si="54"/>
        <v>2.7794493584247168E-3</v>
      </c>
      <c r="FU10" s="162">
        <f t="shared" si="55"/>
        <v>2.7755010163513214E-3</v>
      </c>
      <c r="FV10" s="162">
        <f t="shared" si="56"/>
        <v>2.7709220938837171E-3</v>
      </c>
      <c r="FW10" s="162">
        <f t="shared" si="57"/>
        <v>2.7657157317075411E-3</v>
      </c>
      <c r="FX10" s="162">
        <f t="shared" si="58"/>
        <v>2.7598854966493784E-3</v>
      </c>
      <c r="FY10" s="162">
        <f t="shared" si="59"/>
        <v>2.7534353776044475E-3</v>
      </c>
      <c r="FZ10" s="162">
        <f t="shared" si="60"/>
        <v>2.7463697809885293E-3</v>
      </c>
      <c r="GA10" s="162">
        <f t="shared" si="61"/>
        <v>2.7386935257213852E-3</v>
      </c>
      <c r="GB10" s="162">
        <f t="shared" si="62"/>
        <v>2.7304118377496625E-3</v>
      </c>
      <c r="GC10" s="162">
        <f t="shared" si="63"/>
        <v>2.7215303441180069E-3</v>
      </c>
      <c r="GD10" s="162">
        <f t="shared" si="64"/>
        <v>2.7120550665977864E-3</v>
      </c>
      <c r="GE10" s="162">
        <f t="shared" si="65"/>
        <v>2.7019924148835375E-3</v>
      </c>
      <c r="GF10" s="162">
        <f t="shared" si="66"/>
        <v>2.6913491793678834E-3</v>
      </c>
      <c r="GG10" s="162">
        <f t="shared" si="67"/>
        <v>2.6801325235063286E-3</v>
      </c>
      <c r="GH10" s="162">
        <f t="shared" si="68"/>
        <v>2.6683499757839471E-3</v>
      </c>
      <c r="GI10" s="162">
        <f t="shared" si="69"/>
        <v>2.6560094212965657E-3</v>
      </c>
      <c r="GJ10" s="162">
        <f t="shared" si="70"/>
        <v>2.6431190929596289E-3</v>
      </c>
      <c r="GK10" s="162">
        <f t="shared" si="71"/>
        <v>2.6296875623584514E-3</v>
      </c>
      <c r="GL10" s="162">
        <f t="shared" si="72"/>
        <v>2.6157237302540928E-3</v>
      </c>
      <c r="GM10" s="162">
        <f t="shared" si="73"/>
        <v>2.6012368167595665E-3</v>
      </c>
      <c r="GN10" s="162">
        <f t="shared" si="74"/>
        <v>2.5862363512015522E-3</v>
      </c>
      <c r="GO10" s="162">
        <f t="shared" si="75"/>
        <v>2.5707321616832003E-3</v>
      </c>
      <c r="GP10" s="162">
        <f t="shared" si="76"/>
        <v>2.5547343643640319E-3</v>
      </c>
      <c r="GQ10" s="162">
        <f t="shared" si="77"/>
        <v>2.5382533524732596E-3</v>
      </c>
      <c r="GR10" s="162">
        <f t="shared" si="78"/>
        <v>2.5212997850732406E-3</v>
      </c>
      <c r="GS10" s="162">
        <f t="shared" si="79"/>
        <v>2.503884575590018E-3</v>
      </c>
      <c r="GT10" s="162">
        <f t="shared" si="80"/>
        <v>2.4860188801282086E-3</v>
      </c>
      <c r="GU10" s="162">
        <f t="shared" si="81"/>
        <v>2.4677140855877129E-3</v>
      </c>
      <c r="GV10" s="162">
        <f t="shared" si="82"/>
        <v>2.4489817975999204E-3</v>
      </c>
      <c r="GW10" s="162">
        <f t="shared" si="83"/>
        <v>2.4298338283012546E-3</v>
      </c>
      <c r="GX10" s="162">
        <f t="shared" si="84"/>
        <v>2.4102821839620289E-3</v>
      </c>
      <c r="GY10" s="162">
        <f t="shared" si="85"/>
        <v>2.3903390524886779E-3</v>
      </c>
      <c r="GZ10" s="162">
        <f t="shared" si="86"/>
        <v>2.3700167908175104E-3</v>
      </c>
      <c r="HA10" s="162">
        <f t="shared" si="87"/>
        <v>2.3493279122181283E-3</v>
      </c>
      <c r="HB10" s="162">
        <f t="shared" si="88"/>
        <v>2.3282850735246857E-3</v>
      </c>
      <c r="HC10" s="162">
        <f t="shared" si="89"/>
        <v>2.3069010623131031E-3</v>
      </c>
      <c r="HD10" s="162">
        <f t="shared" si="90"/>
        <v>2.2851887840422856E-3</v>
      </c>
      <c r="HE10" s="162">
        <f t="shared" si="91"/>
        <v>2.2631612491773108E-3</v>
      </c>
      <c r="HF10" s="162">
        <f t="shared" si="92"/>
        <v>2.2408315603123781E-3</v>
      </c>
      <c r="HG10" s="162">
        <f t="shared" si="93"/>
        <v>2.2182128993111969E-3</v>
      </c>
      <c r="HH10" s="162">
        <f t="shared" si="94"/>
        <v>2.1953185144822493E-3</v>
      </c>
      <c r="HI10" s="162">
        <f t="shared" si="95"/>
        <v>2.1721617078061654E-3</v>
      </c>
      <c r="HJ10" s="162">
        <f t="shared" si="96"/>
        <v>2.1487558222321838E-3</v>
      </c>
      <c r="HK10" s="162">
        <f t="shared" si="97"/>
        <v>2.1251142290603874E-3</v>
      </c>
      <c r="HL10" s="162">
        <f t="shared" si="98"/>
        <v>2.1012503154260887E-3</v>
      </c>
      <c r="HM10" s="162">
        <f t="shared" si="99"/>
        <v>2.0771774719024216E-3</v>
      </c>
      <c r="HN10" s="162">
        <f t="shared" si="100"/>
        <v>2.0529090802367898E-3</v>
      </c>
      <c r="HO10" s="162">
        <f t="shared" si="101"/>
        <v>2.0284585012364936E-3</v>
      </c>
      <c r="HP10" s="162">
        <f t="shared" si="102"/>
        <v>2.0038390628183867E-3</v>
      </c>
      <c r="HQ10" s="162">
        <f t="shared" si="103"/>
        <v>1.9790640482370216E-3</v>
      </c>
      <c r="HR10" s="162">
        <f t="shared" si="104"/>
        <v>1.9541466845052649E-3</v>
      </c>
      <c r="HS10" s="162">
        <f t="shared" si="105"/>
        <v>1.9291001310209035E-3</v>
      </c>
      <c r="HT10" s="162">
        <f t="shared" si="106"/>
        <v>1.9039374684122481E-3</v>
      </c>
    </row>
    <row r="11" spans="1:229" x14ac:dyDescent="0.25">
      <c r="A11" s="4">
        <v>8</v>
      </c>
      <c r="B11" s="108"/>
      <c r="C11" s="110"/>
      <c r="D11" s="115">
        <f t="shared" si="107"/>
        <v>60</v>
      </c>
      <c r="E11" s="88">
        <v>120</v>
      </c>
      <c r="F11" s="115">
        <f t="shared" si="108"/>
        <v>240</v>
      </c>
      <c r="G11" s="110"/>
      <c r="H11" s="107"/>
      <c r="I11" s="34">
        <f t="shared" si="0"/>
        <v>1</v>
      </c>
      <c r="J11" s="34">
        <f t="shared" si="1"/>
        <v>0.5</v>
      </c>
      <c r="K11" s="69">
        <f t="shared" si="109"/>
        <v>130</v>
      </c>
      <c r="L11" s="21" t="s">
        <v>726</v>
      </c>
      <c r="M11" s="56"/>
      <c r="N11" s="265"/>
      <c r="O11" s="70">
        <f>IF(AND(D11&gt;0,E11&gt;0,F11&gt;0),IF(ISBLANK(N11),IF(ISBLANK(L11),"",(F11-D11)*VLOOKUP(L11,VLookups!$A$4:$B$13,2,FALSE)),N11),"")</f>
        <v>201.60000000000002</v>
      </c>
      <c r="P11" s="71">
        <f t="shared" si="2"/>
        <v>40642.560000000012</v>
      </c>
      <c r="Q11" s="88">
        <v>150</v>
      </c>
      <c r="R11" s="258">
        <f>IF(AND(Q11&gt;0,E11&gt;0,NOT(O11="")),ABS(VLOOKUP($Q$1,VLookups!$A$48:$B$49,2,FALSE)-_xlfn.NORM.DIST(Q11,K11,O11,TRUE)),"")</f>
        <v>0.5395127831037716</v>
      </c>
      <c r="S11" s="87">
        <f>IF(AND($D11&gt;0,$E11&gt;0,$F11&gt;0,NOT(ISBLANK($L11))),_xlfn.NORM.INV(ABS(VLOOKUP($Q$1,VLookups!$A$48:$B$49,2,FALSE)-S$3),$K11,$O11),"")</f>
        <v>-128.36079561379148</v>
      </c>
      <c r="T11" s="86">
        <f>IF(AND($D11&gt;0,$E11&gt;0,$F11&gt;0,NOT(ISBLANK($L11))),_xlfn.NORM.INV(ABS(VLOOKUP($Q$1,VLookups!$A$48:$B$49,2,FALSE)-T$3),$K11,$O11),"")</f>
        <v>388.36079561379148</v>
      </c>
      <c r="U11" s="87">
        <f>IF(AND($D11&gt;0,$E11&gt;0,$F11&gt;0,NOT(ISBLANK($L11))),_xlfn.NORM.INV(ABS(VLOOKUP($Q$1,VLookups!$A$48:$B$49,2,FALSE)-U$3),$K11,$O11),"")</f>
        <v>338.94497132194806</v>
      </c>
      <c r="V11" s="86">
        <f>IF(AND($D11&gt;0,$E11&gt;0,$F11&gt;0,NOT(ISBLANK($L11))),_xlfn.NORM.INV(ABS(VLOOKUP($Q$1,VLookups!$A$48:$B$49,2,FALSE)-V$3),$K11,$O11),"")</f>
        <v>299.67084068829962</v>
      </c>
      <c r="W11" s="87">
        <f>IF(AND($D11&gt;0,$E11&gt;0,$F11&gt;0,NOT(ISBLANK($L11))),_xlfn.NORM.INV(ABS(VLOOKUP($Q$1,VLookups!$A$48:$B$49,2,FALSE)-W$3),$K11,$O11),"")</f>
        <v>265.97713363953017</v>
      </c>
      <c r="X11" s="86">
        <f>IF(AND($D11&gt;0,$E11&gt;0,$F11&gt;0,NOT(ISBLANK($L11))),_xlfn.NORM.INV(ABS(VLOOKUP($Q$1,VLookups!$A$48:$B$49,2,FALSE)-X$3),$K11,$O11),"")</f>
        <v>235.71914336194104</v>
      </c>
      <c r="Y11" s="5"/>
      <c r="Z11" s="161">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2">
        <f t="shared" si="6"/>
        <v>1.6074050008518346E-3</v>
      </c>
      <c r="DY11" s="162">
        <f t="shared" si="7"/>
        <v>1.6227239840557268E-3</v>
      </c>
      <c r="DZ11" s="162">
        <f t="shared" si="8"/>
        <v>1.6378262362152776E-3</v>
      </c>
      <c r="EA11" s="162">
        <f t="shared" si="9"/>
        <v>1.6527030213247204E-3</v>
      </c>
      <c r="EB11" s="162">
        <f t="shared" si="10"/>
        <v>1.6673456735075635E-3</v>
      </c>
      <c r="EC11" s="162">
        <f t="shared" si="11"/>
        <v>1.6817456053630528E-3</v>
      </c>
      <c r="ED11" s="162">
        <f t="shared" si="12"/>
        <v>1.6958943163002439E-3</v>
      </c>
      <c r="EE11" s="162">
        <f t="shared" si="13"/>
        <v>1.7097834008484652E-3</v>
      </c>
      <c r="EF11" s="162">
        <f t="shared" si="14"/>
        <v>1.7234045569328655E-3</v>
      </c>
      <c r="EG11" s="162">
        <f t="shared" si="15"/>
        <v>1.7367495941037273E-3</v>
      </c>
      <c r="EH11" s="162">
        <f t="shared" si="16"/>
        <v>1.7498104417081851E-3</v>
      </c>
      <c r="EI11" s="162">
        <f t="shared" si="17"/>
        <v>1.7625791569929913E-3</v>
      </c>
      <c r="EJ11" s="162">
        <f t="shared" si="18"/>
        <v>1.7750479331269922E-3</v>
      </c>
      <c r="EK11" s="162">
        <f t="shared" si="19"/>
        <v>1.7872091071320171E-3</v>
      </c>
      <c r="EL11" s="162">
        <f t="shared" si="20"/>
        <v>1.7990551677109314E-3</v>
      </c>
      <c r="EM11" s="162">
        <f t="shared" si="21"/>
        <v>1.8105787629616999E-3</v>
      </c>
      <c r="EN11" s="162">
        <f t="shared" si="22"/>
        <v>1.8217727079663899E-3</v>
      </c>
      <c r="EO11" s="162">
        <f t="shared" si="23"/>
        <v>1.8326299922441771E-3</v>
      </c>
      <c r="EP11" s="162">
        <f t="shared" si="24"/>
        <v>1.8431437870575472E-3</v>
      </c>
      <c r="EQ11" s="162">
        <f t="shared" si="25"/>
        <v>1.8533074525610522E-3</v>
      </c>
      <c r="ER11" s="162">
        <f t="shared" si="26"/>
        <v>1.8631145447821631E-3</v>
      </c>
      <c r="ES11" s="162">
        <f t="shared" si="27"/>
        <v>1.8725588224239456E-3</v>
      </c>
      <c r="ET11" s="162">
        <f t="shared" si="28"/>
        <v>1.8816342534795276E-3</v>
      </c>
      <c r="EU11" s="162">
        <f t="shared" si="29"/>
        <v>1.8903350216485438E-3</v>
      </c>
      <c r="EV11" s="162">
        <f t="shared" si="30"/>
        <v>1.898655532546017E-3</v>
      </c>
      <c r="EW11" s="162">
        <f t="shared" si="31"/>
        <v>1.9065904196943939E-3</v>
      </c>
      <c r="EX11" s="162">
        <f t="shared" si="32"/>
        <v>1.9141345502897624E-3</v>
      </c>
      <c r="EY11" s="162">
        <f t="shared" si="33"/>
        <v>1.9212830307335769E-3</v>
      </c>
      <c r="EZ11" s="162">
        <f t="shared" si="34"/>
        <v>1.9280312119215478E-3</v>
      </c>
      <c r="FA11" s="162">
        <f t="shared" si="35"/>
        <v>1.9343746942816983E-3</v>
      </c>
      <c r="FB11" s="162">
        <f t="shared" si="36"/>
        <v>1.9403093325539422E-3</v>
      </c>
      <c r="FC11" s="162">
        <f t="shared" si="37"/>
        <v>1.9458312403039207E-3</v>
      </c>
      <c r="FD11" s="162">
        <f t="shared" si="38"/>
        <v>1.9509367941642128E-3</v>
      </c>
      <c r="FE11" s="162">
        <f t="shared" si="39"/>
        <v>1.9556226377964452E-3</v>
      </c>
      <c r="FF11" s="162">
        <f t="shared" si="40"/>
        <v>1.9598856855682317E-3</v>
      </c>
      <c r="FG11" s="162">
        <f t="shared" si="41"/>
        <v>1.9637231259393103E-3</v>
      </c>
      <c r="FH11" s="162">
        <f t="shared" si="42"/>
        <v>1.9671324245516693E-3</v>
      </c>
      <c r="FI11" s="162">
        <f t="shared" si="43"/>
        <v>1.9701113270189125E-3</v>
      </c>
      <c r="FJ11" s="162">
        <f t="shared" si="44"/>
        <v>1.9726578614105649E-3</v>
      </c>
      <c r="FK11" s="162">
        <f t="shared" si="45"/>
        <v>1.9747703404274833E-3</v>
      </c>
      <c r="FL11" s="162">
        <f t="shared" si="46"/>
        <v>1.9764473632650197E-3</v>
      </c>
      <c r="FM11" s="162">
        <f t="shared" si="47"/>
        <v>1.9776878171610481E-3</v>
      </c>
      <c r="FN11" s="162">
        <f t="shared" si="48"/>
        <v>1.9784908786264666E-3</v>
      </c>
      <c r="FO11" s="162">
        <f t="shared" si="49"/>
        <v>1.9788560143562677E-3</v>
      </c>
      <c r="FP11" s="162">
        <f t="shared" si="50"/>
        <v>1.9787829818197641E-3</v>
      </c>
      <c r="FQ11" s="162">
        <f t="shared" si="51"/>
        <v>1.9782718295290611E-3</v>
      </c>
      <c r="FR11" s="162">
        <f t="shared" si="52"/>
        <v>1.9773228969853516E-3</v>
      </c>
      <c r="FS11" s="162">
        <f t="shared" si="53"/>
        <v>1.9759368143031234E-3</v>
      </c>
      <c r="FT11" s="162">
        <f t="shared" si="54"/>
        <v>1.9741145015128572E-3</v>
      </c>
      <c r="FU11" s="162">
        <f t="shared" si="55"/>
        <v>1.9718571675433009E-3</v>
      </c>
      <c r="FV11" s="162">
        <f t="shared" si="56"/>
        <v>1.9691663088848856E-3</v>
      </c>
      <c r="FW11" s="162">
        <f t="shared" si="57"/>
        <v>1.9660437079363677E-3</v>
      </c>
      <c r="FX11" s="162">
        <f t="shared" si="58"/>
        <v>1.9624914310372352E-3</v>
      </c>
      <c r="FY11" s="162">
        <f t="shared" si="59"/>
        <v>1.9585118261889389E-3</v>
      </c>
      <c r="FZ11" s="162">
        <f t="shared" si="60"/>
        <v>1.9541075204684484E-3</v>
      </c>
      <c r="GA11" s="162">
        <f t="shared" si="61"/>
        <v>1.9492814171381337E-3</v>
      </c>
      <c r="GB11" s="162">
        <f t="shared" si="62"/>
        <v>1.9440366924564198E-3</v>
      </c>
      <c r="GC11" s="162">
        <f t="shared" si="63"/>
        <v>1.9383767921941147E-3</v>
      </c>
      <c r="GD11" s="162">
        <f t="shared" si="64"/>
        <v>1.9323054278617643E-3</v>
      </c>
      <c r="GE11" s="162">
        <f t="shared" si="65"/>
        <v>1.925826572653815E-3</v>
      </c>
      <c r="GF11" s="162">
        <f t="shared" si="66"/>
        <v>1.91894445711579E-3</v>
      </c>
      <c r="GG11" s="162">
        <f t="shared" si="67"/>
        <v>1.9116635645410847E-3</v>
      </c>
      <c r="GH11" s="162">
        <f t="shared" si="68"/>
        <v>1.9039886261044063E-3</v>
      </c>
      <c r="GI11" s="162">
        <f t="shared" si="69"/>
        <v>1.8959246157392363E-3</v>
      </c>
      <c r="GJ11" s="162">
        <f t="shared" si="70"/>
        <v>1.8874767447670917E-3</v>
      </c>
      <c r="GK11" s="162">
        <f t="shared" si="71"/>
        <v>1.8786504562866907E-3</v>
      </c>
      <c r="GL11" s="162">
        <f t="shared" si="72"/>
        <v>1.869451419331485E-3</v>
      </c>
      <c r="GM11" s="162">
        <f t="shared" si="73"/>
        <v>1.8598855228043271E-3</v>
      </c>
      <c r="GN11" s="162">
        <f t="shared" si="74"/>
        <v>1.8499588691983596E-3</v>
      </c>
      <c r="GO11" s="162">
        <f t="shared" si="75"/>
        <v>1.839677768113488E-3</v>
      </c>
      <c r="GP11" s="162">
        <f t="shared" si="76"/>
        <v>1.8290487295780755E-3</v>
      </c>
      <c r="GQ11" s="162">
        <f t="shared" si="77"/>
        <v>1.8180784571857453E-3</v>
      </c>
      <c r="GR11" s="162">
        <f t="shared" si="78"/>
        <v>1.8067738410574154E-3</v>
      </c>
      <c r="GS11" s="162">
        <f t="shared" si="79"/>
        <v>1.7951419506388817E-3</v>
      </c>
      <c r="GT11" s="162">
        <f t="shared" si="80"/>
        <v>1.7831900273444971E-3</v>
      </c>
      <c r="GU11" s="162">
        <f t="shared" si="81"/>
        <v>1.7709254770576204E-3</v>
      </c>
      <c r="GV11" s="162">
        <f t="shared" si="82"/>
        <v>1.7583558624987084E-3</v>
      </c>
      <c r="GW11" s="162">
        <f t="shared" si="83"/>
        <v>1.7454888954720181E-3</v>
      </c>
      <c r="GX11" s="162">
        <f t="shared" si="84"/>
        <v>1.7323324290020321E-3</v>
      </c>
      <c r="GY11" s="162">
        <f t="shared" si="85"/>
        <v>1.7188944493707885E-3</v>
      </c>
      <c r="GZ11" s="162">
        <f t="shared" si="86"/>
        <v>1.7051830680673834E-3</v>
      </c>
      <c r="HA11" s="162">
        <f t="shared" si="87"/>
        <v>1.691206513660958E-3</v>
      </c>
      <c r="HB11" s="162">
        <f t="shared" si="88"/>
        <v>1.6769731236085219E-3</v>
      </c>
      <c r="HC11" s="162">
        <f t="shared" si="89"/>
        <v>1.6624913360089671E-3</v>
      </c>
      <c r="HD11" s="162">
        <f t="shared" si="90"/>
        <v>1.6477696813146231E-3</v>
      </c>
      <c r="HE11" s="162">
        <f t="shared" si="91"/>
        <v>1.632816774011674E-3</v>
      </c>
      <c r="HF11" s="162">
        <f t="shared" si="92"/>
        <v>1.6176413042807108E-3</v>
      </c>
      <c r="HG11" s="162">
        <f t="shared" si="93"/>
        <v>1.6022520296486216E-3</v>
      </c>
      <c r="HH11" s="162">
        <f t="shared" si="94"/>
        <v>1.5866577666429392E-3</v>
      </c>
      <c r="HI11" s="162">
        <f t="shared" si="95"/>
        <v>1.570867382459655E-3</v>
      </c>
      <c r="HJ11" s="162">
        <f t="shared" si="96"/>
        <v>1.5548897866553861E-3</v>
      </c>
      <c r="HK11" s="162">
        <f t="shared" si="97"/>
        <v>1.5387339228746483E-3</v>
      </c>
      <c r="HL11" s="162">
        <f t="shared" si="98"/>
        <v>1.5224087606228042E-3</v>
      </c>
      <c r="HM11" s="162">
        <f t="shared" si="99"/>
        <v>1.5059232870951113E-3</v>
      </c>
      <c r="HN11" s="162">
        <f t="shared" si="100"/>
        <v>1.4892864990720728E-3</v>
      </c>
      <c r="HO11" s="162">
        <f t="shared" si="101"/>
        <v>1.4725073948911038E-3</v>
      </c>
      <c r="HP11" s="162">
        <f t="shared" si="102"/>
        <v>1.4555949665042863E-3</v>
      </c>
      <c r="HQ11" s="162">
        <f t="shared" si="103"/>
        <v>1.4385581916317592E-3</v>
      </c>
      <c r="HR11" s="162">
        <f t="shared" si="104"/>
        <v>1.4214060260200295E-3</v>
      </c>
      <c r="HS11" s="162">
        <f t="shared" si="105"/>
        <v>1.4041473958142175E-3</v>
      </c>
      <c r="HT11" s="162">
        <f t="shared" si="106"/>
        <v>1.3867911900529877E-3</v>
      </c>
    </row>
    <row r="12" spans="1:229" x14ac:dyDescent="0.25">
      <c r="A12" s="4">
        <v>9</v>
      </c>
      <c r="B12" s="108"/>
      <c r="C12" s="110"/>
      <c r="D12" s="115">
        <f t="shared" si="107"/>
        <v>60</v>
      </c>
      <c r="E12" s="88">
        <v>120</v>
      </c>
      <c r="F12" s="115">
        <f t="shared" si="108"/>
        <v>240</v>
      </c>
      <c r="G12" s="110"/>
      <c r="H12" s="107"/>
      <c r="I12" s="34">
        <f t="shared" si="0"/>
        <v>1</v>
      </c>
      <c r="J12" s="34">
        <f t="shared" si="1"/>
        <v>0.5</v>
      </c>
      <c r="K12" s="69">
        <f t="shared" si="109"/>
        <v>130</v>
      </c>
      <c r="L12" s="21" t="s">
        <v>727</v>
      </c>
      <c r="M12" s="56"/>
      <c r="N12" s="265"/>
      <c r="O12" s="70">
        <f>IF(AND(D12&gt;0,E12&gt;0,F12&gt;0),IF(ISBLANK(N12),IF(ISBLANK(L12),"",(F12-D12)*VLOOKUP(L12,VLookups!$A$4:$B$13,2,FALSE)),N12),"")</f>
        <v>205.2</v>
      </c>
      <c r="P12" s="71">
        <f t="shared" si="2"/>
        <v>42107.039999999994</v>
      </c>
      <c r="Q12" s="88">
        <v>150</v>
      </c>
      <c r="R12" s="258">
        <f>IF(AND(Q12&gt;0,E12&gt;0,NOT(O12="")),ABS(VLOOKUP($Q$1,VLookups!$A$48:$B$49,2,FALSE)-_xlfn.NORM.DIST(Q12,K12,O12,TRUE)),"")</f>
        <v>0.53882178825207638</v>
      </c>
      <c r="S12" s="87">
        <f>IF(AND($D12&gt;0,$E12&gt;0,$F12&gt;0,NOT(ISBLANK($L12))),_xlfn.NORM.INV(ABS(VLOOKUP($Q$1,VLookups!$A$48:$B$49,2,FALSE)-S$3),$K12,$O12),"")</f>
        <v>-132.97438124975201</v>
      </c>
      <c r="T12" s="86">
        <f>IF(AND($D12&gt;0,$E12&gt;0,$F12&gt;0,NOT(ISBLANK($L12))),_xlfn.NORM.INV(ABS(VLOOKUP($Q$1,VLookups!$A$48:$B$49,2,FALSE)-T$3),$K12,$O12),"")</f>
        <v>392.97438124975201</v>
      </c>
      <c r="U12" s="87">
        <f>IF(AND($D12&gt;0,$E12&gt;0,$F12&gt;0,NOT(ISBLANK($L12))),_xlfn.NORM.INV(ABS(VLOOKUP($Q$1,VLookups!$A$48:$B$49,2,FALSE)-U$3),$K12,$O12),"")</f>
        <v>342.67613152412565</v>
      </c>
      <c r="V12" s="86">
        <f>IF(AND($D12&gt;0,$E12&gt;0,$F12&gt;0,NOT(ISBLANK($L12))),_xlfn.NORM.INV(ABS(VLOOKUP($Q$1,VLookups!$A$48:$B$49,2,FALSE)-V$3),$K12,$O12),"")</f>
        <v>302.7006771291621</v>
      </c>
      <c r="W12" s="87">
        <f>IF(AND($D12&gt;0,$E12&gt;0,$F12&gt;0,NOT(ISBLANK($L12))),_xlfn.NORM.INV(ABS(VLOOKUP($Q$1,VLookups!$A$48:$B$49,2,FALSE)-W$3),$K12,$O12),"")</f>
        <v>268.405296740236</v>
      </c>
      <c r="X12" s="86">
        <f>IF(AND($D12&gt;0,$E12&gt;0,$F12&gt;0,NOT(ISBLANK($L12))),_xlfn.NORM.INV(ABS(VLOOKUP($Q$1,VLookups!$A$48:$B$49,2,FALSE)-X$3),$K12,$O12),"")</f>
        <v>237.60698520768995</v>
      </c>
      <c r="Y12" s="5"/>
      <c r="Z12" s="161">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2">
        <f t="shared" si="6"/>
        <v>1.5906656893111221E-3</v>
      </c>
      <c r="DY12" s="162">
        <f t="shared" si="7"/>
        <v>1.6052954807363763E-3</v>
      </c>
      <c r="DZ12" s="162">
        <f t="shared" si="8"/>
        <v>1.6197135902202989E-3</v>
      </c>
      <c r="EA12" s="162">
        <f t="shared" si="9"/>
        <v>1.6339119260229619E-3</v>
      </c>
      <c r="EB12" s="162">
        <f t="shared" si="10"/>
        <v>1.6478824661346576E-3</v>
      </c>
      <c r="EC12" s="162">
        <f t="shared" si="11"/>
        <v>1.6616172657745495E-3</v>
      </c>
      <c r="ED12" s="162">
        <f t="shared" si="12"/>
        <v>1.6751084648713615E-3</v>
      </c>
      <c r="EE12" s="162">
        <f t="shared" si="13"/>
        <v>1.6883482955163259E-3</v>
      </c>
      <c r="EF12" s="162">
        <f t="shared" si="14"/>
        <v>1.7013290893785644E-3</v>
      </c>
      <c r="EG12" s="162">
        <f t="shared" si="15"/>
        <v>1.714043285073045E-3</v>
      </c>
      <c r="EH12" s="162">
        <f t="shared" si="16"/>
        <v>1.7264834354712632E-3</v>
      </c>
      <c r="EI12" s="162">
        <f t="shared" si="17"/>
        <v>1.7386422149447893E-3</v>
      </c>
      <c r="EJ12" s="162">
        <f t="shared" si="18"/>
        <v>1.7505124265318696E-3</v>
      </c>
      <c r="EK12" s="162">
        <f t="shared" si="19"/>
        <v>1.7620870090172889E-3</v>
      </c>
      <c r="EL12" s="162">
        <f t="shared" si="20"/>
        <v>1.7733590439157813E-3</v>
      </c>
      <c r="EM12" s="162">
        <f t="shared" si="21"/>
        <v>1.7843217623493479E-3</v>
      </c>
      <c r="EN12" s="162">
        <f t="shared" si="22"/>
        <v>1.7949685518089255E-3</v>
      </c>
      <c r="EO12" s="162">
        <f t="shared" si="23"/>
        <v>1.8052929627909793E-3</v>
      </c>
      <c r="EP12" s="162">
        <f t="shared" si="24"/>
        <v>1.8152887152997012E-3</v>
      </c>
      <c r="EQ12" s="162">
        <f t="shared" si="25"/>
        <v>1.8249497052056592E-3</v>
      </c>
      <c r="ER12" s="162">
        <f t="shared" si="26"/>
        <v>1.8342700104518903E-3</v>
      </c>
      <c r="ES12" s="162">
        <f t="shared" si="27"/>
        <v>1.8432438970986129E-3</v>
      </c>
      <c r="ET12" s="162">
        <f t="shared" si="28"/>
        <v>1.8518658251979341E-3</v>
      </c>
      <c r="EU12" s="162">
        <f t="shared" si="29"/>
        <v>1.86013045449013E-3</v>
      </c>
      <c r="EV12" s="162">
        <f t="shared" si="30"/>
        <v>1.8680326499132989E-3</v>
      </c>
      <c r="EW12" s="162">
        <f t="shared" si="31"/>
        <v>1.8755674869184442E-3</v>
      </c>
      <c r="EX12" s="162">
        <f t="shared" si="32"/>
        <v>1.8827302565822821E-3</v>
      </c>
      <c r="EY12" s="162">
        <f t="shared" si="33"/>
        <v>1.8895164705103466E-3</v>
      </c>
      <c r="EZ12" s="162">
        <f t="shared" si="34"/>
        <v>1.8959218655232469E-3</v>
      </c>
      <c r="FA12" s="162">
        <f t="shared" si="35"/>
        <v>1.9019424081192309E-3</v>
      </c>
      <c r="FB12" s="162">
        <f t="shared" si="36"/>
        <v>1.9075742987065163E-3</v>
      </c>
      <c r="FC12" s="162">
        <f t="shared" si="37"/>
        <v>1.9128139755991698E-3</v>
      </c>
      <c r="FD12" s="162">
        <f t="shared" si="38"/>
        <v>1.9176581187706557E-3</v>
      </c>
      <c r="FE12" s="162">
        <f t="shared" si="39"/>
        <v>1.9221036533595174E-3</v>
      </c>
      <c r="FF12" s="162">
        <f t="shared" si="40"/>
        <v>1.926147752922006E-3</v>
      </c>
      <c r="FG12" s="162">
        <f t="shared" si="41"/>
        <v>1.9297878424268439E-3</v>
      </c>
      <c r="FH12" s="162">
        <f t="shared" si="42"/>
        <v>1.9330216009876776E-3</v>
      </c>
      <c r="FI12" s="162">
        <f t="shared" si="43"/>
        <v>1.9358469643291653E-3</v>
      </c>
      <c r="FJ12" s="162">
        <f t="shared" si="44"/>
        <v>1.9382621269830255E-3</v>
      </c>
      <c r="FK12" s="162">
        <f t="shared" si="45"/>
        <v>1.9402655442107817E-3</v>
      </c>
      <c r="FL12" s="162">
        <f t="shared" si="46"/>
        <v>1.9418559336503336E-3</v>
      </c>
      <c r="FM12" s="162">
        <f t="shared" si="47"/>
        <v>1.9430322766838958E-3</v>
      </c>
      <c r="FN12" s="162">
        <f t="shared" si="48"/>
        <v>1.9437938195252687E-3</v>
      </c>
      <c r="FO12" s="162">
        <f t="shared" si="49"/>
        <v>1.9441400740248078E-3</v>
      </c>
      <c r="FP12" s="162">
        <f t="shared" si="50"/>
        <v>1.9440708181908935E-3</v>
      </c>
      <c r="FQ12" s="162">
        <f t="shared" si="51"/>
        <v>1.9435860964271225E-3</v>
      </c>
      <c r="FR12" s="162">
        <f t="shared" si="52"/>
        <v>1.9426862194848596E-3</v>
      </c>
      <c r="FS12" s="162">
        <f t="shared" si="53"/>
        <v>1.9413717641312291E-3</v>
      </c>
      <c r="FT12" s="162">
        <f t="shared" si="54"/>
        <v>1.9396435725330366E-3</v>
      </c>
      <c r="FU12" s="162">
        <f t="shared" si="55"/>
        <v>1.9375027513575446E-3</v>
      </c>
      <c r="FV12" s="162">
        <f t="shared" si="56"/>
        <v>1.9349506705914443E-3</v>
      </c>
      <c r="FW12" s="162">
        <f t="shared" si="57"/>
        <v>1.9319889620797921E-3</v>
      </c>
      <c r="FX12" s="162">
        <f t="shared" si="58"/>
        <v>1.9286195177870872E-3</v>
      </c>
      <c r="FY12" s="162">
        <f t="shared" si="59"/>
        <v>1.9248444877830876E-3</v>
      </c>
      <c r="FZ12" s="162">
        <f t="shared" si="60"/>
        <v>1.920666277956364E-3</v>
      </c>
      <c r="GA12" s="162">
        <f t="shared" si="61"/>
        <v>1.9160875474589982E-3</v>
      </c>
      <c r="GB12" s="162">
        <f t="shared" si="62"/>
        <v>1.9111112058862213E-3</v>
      </c>
      <c r="GC12" s="162">
        <f t="shared" si="63"/>
        <v>1.9057404101951866E-3</v>
      </c>
      <c r="GD12" s="162">
        <f t="shared" si="64"/>
        <v>1.8999785613674314E-3</v>
      </c>
      <c r="GE12" s="162">
        <f t="shared" si="65"/>
        <v>1.8938293008199851E-3</v>
      </c>
      <c r="GF12" s="162">
        <f t="shared" si="66"/>
        <v>1.8872965065704073E-3</v>
      </c>
      <c r="GG12" s="162">
        <f t="shared" si="67"/>
        <v>1.8803842891614215E-3</v>
      </c>
      <c r="GH12" s="162">
        <f t="shared" si="68"/>
        <v>1.8730969873511356E-3</v>
      </c>
      <c r="GI12" s="162">
        <f t="shared" si="69"/>
        <v>1.8654391635751695E-3</v>
      </c>
      <c r="GJ12" s="162">
        <f t="shared" si="70"/>
        <v>1.8574155991873389E-3</v>
      </c>
      <c r="GK12" s="162">
        <f t="shared" si="71"/>
        <v>1.8490312894858432E-3</v>
      </c>
      <c r="GL12" s="162">
        <f t="shared" si="72"/>
        <v>1.8402914385321912E-3</v>
      </c>
      <c r="GM12" s="162">
        <f t="shared" si="73"/>
        <v>1.831201453770398E-3</v>
      </c>
      <c r="GN12" s="162">
        <f t="shared" si="74"/>
        <v>1.8217669404542195E-3</v>
      </c>
      <c r="GO12" s="162">
        <f t="shared" si="75"/>
        <v>1.8119936958904805E-3</v>
      </c>
      <c r="GP12" s="162">
        <f t="shared" si="76"/>
        <v>1.8018877035067516E-3</v>
      </c>
      <c r="GQ12" s="162">
        <f t="shared" si="77"/>
        <v>1.7914551267518728E-3</v>
      </c>
      <c r="GR12" s="162">
        <f t="shared" si="78"/>
        <v>1.7807023028380191E-3</v>
      </c>
      <c r="GS12" s="162">
        <f t="shared" si="79"/>
        <v>1.7696357363331957E-3</v>
      </c>
      <c r="GT12" s="162">
        <f t="shared" si="80"/>
        <v>1.7582620926132123E-3</v>
      </c>
      <c r="GU12" s="162">
        <f t="shared" si="81"/>
        <v>1.7465881911823602E-3</v>
      </c>
      <c r="GV12" s="162">
        <f t="shared" si="82"/>
        <v>1.7346209988721372E-3</v>
      </c>
      <c r="GW12" s="162">
        <f t="shared" si="83"/>
        <v>1.722367622927503E-3</v>
      </c>
      <c r="GX12" s="162">
        <f t="shared" si="84"/>
        <v>1.709835303990238E-3</v>
      </c>
      <c r="GY12" s="162">
        <f t="shared" si="85"/>
        <v>1.6970314089890866E-3</v>
      </c>
      <c r="GZ12" s="162">
        <f t="shared" si="86"/>
        <v>1.68396342394642E-3</v>
      </c>
      <c r="HA12" s="162">
        <f t="shared" si="87"/>
        <v>1.6706389467112137E-3</v>
      </c>
      <c r="HB12" s="162">
        <f t="shared" si="88"/>
        <v>1.6570656796281835E-3</v>
      </c>
      <c r="HC12" s="162">
        <f t="shared" si="89"/>
        <v>1.6432514221529212E-3</v>
      </c>
      <c r="HD12" s="162">
        <f t="shared" si="90"/>
        <v>1.6292040634229008E-3</v>
      </c>
      <c r="HE12" s="162">
        <f t="shared" si="91"/>
        <v>1.6149315747941921E-3</v>
      </c>
      <c r="HF12" s="162">
        <f t="shared" si="92"/>
        <v>1.6004420023536968E-3</v>
      </c>
      <c r="HG12" s="162">
        <f t="shared" si="93"/>
        <v>1.5857434594166841E-3</v>
      </c>
      <c r="HH12" s="162">
        <f t="shared" si="94"/>
        <v>1.5708441190193185E-3</v>
      </c>
      <c r="HI12" s="162">
        <f t="shared" si="95"/>
        <v>1.555752206415819E-3</v>
      </c>
      <c r="HJ12" s="162">
        <f t="shared" si="96"/>
        <v>1.5404759915897746E-3</v>
      </c>
      <c r="HK12" s="162">
        <f t="shared" si="97"/>
        <v>1.5250237817890464E-3</v>
      </c>
      <c r="HL12" s="162">
        <f t="shared" si="98"/>
        <v>1.5094039140935468E-3</v>
      </c>
      <c r="HM12" s="162">
        <f t="shared" si="99"/>
        <v>1.4936247480250636E-3</v>
      </c>
      <c r="HN12" s="162">
        <f t="shared" si="100"/>
        <v>1.4776946582081298E-3</v>
      </c>
      <c r="HO12" s="162">
        <f t="shared" si="101"/>
        <v>1.4616220270907811E-3</v>
      </c>
      <c r="HP12" s="162">
        <f t="shared" si="102"/>
        <v>1.4454152377338535E-3</v>
      </c>
      <c r="HQ12" s="162">
        <f t="shared" si="103"/>
        <v>1.4290826666772958E-3</v>
      </c>
      <c r="HR12" s="162">
        <f t="shared" si="104"/>
        <v>1.4126326768917469E-3</v>
      </c>
      <c r="HS12" s="162">
        <f t="shared" si="105"/>
        <v>1.3960736108234223E-3</v>
      </c>
      <c r="HT12" s="162">
        <f t="shared" si="106"/>
        <v>1.3794137835401255E-3</v>
      </c>
    </row>
    <row r="13" spans="1:229" x14ac:dyDescent="0.25">
      <c r="A13" s="4">
        <v>10</v>
      </c>
      <c r="B13" s="108"/>
      <c r="C13" s="110"/>
      <c r="D13" s="115">
        <f t="shared" si="107"/>
        <v>60</v>
      </c>
      <c r="E13" s="88">
        <v>120</v>
      </c>
      <c r="F13" s="115">
        <f t="shared" si="108"/>
        <v>240</v>
      </c>
      <c r="G13" s="110"/>
      <c r="H13" s="107"/>
      <c r="I13" s="34">
        <f t="shared" si="0"/>
        <v>1</v>
      </c>
      <c r="J13" s="34">
        <f t="shared" si="1"/>
        <v>0.5</v>
      </c>
      <c r="K13" s="69">
        <f t="shared" si="109"/>
        <v>130</v>
      </c>
      <c r="L13" s="21" t="s">
        <v>11</v>
      </c>
      <c r="M13" s="56"/>
      <c r="N13" s="265"/>
      <c r="O13" s="70">
        <f>IF(AND(D13&gt;0,E13&gt;0,F13&gt;0),IF(ISBLANK(N13),IF(ISBLANK(L13),"",(F13-D13)*VLOOKUP(L13,VLookups!$A$4:$B$13,2,FALSE)),N13),"")</f>
        <v>223.2</v>
      </c>
      <c r="P13" s="71">
        <f t="shared" si="2"/>
        <v>49818.239999999998</v>
      </c>
      <c r="Q13" s="88">
        <v>150</v>
      </c>
      <c r="R13" s="258">
        <f>IF(AND(Q13&gt;0,E13&gt;0,NOT(O13="")),ABS(VLOOKUP($Q$1,VLookups!$A$48:$B$49,2,FALSE)-_xlfn.NORM.DIST(Q13,K13,O13,TRUE)),"")</f>
        <v>0.53569973647124924</v>
      </c>
      <c r="S13" s="87">
        <f>IF(AND($D13&gt;0,$E13&gt;0,$F13&gt;0,NOT(ISBLANK($L13))),_xlfn.NORM.INV(ABS(VLOOKUP($Q$1,VLookups!$A$48:$B$49,2,FALSE)-S$3),$K13,$O13),"")</f>
        <v>-156.04230942955485</v>
      </c>
      <c r="T13" s="86">
        <f>IF(AND($D13&gt;0,$E13&gt;0,$F13&gt;0,NOT(ISBLANK($L13))),_xlfn.NORM.INV(ABS(VLOOKUP($Q$1,VLookups!$A$48:$B$49,2,FALSE)-T$3),$K13,$O13),"")</f>
        <v>416.04230942955485</v>
      </c>
      <c r="U13" s="87">
        <f>IF(AND($D13&gt;0,$E13&gt;0,$F13&gt;0,NOT(ISBLANK($L13))),_xlfn.NORM.INV(ABS(VLOOKUP($Q$1,VLookups!$A$48:$B$49,2,FALSE)-U$3),$K13,$O13),"")</f>
        <v>361.33193253501389</v>
      </c>
      <c r="V13" s="86">
        <f>IF(AND($D13&gt;0,$E13&gt;0,$F13&gt;0,NOT(ISBLANK($L13))),_xlfn.NORM.INV(ABS(VLOOKUP($Q$1,VLookups!$A$48:$B$49,2,FALSE)-V$3),$K13,$O13),"")</f>
        <v>317.84985933347457</v>
      </c>
      <c r="W13" s="87">
        <f>IF(AND($D13&gt;0,$E13&gt;0,$F13&gt;0,NOT(ISBLANK($L13))),_xlfn.NORM.INV(ABS(VLOOKUP($Q$1,VLookups!$A$48:$B$49,2,FALSE)-W$3),$K13,$O13),"")</f>
        <v>280.54611224376549</v>
      </c>
      <c r="X13" s="86">
        <f>IF(AND($D13&gt;0,$E13&gt;0,$F13&gt;0,NOT(ISBLANK($L13))),_xlfn.NORM.INV(ABS(VLOOKUP($Q$1,VLookups!$A$48:$B$49,2,FALSE)-X$3),$K13,$O13),"")</f>
        <v>247.04619443643469</v>
      </c>
      <c r="Y13" s="5"/>
      <c r="Z13" s="161">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2">
        <f t="shared" si="6"/>
        <v>1.5085243555695185E-3</v>
      </c>
      <c r="DY13" s="162">
        <f t="shared" si="7"/>
        <v>1.5202427935339347E-3</v>
      </c>
      <c r="DZ13" s="162">
        <f t="shared" si="8"/>
        <v>1.5317755114969947E-3</v>
      </c>
      <c r="EA13" s="162">
        <f t="shared" si="9"/>
        <v>1.5431169182140499E-3</v>
      </c>
      <c r="EB13" s="162">
        <f t="shared" si="10"/>
        <v>1.5542614845975372E-3</v>
      </c>
      <c r="EC13" s="162">
        <f t="shared" si="11"/>
        <v>1.565203748186863E-3</v>
      </c>
      <c r="ED13" s="162">
        <f t="shared" si="12"/>
        <v>1.575938317590583E-3</v>
      </c>
      <c r="EE13" s="162">
        <f t="shared" si="13"/>
        <v>1.5864598768958436E-3</v>
      </c>
      <c r="EF13" s="162">
        <f t="shared" si="14"/>
        <v>1.5967631900400557E-3</v>
      </c>
      <c r="EG13" s="162">
        <f t="shared" si="15"/>
        <v>1.6068431051397976E-3</v>
      </c>
      <c r="EH13" s="162">
        <f t="shared" si="16"/>
        <v>1.6166945587719429E-3</v>
      </c>
      <c r="EI13" s="162">
        <f t="shared" si="17"/>
        <v>1.626312580202057E-3</v>
      </c>
      <c r="EJ13" s="162">
        <f t="shared" si="18"/>
        <v>1.6356922955551296E-3</v>
      </c>
      <c r="EK13" s="162">
        <f t="shared" si="19"/>
        <v>1.6448289319237537E-3</v>
      </c>
      <c r="EL13" s="162">
        <f t="shared" si="20"/>
        <v>1.6537178214089173E-3</v>
      </c>
      <c r="EM13" s="162">
        <f t="shared" si="21"/>
        <v>1.6623544050886256E-3</v>
      </c>
      <c r="EN13" s="162">
        <f t="shared" si="22"/>
        <v>1.67073423690964E-3</v>
      </c>
      <c r="EO13" s="162">
        <f t="shared" si="23"/>
        <v>1.6788529874976821E-3</v>
      </c>
      <c r="EP13" s="162">
        <f t="shared" si="24"/>
        <v>1.6867064478815485E-3</v>
      </c>
      <c r="EQ13" s="162">
        <f t="shared" si="25"/>
        <v>1.694290533126645E-3</v>
      </c>
      <c r="ER13" s="162">
        <f t="shared" si="26"/>
        <v>1.7016012858735632E-3</v>
      </c>
      <c r="ES13" s="162">
        <f t="shared" si="27"/>
        <v>1.7086348797774001E-3</v>
      </c>
      <c r="ET13" s="162">
        <f t="shared" si="28"/>
        <v>1.7153876228436506E-3</v>
      </c>
      <c r="EU13" s="162">
        <f t="shared" si="29"/>
        <v>1.721855960656594E-3</v>
      </c>
      <c r="EV13" s="162">
        <f t="shared" si="30"/>
        <v>1.7280364794962301E-3</v>
      </c>
      <c r="EW13" s="162">
        <f t="shared" si="31"/>
        <v>1.7339259093399387E-3</v>
      </c>
      <c r="EX13" s="162">
        <f t="shared" si="32"/>
        <v>1.7395211267451655E-3</v>
      </c>
      <c r="EY13" s="162">
        <f t="shared" si="33"/>
        <v>1.7448191576095824E-3</v>
      </c>
      <c r="EZ13" s="162">
        <f t="shared" si="34"/>
        <v>1.7498171798053057E-3</v>
      </c>
      <c r="FA13" s="162">
        <f t="shared" si="35"/>
        <v>1.7545125256839074E-3</v>
      </c>
      <c r="FB13" s="162">
        <f t="shared" si="36"/>
        <v>1.7589026844491058E-3</v>
      </c>
      <c r="FC13" s="162">
        <f t="shared" si="37"/>
        <v>1.7629853043941814E-3</v>
      </c>
      <c r="FD13" s="162">
        <f t="shared" si="38"/>
        <v>1.766758195001333E-3</v>
      </c>
      <c r="FE13" s="162">
        <f t="shared" si="39"/>
        <v>1.7702193289003386E-3</v>
      </c>
      <c r="FF13" s="162">
        <f t="shared" si="40"/>
        <v>1.773366843684082E-3</v>
      </c>
      <c r="FG13" s="162">
        <f t="shared" si="41"/>
        <v>1.7761990435786622E-3</v>
      </c>
      <c r="FH13" s="162">
        <f t="shared" si="42"/>
        <v>1.7787144009659883E-3</v>
      </c>
      <c r="FI13" s="162">
        <f t="shared" si="43"/>
        <v>1.7809115577569522E-3</v>
      </c>
      <c r="FJ13" s="162">
        <f t="shared" si="44"/>
        <v>1.7827893266134443E-3</v>
      </c>
      <c r="FK13" s="162">
        <f t="shared" si="45"/>
        <v>1.7843466920176773E-3</v>
      </c>
      <c r="FL13" s="162">
        <f t="shared" si="46"/>
        <v>1.785582811187467E-3</v>
      </c>
      <c r="FM13" s="162">
        <f t="shared" si="47"/>
        <v>1.7864970148363198E-3</v>
      </c>
      <c r="FN13" s="162">
        <f t="shared" si="48"/>
        <v>1.7870888077773602E-3</v>
      </c>
      <c r="FO13" s="162">
        <f t="shared" si="49"/>
        <v>1.7873578693703427E-3</v>
      </c>
      <c r="FP13" s="162">
        <f t="shared" si="50"/>
        <v>1.7873040538111784E-3</v>
      </c>
      <c r="FQ13" s="162">
        <f t="shared" si="51"/>
        <v>1.786927390263612E-3</v>
      </c>
      <c r="FR13" s="162">
        <f t="shared" si="52"/>
        <v>1.7862280828328818E-3</v>
      </c>
      <c r="FS13" s="162">
        <f t="shared" si="53"/>
        <v>1.7852065103814E-3</v>
      </c>
      <c r="FT13" s="162">
        <f t="shared" si="54"/>
        <v>1.7838632261866784E-3</v>
      </c>
      <c r="FU13" s="162">
        <f t="shared" si="55"/>
        <v>1.7821989574419402E-3</v>
      </c>
      <c r="FV13" s="162">
        <f t="shared" si="56"/>
        <v>1.7802146046000428E-3</v>
      </c>
      <c r="FW13" s="162">
        <f t="shared" si="57"/>
        <v>1.7779112405615452E-3</v>
      </c>
      <c r="FX13" s="162">
        <f t="shared" si="58"/>
        <v>1.7752901097079405E-3</v>
      </c>
      <c r="FY13" s="162">
        <f t="shared" si="59"/>
        <v>1.7723526267812747E-3</v>
      </c>
      <c r="FZ13" s="162">
        <f t="shared" si="60"/>
        <v>1.7691003756115666E-3</v>
      </c>
      <c r="GA13" s="162">
        <f t="shared" si="61"/>
        <v>1.7655351076936252E-3</v>
      </c>
      <c r="GB13" s="162">
        <f t="shared" si="62"/>
        <v>1.7616587406150625E-3</v>
      </c>
      <c r="GC13" s="162">
        <f t="shared" si="63"/>
        <v>1.7574733563374694E-3</v>
      </c>
      <c r="GD13" s="162">
        <f t="shared" si="64"/>
        <v>1.752981199332915E-3</v>
      </c>
      <c r="GE13" s="162">
        <f t="shared" si="65"/>
        <v>1.7481846745781078E-3</v>
      </c>
      <c r="GF13" s="162">
        <f t="shared" si="66"/>
        <v>1.7430863454087192E-3</v>
      </c>
      <c r="GG13" s="162">
        <f t="shared" si="67"/>
        <v>1.7376889312365595E-3</v>
      </c>
      <c r="GH13" s="162">
        <f t="shared" si="68"/>
        <v>1.7319953051324396E-3</v>
      </c>
      <c r="GI13" s="162">
        <f t="shared" si="69"/>
        <v>1.7260084912777422E-3</v>
      </c>
      <c r="GJ13" s="162">
        <f t="shared" si="70"/>
        <v>1.7197316622878512E-3</v>
      </c>
      <c r="GK13" s="162">
        <f t="shared" si="71"/>
        <v>1.7131681364107609E-3</v>
      </c>
      <c r="GL13" s="162">
        <f t="shared" si="72"/>
        <v>1.7063213746043328E-3</v>
      </c>
      <c r="GM13" s="162">
        <f t="shared" si="73"/>
        <v>1.6991949774957927E-3</v>
      </c>
      <c r="GN13" s="162">
        <f t="shared" si="74"/>
        <v>1.6917926822272117E-3</v>
      </c>
      <c r="GO13" s="162">
        <f t="shared" si="75"/>
        <v>1.6841183591908427E-3</v>
      </c>
      <c r="GP13" s="162">
        <f t="shared" si="76"/>
        <v>1.6761760086582915E-3</v>
      </c>
      <c r="GQ13" s="162">
        <f t="shared" si="77"/>
        <v>1.6679697573076413E-3</v>
      </c>
      <c r="GR13" s="162">
        <f t="shared" si="78"/>
        <v>1.6595038546527445E-3</v>
      </c>
      <c r="GS13" s="162">
        <f t="shared" si="79"/>
        <v>1.6507826693790012E-3</v>
      </c>
      <c r="GT13" s="162">
        <f t="shared" si="80"/>
        <v>1.6418106855900466E-3</v>
      </c>
      <c r="GU13" s="162">
        <f t="shared" si="81"/>
        <v>1.6325924989698557E-3</v>
      </c>
      <c r="GV13" s="162">
        <f t="shared" si="82"/>
        <v>1.6231328128648577E-3</v>
      </c>
      <c r="GW13" s="162">
        <f t="shared" si="83"/>
        <v>1.6134364342907318E-3</v>
      </c>
      <c r="GX13" s="162">
        <f t="shared" si="84"/>
        <v>1.6035082698686168E-3</v>
      </c>
      <c r="GY13" s="162">
        <f t="shared" si="85"/>
        <v>1.5933533216955409E-3</v>
      </c>
      <c r="GZ13" s="162">
        <f t="shared" si="86"/>
        <v>1.582976683153923E-3</v>
      </c>
      <c r="HA13" s="162">
        <f t="shared" si="87"/>
        <v>1.57238353466505E-3</v>
      </c>
      <c r="HB13" s="162">
        <f t="shared" si="88"/>
        <v>1.5615791393914699E-3</v>
      </c>
      <c r="HC13" s="162">
        <f t="shared" si="89"/>
        <v>1.5505688388932775E-3</v>
      </c>
      <c r="HD13" s="162">
        <f t="shared" si="90"/>
        <v>1.5393580487432907E-3</v>
      </c>
      <c r="HE13" s="162">
        <f t="shared" si="91"/>
        <v>1.5279522541061399E-3</v>
      </c>
      <c r="HF13" s="162">
        <f t="shared" si="92"/>
        <v>1.5163570052862947E-3</v>
      </c>
      <c r="HG13" s="162">
        <f t="shared" si="93"/>
        <v>1.5045779132500593E-3</v>
      </c>
      <c r="HH13" s="162">
        <f t="shared" si="94"/>
        <v>1.4926206451265701E-3</v>
      </c>
      <c r="HI13" s="162">
        <f t="shared" si="95"/>
        <v>1.4804909196928047E-3</v>
      </c>
      <c r="HJ13" s="162">
        <f t="shared" si="96"/>
        <v>1.4681945028476059E-3</v>
      </c>
      <c r="HK13" s="162">
        <f t="shared" si="97"/>
        <v>1.4557372030796917E-3</v>
      </c>
      <c r="HL13" s="162">
        <f t="shared" si="98"/>
        <v>1.4431248669345899E-3</v>
      </c>
      <c r="HM13" s="162">
        <f t="shared" si="99"/>
        <v>1.4303633744854017E-3</v>
      </c>
      <c r="HN13" s="162">
        <f t="shared" si="100"/>
        <v>1.4174586348122452E-3</v>
      </c>
      <c r="HO13" s="162">
        <f t="shared" si="101"/>
        <v>1.4044165814951876E-3</v>
      </c>
      <c r="HP13" s="162">
        <f t="shared" si="102"/>
        <v>1.3912431681254026E-3</v>
      </c>
      <c r="HQ13" s="162">
        <f t="shared" si="103"/>
        <v>1.3779443638392355E-3</v>
      </c>
      <c r="HR13" s="162">
        <f t="shared" si="104"/>
        <v>1.3645261488797833E-3</v>
      </c>
      <c r="HS13" s="162">
        <f t="shared" si="105"/>
        <v>1.3509945101905158E-3</v>
      </c>
      <c r="HT13" s="162">
        <f t="shared" si="106"/>
        <v>1.337355437045387E-3</v>
      </c>
    </row>
    <row r="14" spans="1:229" hidden="1" x14ac:dyDescent="0.25">
      <c r="A14" s="4">
        <v>11</v>
      </c>
      <c r="B14" s="102"/>
      <c r="C14" s="110"/>
      <c r="D14" s="115" t="str">
        <f t="shared" si="107"/>
        <v/>
      </c>
      <c r="E14" s="88"/>
      <c r="F14" s="115" t="str">
        <f t="shared" si="108"/>
        <v/>
      </c>
      <c r="G14" s="110"/>
      <c r="H14" s="103"/>
      <c r="I14" s="34" t="str">
        <f t="shared" si="0"/>
        <v/>
      </c>
      <c r="J14" s="34" t="str">
        <f t="shared" si="1"/>
        <v/>
      </c>
      <c r="K14" s="69" t="str">
        <f t="shared" si="109"/>
        <v/>
      </c>
      <c r="L14" s="21"/>
      <c r="M14" s="56"/>
      <c r="N14" s="265"/>
      <c r="O14" s="70" t="str">
        <f>IF(AND(D14&gt;0,E14&gt;0,F14&gt;0),IF(ISBLANK(N14),IF(ISBLANK(L14),"",(F14-D14)*VLOOKUP(L14,VLookups!$A$4:$B$13,2,FALSE)),N14),"")</f>
        <v/>
      </c>
      <c r="P14" s="71" t="str">
        <f t="shared" si="2"/>
        <v/>
      </c>
      <c r="Q14" s="88"/>
      <c r="R14" s="258" t="str">
        <f>IF(AND(Q14&gt;0,E14&gt;0,NOT(O14="")),ABS(VLOOKUP($Q$1,VLookups!$A$48:$B$49,2,FALSE)-_xlfn.NORM.DIST(Q14,K14,O14,TRUE)),"")</f>
        <v/>
      </c>
      <c r="S14" s="87" t="str">
        <f>IF(AND($D14&gt;0,$E14&gt;0,$F14&gt;0,NOT(ISBLANK($L14))),_xlfn.NORM.INV(ABS(VLOOKUP($Q$1,VLookups!$A$48:$B$49,2,FALSE)-S$3),$K14,$O14),"")</f>
        <v/>
      </c>
      <c r="T14" s="86" t="str">
        <f>IF(AND($D14&gt;0,$E14&gt;0,$F14&gt;0,NOT(ISBLANK($L14))),_xlfn.NORM.INV(ABS(VLOOKUP($Q$1,VLookups!$A$48:$B$49,2,FALSE)-T$3),$K14,$O14),"")</f>
        <v/>
      </c>
      <c r="U14" s="87" t="str">
        <f>IF(AND($D14&gt;0,$E14&gt;0,$F14&gt;0,NOT(ISBLANK($L14))),_xlfn.NORM.INV(ABS(VLOOKUP($Q$1,VLookups!$A$48:$B$49,2,FALSE)-U$3),$K14,$O14),"")</f>
        <v/>
      </c>
      <c r="V14" s="86" t="str">
        <f>IF(AND($D14&gt;0,$E14&gt;0,$F14&gt;0,NOT(ISBLANK($L14))),_xlfn.NORM.INV(ABS(VLOOKUP($Q$1,VLookups!$A$48:$B$49,2,FALSE)-V$3),$K14,$O14),"")</f>
        <v/>
      </c>
      <c r="W14" s="87" t="str">
        <f>IF(AND($D14&gt;0,$E14&gt;0,$F14&gt;0,NOT(ISBLANK($L14))),_xlfn.NORM.INV(ABS(VLOOKUP($Q$1,VLookups!$A$48:$B$49,2,FALSE)-W$3),$K14,$O14),"")</f>
        <v/>
      </c>
      <c r="X14" s="86" t="str">
        <f>IF(AND($D14&gt;0,$E14&gt;0,$F14&gt;0,NOT(ISBLANK($L14))),_xlfn.NORM.INV(ABS(VLOOKUP($Q$1,VLookups!$A$48:$B$49,2,FALSE)-X$3),$K14,$O14),"")</f>
        <v/>
      </c>
      <c r="Y14" s="5"/>
      <c r="Z14" s="161"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2" t="e">
        <f t="shared" si="6"/>
        <v>#N/A</v>
      </c>
      <c r="DY14" s="162" t="e">
        <f t="shared" si="7"/>
        <v>#N/A</v>
      </c>
      <c r="DZ14" s="162" t="e">
        <f t="shared" si="8"/>
        <v>#N/A</v>
      </c>
      <c r="EA14" s="162" t="e">
        <f t="shared" si="9"/>
        <v>#N/A</v>
      </c>
      <c r="EB14" s="162" t="e">
        <f t="shared" si="10"/>
        <v>#N/A</v>
      </c>
      <c r="EC14" s="162" t="e">
        <f t="shared" si="11"/>
        <v>#N/A</v>
      </c>
      <c r="ED14" s="162" t="e">
        <f t="shared" si="12"/>
        <v>#N/A</v>
      </c>
      <c r="EE14" s="162" t="e">
        <f t="shared" si="13"/>
        <v>#N/A</v>
      </c>
      <c r="EF14" s="162" t="e">
        <f t="shared" si="14"/>
        <v>#N/A</v>
      </c>
      <c r="EG14" s="162" t="e">
        <f t="shared" si="15"/>
        <v>#N/A</v>
      </c>
      <c r="EH14" s="162" t="e">
        <f t="shared" si="16"/>
        <v>#N/A</v>
      </c>
      <c r="EI14" s="162" t="e">
        <f t="shared" si="17"/>
        <v>#N/A</v>
      </c>
      <c r="EJ14" s="162" t="e">
        <f t="shared" si="18"/>
        <v>#N/A</v>
      </c>
      <c r="EK14" s="162" t="e">
        <f t="shared" si="19"/>
        <v>#N/A</v>
      </c>
      <c r="EL14" s="162" t="e">
        <f t="shared" si="20"/>
        <v>#N/A</v>
      </c>
      <c r="EM14" s="162" t="e">
        <f t="shared" si="21"/>
        <v>#N/A</v>
      </c>
      <c r="EN14" s="162" t="e">
        <f t="shared" si="22"/>
        <v>#N/A</v>
      </c>
      <c r="EO14" s="162" t="e">
        <f t="shared" si="23"/>
        <v>#N/A</v>
      </c>
      <c r="EP14" s="162" t="e">
        <f t="shared" si="24"/>
        <v>#N/A</v>
      </c>
      <c r="EQ14" s="162" t="e">
        <f t="shared" si="25"/>
        <v>#N/A</v>
      </c>
      <c r="ER14" s="162" t="e">
        <f t="shared" si="26"/>
        <v>#N/A</v>
      </c>
      <c r="ES14" s="162" t="e">
        <f t="shared" si="27"/>
        <v>#N/A</v>
      </c>
      <c r="ET14" s="162" t="e">
        <f t="shared" si="28"/>
        <v>#N/A</v>
      </c>
      <c r="EU14" s="162" t="e">
        <f t="shared" si="29"/>
        <v>#N/A</v>
      </c>
      <c r="EV14" s="162" t="e">
        <f t="shared" si="30"/>
        <v>#N/A</v>
      </c>
      <c r="EW14" s="162" t="e">
        <f t="shared" si="31"/>
        <v>#N/A</v>
      </c>
      <c r="EX14" s="162" t="e">
        <f t="shared" si="32"/>
        <v>#N/A</v>
      </c>
      <c r="EY14" s="162" t="e">
        <f t="shared" si="33"/>
        <v>#N/A</v>
      </c>
      <c r="EZ14" s="162" t="e">
        <f t="shared" si="34"/>
        <v>#N/A</v>
      </c>
      <c r="FA14" s="162" t="e">
        <f t="shared" si="35"/>
        <v>#N/A</v>
      </c>
      <c r="FB14" s="162" t="e">
        <f t="shared" si="36"/>
        <v>#N/A</v>
      </c>
      <c r="FC14" s="162" t="e">
        <f t="shared" si="37"/>
        <v>#N/A</v>
      </c>
      <c r="FD14" s="162" t="e">
        <f t="shared" si="38"/>
        <v>#N/A</v>
      </c>
      <c r="FE14" s="162" t="e">
        <f t="shared" si="39"/>
        <v>#N/A</v>
      </c>
      <c r="FF14" s="162" t="e">
        <f t="shared" si="40"/>
        <v>#N/A</v>
      </c>
      <c r="FG14" s="162" t="e">
        <f t="shared" si="41"/>
        <v>#N/A</v>
      </c>
      <c r="FH14" s="162" t="e">
        <f t="shared" si="42"/>
        <v>#N/A</v>
      </c>
      <c r="FI14" s="162" t="e">
        <f t="shared" si="43"/>
        <v>#N/A</v>
      </c>
      <c r="FJ14" s="162" t="e">
        <f t="shared" si="44"/>
        <v>#N/A</v>
      </c>
      <c r="FK14" s="162" t="e">
        <f t="shared" si="45"/>
        <v>#N/A</v>
      </c>
      <c r="FL14" s="162" t="e">
        <f t="shared" si="46"/>
        <v>#N/A</v>
      </c>
      <c r="FM14" s="162" t="e">
        <f t="shared" si="47"/>
        <v>#N/A</v>
      </c>
      <c r="FN14" s="162" t="e">
        <f t="shared" si="48"/>
        <v>#N/A</v>
      </c>
      <c r="FO14" s="162" t="e">
        <f t="shared" si="49"/>
        <v>#N/A</v>
      </c>
      <c r="FP14" s="162" t="e">
        <f t="shared" si="50"/>
        <v>#N/A</v>
      </c>
      <c r="FQ14" s="162" t="e">
        <f t="shared" si="51"/>
        <v>#N/A</v>
      </c>
      <c r="FR14" s="162" t="e">
        <f t="shared" si="52"/>
        <v>#N/A</v>
      </c>
      <c r="FS14" s="162" t="e">
        <f t="shared" si="53"/>
        <v>#N/A</v>
      </c>
      <c r="FT14" s="162" t="e">
        <f t="shared" si="54"/>
        <v>#N/A</v>
      </c>
      <c r="FU14" s="162" t="e">
        <f t="shared" si="55"/>
        <v>#N/A</v>
      </c>
      <c r="FV14" s="162" t="e">
        <f t="shared" si="56"/>
        <v>#N/A</v>
      </c>
      <c r="FW14" s="162" t="e">
        <f t="shared" si="57"/>
        <v>#N/A</v>
      </c>
      <c r="FX14" s="162" t="e">
        <f t="shared" si="58"/>
        <v>#N/A</v>
      </c>
      <c r="FY14" s="162" t="e">
        <f t="shared" si="59"/>
        <v>#N/A</v>
      </c>
      <c r="FZ14" s="162" t="e">
        <f t="shared" si="60"/>
        <v>#N/A</v>
      </c>
      <c r="GA14" s="162" t="e">
        <f t="shared" si="61"/>
        <v>#N/A</v>
      </c>
      <c r="GB14" s="162" t="e">
        <f t="shared" si="62"/>
        <v>#N/A</v>
      </c>
      <c r="GC14" s="162" t="e">
        <f t="shared" si="63"/>
        <v>#N/A</v>
      </c>
      <c r="GD14" s="162" t="e">
        <f t="shared" si="64"/>
        <v>#N/A</v>
      </c>
      <c r="GE14" s="162" t="e">
        <f t="shared" si="65"/>
        <v>#N/A</v>
      </c>
      <c r="GF14" s="162" t="e">
        <f t="shared" si="66"/>
        <v>#N/A</v>
      </c>
      <c r="GG14" s="162" t="e">
        <f t="shared" si="67"/>
        <v>#N/A</v>
      </c>
      <c r="GH14" s="162" t="e">
        <f t="shared" si="68"/>
        <v>#N/A</v>
      </c>
      <c r="GI14" s="162" t="e">
        <f t="shared" si="69"/>
        <v>#N/A</v>
      </c>
      <c r="GJ14" s="162" t="e">
        <f t="shared" si="70"/>
        <v>#N/A</v>
      </c>
      <c r="GK14" s="162" t="e">
        <f t="shared" si="71"/>
        <v>#N/A</v>
      </c>
      <c r="GL14" s="162" t="e">
        <f t="shared" si="72"/>
        <v>#N/A</v>
      </c>
      <c r="GM14" s="162" t="e">
        <f t="shared" si="73"/>
        <v>#N/A</v>
      </c>
      <c r="GN14" s="162" t="e">
        <f t="shared" si="74"/>
        <v>#N/A</v>
      </c>
      <c r="GO14" s="162" t="e">
        <f t="shared" si="75"/>
        <v>#N/A</v>
      </c>
      <c r="GP14" s="162" t="e">
        <f t="shared" si="76"/>
        <v>#N/A</v>
      </c>
      <c r="GQ14" s="162" t="e">
        <f t="shared" si="77"/>
        <v>#N/A</v>
      </c>
      <c r="GR14" s="162" t="e">
        <f t="shared" si="78"/>
        <v>#N/A</v>
      </c>
      <c r="GS14" s="162" t="e">
        <f t="shared" si="79"/>
        <v>#N/A</v>
      </c>
      <c r="GT14" s="162" t="e">
        <f t="shared" si="80"/>
        <v>#N/A</v>
      </c>
      <c r="GU14" s="162" t="e">
        <f t="shared" si="81"/>
        <v>#N/A</v>
      </c>
      <c r="GV14" s="162" t="e">
        <f t="shared" si="82"/>
        <v>#N/A</v>
      </c>
      <c r="GW14" s="162" t="e">
        <f t="shared" si="83"/>
        <v>#N/A</v>
      </c>
      <c r="GX14" s="162" t="e">
        <f t="shared" si="84"/>
        <v>#N/A</v>
      </c>
      <c r="GY14" s="162" t="e">
        <f t="shared" si="85"/>
        <v>#N/A</v>
      </c>
      <c r="GZ14" s="162" t="e">
        <f t="shared" si="86"/>
        <v>#N/A</v>
      </c>
      <c r="HA14" s="162" t="e">
        <f t="shared" si="87"/>
        <v>#N/A</v>
      </c>
      <c r="HB14" s="162" t="e">
        <f t="shared" si="88"/>
        <v>#N/A</v>
      </c>
      <c r="HC14" s="162" t="e">
        <f t="shared" si="89"/>
        <v>#N/A</v>
      </c>
      <c r="HD14" s="162" t="e">
        <f t="shared" si="90"/>
        <v>#N/A</v>
      </c>
      <c r="HE14" s="162" t="e">
        <f t="shared" si="91"/>
        <v>#N/A</v>
      </c>
      <c r="HF14" s="162" t="e">
        <f t="shared" si="92"/>
        <v>#N/A</v>
      </c>
      <c r="HG14" s="162" t="e">
        <f t="shared" si="93"/>
        <v>#N/A</v>
      </c>
      <c r="HH14" s="162" t="e">
        <f t="shared" si="94"/>
        <v>#N/A</v>
      </c>
      <c r="HI14" s="162" t="e">
        <f t="shared" si="95"/>
        <v>#N/A</v>
      </c>
      <c r="HJ14" s="162" t="e">
        <f t="shared" si="96"/>
        <v>#N/A</v>
      </c>
      <c r="HK14" s="162" t="e">
        <f t="shared" si="97"/>
        <v>#N/A</v>
      </c>
      <c r="HL14" s="162" t="e">
        <f t="shared" si="98"/>
        <v>#N/A</v>
      </c>
      <c r="HM14" s="162" t="e">
        <f t="shared" si="99"/>
        <v>#N/A</v>
      </c>
      <c r="HN14" s="162" t="e">
        <f t="shared" si="100"/>
        <v>#N/A</v>
      </c>
      <c r="HO14" s="162" t="e">
        <f t="shared" si="101"/>
        <v>#N/A</v>
      </c>
      <c r="HP14" s="162" t="e">
        <f t="shared" si="102"/>
        <v>#N/A</v>
      </c>
      <c r="HQ14" s="162" t="e">
        <f t="shared" si="103"/>
        <v>#N/A</v>
      </c>
      <c r="HR14" s="162" t="e">
        <f t="shared" si="104"/>
        <v>#N/A</v>
      </c>
      <c r="HS14" s="162" t="e">
        <f t="shared" si="105"/>
        <v>#N/A</v>
      </c>
      <c r="HT14" s="162" t="e">
        <f t="shared" si="106"/>
        <v>#N/A</v>
      </c>
    </row>
    <row r="15" spans="1:229" hidden="1" x14ac:dyDescent="0.25">
      <c r="A15" s="4">
        <v>12</v>
      </c>
      <c r="B15" s="102"/>
      <c r="C15" s="110"/>
      <c r="D15" s="115" t="str">
        <f t="shared" si="107"/>
        <v/>
      </c>
      <c r="E15" s="88"/>
      <c r="F15" s="115" t="str">
        <f t="shared" si="108"/>
        <v/>
      </c>
      <c r="G15" s="110"/>
      <c r="H15" s="103"/>
      <c r="I15" s="34" t="str">
        <f t="shared" si="0"/>
        <v/>
      </c>
      <c r="J15" s="34" t="str">
        <f t="shared" si="1"/>
        <v/>
      </c>
      <c r="K15" s="69" t="str">
        <f t="shared" si="109"/>
        <v/>
      </c>
      <c r="L15" s="21"/>
      <c r="M15" s="56"/>
      <c r="N15" s="265"/>
      <c r="O15" s="70" t="str">
        <f>IF(AND(D15&gt;0,E15&gt;0,F15&gt;0),IF(ISBLANK(N15),IF(ISBLANK(L15),"",(F15-D15)*VLOOKUP(L15,VLookups!$A$4:$B$13,2,FALSE)),N15),"")</f>
        <v/>
      </c>
      <c r="P15" s="71" t="str">
        <f t="shared" si="2"/>
        <v/>
      </c>
      <c r="Q15" s="88"/>
      <c r="R15" s="258" t="str">
        <f>IF(AND(Q15&gt;0,E15&gt;0,NOT(O15="")),ABS(VLOOKUP($Q$1,VLookups!$A$48:$B$49,2,FALSE)-_xlfn.NORM.DIST(Q15,K15,O15,TRUE)),"")</f>
        <v/>
      </c>
      <c r="S15" s="87" t="str">
        <f>IF(AND($D15&gt;0,$E15&gt;0,$F15&gt;0,NOT(ISBLANK($L15))),_xlfn.NORM.INV(ABS(VLOOKUP($Q$1,VLookups!$A$48:$B$49,2,FALSE)-S$3),$K15,$O15),"")</f>
        <v/>
      </c>
      <c r="T15" s="86" t="str">
        <f>IF(AND($D15&gt;0,$E15&gt;0,$F15&gt;0,NOT(ISBLANK($L15))),_xlfn.NORM.INV(ABS(VLOOKUP($Q$1,VLookups!$A$48:$B$49,2,FALSE)-T$3),$K15,$O15),"")</f>
        <v/>
      </c>
      <c r="U15" s="87" t="str">
        <f>IF(AND($D15&gt;0,$E15&gt;0,$F15&gt;0,NOT(ISBLANK($L15))),_xlfn.NORM.INV(ABS(VLOOKUP($Q$1,VLookups!$A$48:$B$49,2,FALSE)-U$3),$K15,$O15),"")</f>
        <v/>
      </c>
      <c r="V15" s="86" t="str">
        <f>IF(AND($D15&gt;0,$E15&gt;0,$F15&gt;0,NOT(ISBLANK($L15))),_xlfn.NORM.INV(ABS(VLOOKUP($Q$1,VLookups!$A$48:$B$49,2,FALSE)-V$3),$K15,$O15),"")</f>
        <v/>
      </c>
      <c r="W15" s="87" t="str">
        <f>IF(AND($D15&gt;0,$E15&gt;0,$F15&gt;0,NOT(ISBLANK($L15))),_xlfn.NORM.INV(ABS(VLOOKUP($Q$1,VLookups!$A$48:$B$49,2,FALSE)-W$3),$K15,$O15),"")</f>
        <v/>
      </c>
      <c r="X15" s="86" t="str">
        <f>IF(AND($D15&gt;0,$E15&gt;0,$F15&gt;0,NOT(ISBLANK($L15))),_xlfn.NORM.INV(ABS(VLOOKUP($Q$1,VLookups!$A$48:$B$49,2,FALSE)-X$3),$K15,$O15),"")</f>
        <v/>
      </c>
      <c r="Y15" s="5"/>
      <c r="Z15" s="161"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2" t="e">
        <f t="shared" si="6"/>
        <v>#N/A</v>
      </c>
      <c r="DY15" s="162" t="e">
        <f t="shared" si="7"/>
        <v>#N/A</v>
      </c>
      <c r="DZ15" s="162" t="e">
        <f t="shared" si="8"/>
        <v>#N/A</v>
      </c>
      <c r="EA15" s="162" t="e">
        <f t="shared" si="9"/>
        <v>#N/A</v>
      </c>
      <c r="EB15" s="162" t="e">
        <f t="shared" si="10"/>
        <v>#N/A</v>
      </c>
      <c r="EC15" s="162" t="e">
        <f t="shared" si="11"/>
        <v>#N/A</v>
      </c>
      <c r="ED15" s="162" t="e">
        <f t="shared" si="12"/>
        <v>#N/A</v>
      </c>
      <c r="EE15" s="162" t="e">
        <f t="shared" si="13"/>
        <v>#N/A</v>
      </c>
      <c r="EF15" s="162" t="e">
        <f t="shared" si="14"/>
        <v>#N/A</v>
      </c>
      <c r="EG15" s="162" t="e">
        <f t="shared" si="15"/>
        <v>#N/A</v>
      </c>
      <c r="EH15" s="162" t="e">
        <f t="shared" si="16"/>
        <v>#N/A</v>
      </c>
      <c r="EI15" s="162" t="e">
        <f t="shared" si="17"/>
        <v>#N/A</v>
      </c>
      <c r="EJ15" s="162" t="e">
        <f t="shared" si="18"/>
        <v>#N/A</v>
      </c>
      <c r="EK15" s="162" t="e">
        <f t="shared" si="19"/>
        <v>#N/A</v>
      </c>
      <c r="EL15" s="162" t="e">
        <f t="shared" si="20"/>
        <v>#N/A</v>
      </c>
      <c r="EM15" s="162" t="e">
        <f t="shared" si="21"/>
        <v>#N/A</v>
      </c>
      <c r="EN15" s="162" t="e">
        <f t="shared" si="22"/>
        <v>#N/A</v>
      </c>
      <c r="EO15" s="162" t="e">
        <f t="shared" si="23"/>
        <v>#N/A</v>
      </c>
      <c r="EP15" s="162" t="e">
        <f t="shared" si="24"/>
        <v>#N/A</v>
      </c>
      <c r="EQ15" s="162" t="e">
        <f t="shared" si="25"/>
        <v>#N/A</v>
      </c>
      <c r="ER15" s="162" t="e">
        <f t="shared" si="26"/>
        <v>#N/A</v>
      </c>
      <c r="ES15" s="162" t="e">
        <f t="shared" si="27"/>
        <v>#N/A</v>
      </c>
      <c r="ET15" s="162" t="e">
        <f t="shared" si="28"/>
        <v>#N/A</v>
      </c>
      <c r="EU15" s="162" t="e">
        <f t="shared" si="29"/>
        <v>#N/A</v>
      </c>
      <c r="EV15" s="162" t="e">
        <f t="shared" si="30"/>
        <v>#N/A</v>
      </c>
      <c r="EW15" s="162" t="e">
        <f t="shared" si="31"/>
        <v>#N/A</v>
      </c>
      <c r="EX15" s="162" t="e">
        <f t="shared" si="32"/>
        <v>#N/A</v>
      </c>
      <c r="EY15" s="162" t="e">
        <f t="shared" si="33"/>
        <v>#N/A</v>
      </c>
      <c r="EZ15" s="162" t="e">
        <f t="shared" si="34"/>
        <v>#N/A</v>
      </c>
      <c r="FA15" s="162" t="e">
        <f t="shared" si="35"/>
        <v>#N/A</v>
      </c>
      <c r="FB15" s="162" t="e">
        <f t="shared" si="36"/>
        <v>#N/A</v>
      </c>
      <c r="FC15" s="162" t="e">
        <f t="shared" si="37"/>
        <v>#N/A</v>
      </c>
      <c r="FD15" s="162" t="e">
        <f t="shared" si="38"/>
        <v>#N/A</v>
      </c>
      <c r="FE15" s="162" t="e">
        <f t="shared" si="39"/>
        <v>#N/A</v>
      </c>
      <c r="FF15" s="162" t="e">
        <f t="shared" si="40"/>
        <v>#N/A</v>
      </c>
      <c r="FG15" s="162" t="e">
        <f t="shared" si="41"/>
        <v>#N/A</v>
      </c>
      <c r="FH15" s="162" t="e">
        <f t="shared" si="42"/>
        <v>#N/A</v>
      </c>
      <c r="FI15" s="162" t="e">
        <f t="shared" si="43"/>
        <v>#N/A</v>
      </c>
      <c r="FJ15" s="162" t="e">
        <f t="shared" si="44"/>
        <v>#N/A</v>
      </c>
      <c r="FK15" s="162" t="e">
        <f t="shared" si="45"/>
        <v>#N/A</v>
      </c>
      <c r="FL15" s="162" t="e">
        <f t="shared" si="46"/>
        <v>#N/A</v>
      </c>
      <c r="FM15" s="162" t="e">
        <f t="shared" si="47"/>
        <v>#N/A</v>
      </c>
      <c r="FN15" s="162" t="e">
        <f t="shared" si="48"/>
        <v>#N/A</v>
      </c>
      <c r="FO15" s="162" t="e">
        <f t="shared" si="49"/>
        <v>#N/A</v>
      </c>
      <c r="FP15" s="162" t="e">
        <f t="shared" si="50"/>
        <v>#N/A</v>
      </c>
      <c r="FQ15" s="162" t="e">
        <f t="shared" si="51"/>
        <v>#N/A</v>
      </c>
      <c r="FR15" s="162" t="e">
        <f t="shared" si="52"/>
        <v>#N/A</v>
      </c>
      <c r="FS15" s="162" t="e">
        <f t="shared" si="53"/>
        <v>#N/A</v>
      </c>
      <c r="FT15" s="162" t="e">
        <f t="shared" si="54"/>
        <v>#N/A</v>
      </c>
      <c r="FU15" s="162" t="e">
        <f t="shared" si="55"/>
        <v>#N/A</v>
      </c>
      <c r="FV15" s="162" t="e">
        <f t="shared" si="56"/>
        <v>#N/A</v>
      </c>
      <c r="FW15" s="162" t="e">
        <f t="shared" si="57"/>
        <v>#N/A</v>
      </c>
      <c r="FX15" s="162" t="e">
        <f t="shared" si="58"/>
        <v>#N/A</v>
      </c>
      <c r="FY15" s="162" t="e">
        <f t="shared" si="59"/>
        <v>#N/A</v>
      </c>
      <c r="FZ15" s="162" t="e">
        <f t="shared" si="60"/>
        <v>#N/A</v>
      </c>
      <c r="GA15" s="162" t="e">
        <f t="shared" si="61"/>
        <v>#N/A</v>
      </c>
      <c r="GB15" s="162" t="e">
        <f t="shared" si="62"/>
        <v>#N/A</v>
      </c>
      <c r="GC15" s="162" t="e">
        <f t="shared" si="63"/>
        <v>#N/A</v>
      </c>
      <c r="GD15" s="162" t="e">
        <f t="shared" si="64"/>
        <v>#N/A</v>
      </c>
      <c r="GE15" s="162" t="e">
        <f t="shared" si="65"/>
        <v>#N/A</v>
      </c>
      <c r="GF15" s="162" t="e">
        <f t="shared" si="66"/>
        <v>#N/A</v>
      </c>
      <c r="GG15" s="162" t="e">
        <f t="shared" si="67"/>
        <v>#N/A</v>
      </c>
      <c r="GH15" s="162" t="e">
        <f t="shared" si="68"/>
        <v>#N/A</v>
      </c>
      <c r="GI15" s="162" t="e">
        <f t="shared" si="69"/>
        <v>#N/A</v>
      </c>
      <c r="GJ15" s="162" t="e">
        <f t="shared" si="70"/>
        <v>#N/A</v>
      </c>
      <c r="GK15" s="162" t="e">
        <f t="shared" si="71"/>
        <v>#N/A</v>
      </c>
      <c r="GL15" s="162" t="e">
        <f t="shared" si="72"/>
        <v>#N/A</v>
      </c>
      <c r="GM15" s="162" t="e">
        <f t="shared" si="73"/>
        <v>#N/A</v>
      </c>
      <c r="GN15" s="162" t="e">
        <f t="shared" si="74"/>
        <v>#N/A</v>
      </c>
      <c r="GO15" s="162" t="e">
        <f t="shared" si="75"/>
        <v>#N/A</v>
      </c>
      <c r="GP15" s="162" t="e">
        <f t="shared" si="76"/>
        <v>#N/A</v>
      </c>
      <c r="GQ15" s="162" t="e">
        <f t="shared" si="77"/>
        <v>#N/A</v>
      </c>
      <c r="GR15" s="162" t="e">
        <f t="shared" si="78"/>
        <v>#N/A</v>
      </c>
      <c r="GS15" s="162" t="e">
        <f t="shared" si="79"/>
        <v>#N/A</v>
      </c>
      <c r="GT15" s="162" t="e">
        <f t="shared" si="80"/>
        <v>#N/A</v>
      </c>
      <c r="GU15" s="162" t="e">
        <f t="shared" si="81"/>
        <v>#N/A</v>
      </c>
      <c r="GV15" s="162" t="e">
        <f t="shared" si="82"/>
        <v>#N/A</v>
      </c>
      <c r="GW15" s="162" t="e">
        <f t="shared" si="83"/>
        <v>#N/A</v>
      </c>
      <c r="GX15" s="162" t="e">
        <f t="shared" si="84"/>
        <v>#N/A</v>
      </c>
      <c r="GY15" s="162" t="e">
        <f t="shared" si="85"/>
        <v>#N/A</v>
      </c>
      <c r="GZ15" s="162" t="e">
        <f t="shared" si="86"/>
        <v>#N/A</v>
      </c>
      <c r="HA15" s="162" t="e">
        <f t="shared" si="87"/>
        <v>#N/A</v>
      </c>
      <c r="HB15" s="162" t="e">
        <f t="shared" si="88"/>
        <v>#N/A</v>
      </c>
      <c r="HC15" s="162" t="e">
        <f t="shared" si="89"/>
        <v>#N/A</v>
      </c>
      <c r="HD15" s="162" t="e">
        <f t="shared" si="90"/>
        <v>#N/A</v>
      </c>
      <c r="HE15" s="162" t="e">
        <f t="shared" si="91"/>
        <v>#N/A</v>
      </c>
      <c r="HF15" s="162" t="e">
        <f t="shared" si="92"/>
        <v>#N/A</v>
      </c>
      <c r="HG15" s="162" t="e">
        <f t="shared" si="93"/>
        <v>#N/A</v>
      </c>
      <c r="HH15" s="162" t="e">
        <f t="shared" si="94"/>
        <v>#N/A</v>
      </c>
      <c r="HI15" s="162" t="e">
        <f t="shared" si="95"/>
        <v>#N/A</v>
      </c>
      <c r="HJ15" s="162" t="e">
        <f t="shared" si="96"/>
        <v>#N/A</v>
      </c>
      <c r="HK15" s="162" t="e">
        <f t="shared" si="97"/>
        <v>#N/A</v>
      </c>
      <c r="HL15" s="162" t="e">
        <f t="shared" si="98"/>
        <v>#N/A</v>
      </c>
      <c r="HM15" s="162" t="e">
        <f t="shared" si="99"/>
        <v>#N/A</v>
      </c>
      <c r="HN15" s="162" t="e">
        <f t="shared" si="100"/>
        <v>#N/A</v>
      </c>
      <c r="HO15" s="162" t="e">
        <f t="shared" si="101"/>
        <v>#N/A</v>
      </c>
      <c r="HP15" s="162" t="e">
        <f t="shared" si="102"/>
        <v>#N/A</v>
      </c>
      <c r="HQ15" s="162" t="e">
        <f t="shared" si="103"/>
        <v>#N/A</v>
      </c>
      <c r="HR15" s="162" t="e">
        <f t="shared" si="104"/>
        <v>#N/A</v>
      </c>
      <c r="HS15" s="162" t="e">
        <f t="shared" si="105"/>
        <v>#N/A</v>
      </c>
      <c r="HT15" s="162" t="e">
        <f t="shared" si="106"/>
        <v>#N/A</v>
      </c>
    </row>
    <row r="16" spans="1:229" hidden="1" x14ac:dyDescent="0.25">
      <c r="A16" s="4">
        <v>13</v>
      </c>
      <c r="B16" s="102"/>
      <c r="C16" s="110"/>
      <c r="D16" s="115" t="str">
        <f t="shared" si="107"/>
        <v/>
      </c>
      <c r="E16" s="88"/>
      <c r="F16" s="115" t="str">
        <f t="shared" si="108"/>
        <v/>
      </c>
      <c r="G16" s="110"/>
      <c r="H16" s="103"/>
      <c r="I16" s="34" t="str">
        <f t="shared" si="0"/>
        <v/>
      </c>
      <c r="J16" s="34" t="str">
        <f t="shared" si="1"/>
        <v/>
      </c>
      <c r="K16" s="69" t="str">
        <f t="shared" si="109"/>
        <v/>
      </c>
      <c r="L16" s="21"/>
      <c r="M16" s="56"/>
      <c r="N16" s="265"/>
      <c r="O16" s="70" t="str">
        <f>IF(AND(D16&gt;0,E16&gt;0,F16&gt;0),IF(ISBLANK(N16),IF(ISBLANK(L16),"",(F16-D16)*VLOOKUP(L16,VLookups!$A$4:$B$13,2,FALSE)),N16),"")</f>
        <v/>
      </c>
      <c r="P16" s="71" t="str">
        <f t="shared" si="2"/>
        <v/>
      </c>
      <c r="Q16" s="88"/>
      <c r="R16" s="258" t="str">
        <f>IF(AND(Q16&gt;0,E16&gt;0,NOT(O16="")),ABS(VLOOKUP($Q$1,VLookups!$A$48:$B$49,2,FALSE)-_xlfn.NORM.DIST(Q16,K16,O16,TRUE)),"")</f>
        <v/>
      </c>
      <c r="S16" s="87" t="str">
        <f>IF(AND($D16&gt;0,$E16&gt;0,$F16&gt;0,NOT(ISBLANK($L16))),_xlfn.NORM.INV(ABS(VLOOKUP($Q$1,VLookups!$A$48:$B$49,2,FALSE)-S$3),$K16,$O16),"")</f>
        <v/>
      </c>
      <c r="T16" s="86" t="str">
        <f>IF(AND($D16&gt;0,$E16&gt;0,$F16&gt;0,NOT(ISBLANK($L16))),_xlfn.NORM.INV(ABS(VLOOKUP($Q$1,VLookups!$A$48:$B$49,2,FALSE)-T$3),$K16,$O16),"")</f>
        <v/>
      </c>
      <c r="U16" s="87" t="str">
        <f>IF(AND($D16&gt;0,$E16&gt;0,$F16&gt;0,NOT(ISBLANK($L16))),_xlfn.NORM.INV(ABS(VLOOKUP($Q$1,VLookups!$A$48:$B$49,2,FALSE)-U$3),$K16,$O16),"")</f>
        <v/>
      </c>
      <c r="V16" s="86" t="str">
        <f>IF(AND($D16&gt;0,$E16&gt;0,$F16&gt;0,NOT(ISBLANK($L16))),_xlfn.NORM.INV(ABS(VLOOKUP($Q$1,VLookups!$A$48:$B$49,2,FALSE)-V$3),$K16,$O16),"")</f>
        <v/>
      </c>
      <c r="W16" s="87" t="str">
        <f>IF(AND($D16&gt;0,$E16&gt;0,$F16&gt;0,NOT(ISBLANK($L16))),_xlfn.NORM.INV(ABS(VLOOKUP($Q$1,VLookups!$A$48:$B$49,2,FALSE)-W$3),$K16,$O16),"")</f>
        <v/>
      </c>
      <c r="X16" s="86" t="str">
        <f>IF(AND($D16&gt;0,$E16&gt;0,$F16&gt;0,NOT(ISBLANK($L16))),_xlfn.NORM.INV(ABS(VLOOKUP($Q$1,VLookups!$A$48:$B$49,2,FALSE)-X$3),$K16,$O16),"")</f>
        <v/>
      </c>
      <c r="Y16" s="5"/>
      <c r="Z16" s="161"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2" t="e">
        <f t="shared" si="6"/>
        <v>#N/A</v>
      </c>
      <c r="DY16" s="162" t="e">
        <f t="shared" si="7"/>
        <v>#N/A</v>
      </c>
      <c r="DZ16" s="162" t="e">
        <f t="shared" si="8"/>
        <v>#N/A</v>
      </c>
      <c r="EA16" s="162" t="e">
        <f t="shared" si="9"/>
        <v>#N/A</v>
      </c>
      <c r="EB16" s="162" t="e">
        <f t="shared" si="10"/>
        <v>#N/A</v>
      </c>
      <c r="EC16" s="162" t="e">
        <f t="shared" si="11"/>
        <v>#N/A</v>
      </c>
      <c r="ED16" s="162" t="e">
        <f t="shared" si="12"/>
        <v>#N/A</v>
      </c>
      <c r="EE16" s="162" t="e">
        <f t="shared" si="13"/>
        <v>#N/A</v>
      </c>
      <c r="EF16" s="162" t="e">
        <f t="shared" si="14"/>
        <v>#N/A</v>
      </c>
      <c r="EG16" s="162" t="e">
        <f t="shared" si="15"/>
        <v>#N/A</v>
      </c>
      <c r="EH16" s="162" t="e">
        <f t="shared" si="16"/>
        <v>#N/A</v>
      </c>
      <c r="EI16" s="162" t="e">
        <f t="shared" si="17"/>
        <v>#N/A</v>
      </c>
      <c r="EJ16" s="162" t="e">
        <f t="shared" si="18"/>
        <v>#N/A</v>
      </c>
      <c r="EK16" s="162" t="e">
        <f t="shared" si="19"/>
        <v>#N/A</v>
      </c>
      <c r="EL16" s="162" t="e">
        <f t="shared" si="20"/>
        <v>#N/A</v>
      </c>
      <c r="EM16" s="162" t="e">
        <f t="shared" si="21"/>
        <v>#N/A</v>
      </c>
      <c r="EN16" s="162" t="e">
        <f t="shared" si="22"/>
        <v>#N/A</v>
      </c>
      <c r="EO16" s="162" t="e">
        <f t="shared" si="23"/>
        <v>#N/A</v>
      </c>
      <c r="EP16" s="162" t="e">
        <f t="shared" si="24"/>
        <v>#N/A</v>
      </c>
      <c r="EQ16" s="162" t="e">
        <f t="shared" si="25"/>
        <v>#N/A</v>
      </c>
      <c r="ER16" s="162" t="e">
        <f t="shared" si="26"/>
        <v>#N/A</v>
      </c>
      <c r="ES16" s="162" t="e">
        <f t="shared" si="27"/>
        <v>#N/A</v>
      </c>
      <c r="ET16" s="162" t="e">
        <f t="shared" si="28"/>
        <v>#N/A</v>
      </c>
      <c r="EU16" s="162" t="e">
        <f t="shared" si="29"/>
        <v>#N/A</v>
      </c>
      <c r="EV16" s="162" t="e">
        <f t="shared" si="30"/>
        <v>#N/A</v>
      </c>
      <c r="EW16" s="162" t="e">
        <f t="shared" si="31"/>
        <v>#N/A</v>
      </c>
      <c r="EX16" s="162" t="e">
        <f t="shared" si="32"/>
        <v>#N/A</v>
      </c>
      <c r="EY16" s="162" t="e">
        <f t="shared" si="33"/>
        <v>#N/A</v>
      </c>
      <c r="EZ16" s="162" t="e">
        <f t="shared" si="34"/>
        <v>#N/A</v>
      </c>
      <c r="FA16" s="162" t="e">
        <f t="shared" si="35"/>
        <v>#N/A</v>
      </c>
      <c r="FB16" s="162" t="e">
        <f t="shared" si="36"/>
        <v>#N/A</v>
      </c>
      <c r="FC16" s="162" t="e">
        <f t="shared" si="37"/>
        <v>#N/A</v>
      </c>
      <c r="FD16" s="162" t="e">
        <f t="shared" si="38"/>
        <v>#N/A</v>
      </c>
      <c r="FE16" s="162" t="e">
        <f t="shared" si="39"/>
        <v>#N/A</v>
      </c>
      <c r="FF16" s="162" t="e">
        <f t="shared" si="40"/>
        <v>#N/A</v>
      </c>
      <c r="FG16" s="162" t="e">
        <f t="shared" si="41"/>
        <v>#N/A</v>
      </c>
      <c r="FH16" s="162" t="e">
        <f t="shared" si="42"/>
        <v>#N/A</v>
      </c>
      <c r="FI16" s="162" t="e">
        <f t="shared" si="43"/>
        <v>#N/A</v>
      </c>
      <c r="FJ16" s="162" t="e">
        <f t="shared" si="44"/>
        <v>#N/A</v>
      </c>
      <c r="FK16" s="162" t="e">
        <f t="shared" si="45"/>
        <v>#N/A</v>
      </c>
      <c r="FL16" s="162" t="e">
        <f t="shared" si="46"/>
        <v>#N/A</v>
      </c>
      <c r="FM16" s="162" t="e">
        <f t="shared" si="47"/>
        <v>#N/A</v>
      </c>
      <c r="FN16" s="162" t="e">
        <f t="shared" si="48"/>
        <v>#N/A</v>
      </c>
      <c r="FO16" s="162" t="e">
        <f t="shared" si="49"/>
        <v>#N/A</v>
      </c>
      <c r="FP16" s="162" t="e">
        <f t="shared" si="50"/>
        <v>#N/A</v>
      </c>
      <c r="FQ16" s="162" t="e">
        <f t="shared" si="51"/>
        <v>#N/A</v>
      </c>
      <c r="FR16" s="162" t="e">
        <f t="shared" si="52"/>
        <v>#N/A</v>
      </c>
      <c r="FS16" s="162" t="e">
        <f t="shared" si="53"/>
        <v>#N/A</v>
      </c>
      <c r="FT16" s="162" t="e">
        <f t="shared" si="54"/>
        <v>#N/A</v>
      </c>
      <c r="FU16" s="162" t="e">
        <f t="shared" si="55"/>
        <v>#N/A</v>
      </c>
      <c r="FV16" s="162" t="e">
        <f t="shared" si="56"/>
        <v>#N/A</v>
      </c>
      <c r="FW16" s="162" t="e">
        <f t="shared" si="57"/>
        <v>#N/A</v>
      </c>
      <c r="FX16" s="162" t="e">
        <f t="shared" si="58"/>
        <v>#N/A</v>
      </c>
      <c r="FY16" s="162" t="e">
        <f t="shared" si="59"/>
        <v>#N/A</v>
      </c>
      <c r="FZ16" s="162" t="e">
        <f t="shared" si="60"/>
        <v>#N/A</v>
      </c>
      <c r="GA16" s="162" t="e">
        <f t="shared" si="61"/>
        <v>#N/A</v>
      </c>
      <c r="GB16" s="162" t="e">
        <f t="shared" si="62"/>
        <v>#N/A</v>
      </c>
      <c r="GC16" s="162" t="e">
        <f t="shared" si="63"/>
        <v>#N/A</v>
      </c>
      <c r="GD16" s="162" t="e">
        <f t="shared" si="64"/>
        <v>#N/A</v>
      </c>
      <c r="GE16" s="162" t="e">
        <f t="shared" si="65"/>
        <v>#N/A</v>
      </c>
      <c r="GF16" s="162" t="e">
        <f t="shared" si="66"/>
        <v>#N/A</v>
      </c>
      <c r="GG16" s="162" t="e">
        <f t="shared" si="67"/>
        <v>#N/A</v>
      </c>
      <c r="GH16" s="162" t="e">
        <f t="shared" si="68"/>
        <v>#N/A</v>
      </c>
      <c r="GI16" s="162" t="e">
        <f t="shared" si="69"/>
        <v>#N/A</v>
      </c>
      <c r="GJ16" s="162" t="e">
        <f t="shared" si="70"/>
        <v>#N/A</v>
      </c>
      <c r="GK16" s="162" t="e">
        <f t="shared" si="71"/>
        <v>#N/A</v>
      </c>
      <c r="GL16" s="162" t="e">
        <f t="shared" si="72"/>
        <v>#N/A</v>
      </c>
      <c r="GM16" s="162" t="e">
        <f t="shared" si="73"/>
        <v>#N/A</v>
      </c>
      <c r="GN16" s="162" t="e">
        <f t="shared" si="74"/>
        <v>#N/A</v>
      </c>
      <c r="GO16" s="162" t="e">
        <f t="shared" si="75"/>
        <v>#N/A</v>
      </c>
      <c r="GP16" s="162" t="e">
        <f t="shared" si="76"/>
        <v>#N/A</v>
      </c>
      <c r="GQ16" s="162" t="e">
        <f t="shared" si="77"/>
        <v>#N/A</v>
      </c>
      <c r="GR16" s="162" t="e">
        <f t="shared" si="78"/>
        <v>#N/A</v>
      </c>
      <c r="GS16" s="162" t="e">
        <f t="shared" si="79"/>
        <v>#N/A</v>
      </c>
      <c r="GT16" s="162" t="e">
        <f t="shared" si="80"/>
        <v>#N/A</v>
      </c>
      <c r="GU16" s="162" t="e">
        <f t="shared" si="81"/>
        <v>#N/A</v>
      </c>
      <c r="GV16" s="162" t="e">
        <f t="shared" si="82"/>
        <v>#N/A</v>
      </c>
      <c r="GW16" s="162" t="e">
        <f t="shared" si="83"/>
        <v>#N/A</v>
      </c>
      <c r="GX16" s="162" t="e">
        <f t="shared" si="84"/>
        <v>#N/A</v>
      </c>
      <c r="GY16" s="162" t="e">
        <f t="shared" si="85"/>
        <v>#N/A</v>
      </c>
      <c r="GZ16" s="162" t="e">
        <f t="shared" si="86"/>
        <v>#N/A</v>
      </c>
      <c r="HA16" s="162" t="e">
        <f t="shared" si="87"/>
        <v>#N/A</v>
      </c>
      <c r="HB16" s="162" t="e">
        <f t="shared" si="88"/>
        <v>#N/A</v>
      </c>
      <c r="HC16" s="162" t="e">
        <f t="shared" si="89"/>
        <v>#N/A</v>
      </c>
      <c r="HD16" s="162" t="e">
        <f t="shared" si="90"/>
        <v>#N/A</v>
      </c>
      <c r="HE16" s="162" t="e">
        <f t="shared" si="91"/>
        <v>#N/A</v>
      </c>
      <c r="HF16" s="162" t="e">
        <f t="shared" si="92"/>
        <v>#N/A</v>
      </c>
      <c r="HG16" s="162" t="e">
        <f t="shared" si="93"/>
        <v>#N/A</v>
      </c>
      <c r="HH16" s="162" t="e">
        <f t="shared" si="94"/>
        <v>#N/A</v>
      </c>
      <c r="HI16" s="162" t="e">
        <f t="shared" si="95"/>
        <v>#N/A</v>
      </c>
      <c r="HJ16" s="162" t="e">
        <f t="shared" si="96"/>
        <v>#N/A</v>
      </c>
      <c r="HK16" s="162" t="e">
        <f t="shared" si="97"/>
        <v>#N/A</v>
      </c>
      <c r="HL16" s="162" t="e">
        <f t="shared" si="98"/>
        <v>#N/A</v>
      </c>
      <c r="HM16" s="162" t="e">
        <f t="shared" si="99"/>
        <v>#N/A</v>
      </c>
      <c r="HN16" s="162" t="e">
        <f t="shared" si="100"/>
        <v>#N/A</v>
      </c>
      <c r="HO16" s="162" t="e">
        <f t="shared" si="101"/>
        <v>#N/A</v>
      </c>
      <c r="HP16" s="162" t="e">
        <f t="shared" si="102"/>
        <v>#N/A</v>
      </c>
      <c r="HQ16" s="162" t="e">
        <f t="shared" si="103"/>
        <v>#N/A</v>
      </c>
      <c r="HR16" s="162" t="e">
        <f t="shared" si="104"/>
        <v>#N/A</v>
      </c>
      <c r="HS16" s="162" t="e">
        <f t="shared" si="105"/>
        <v>#N/A</v>
      </c>
      <c r="HT16" s="162" t="e">
        <f t="shared" si="106"/>
        <v>#N/A</v>
      </c>
    </row>
    <row r="17" spans="1:228" hidden="1" x14ac:dyDescent="0.25">
      <c r="A17" s="4">
        <v>14</v>
      </c>
      <c r="B17" s="102"/>
      <c r="C17" s="110"/>
      <c r="D17" s="115" t="str">
        <f t="shared" si="107"/>
        <v/>
      </c>
      <c r="E17" s="88"/>
      <c r="F17" s="115" t="str">
        <f t="shared" si="108"/>
        <v/>
      </c>
      <c r="G17" s="110"/>
      <c r="H17" s="103"/>
      <c r="I17" s="34" t="str">
        <f t="shared" si="0"/>
        <v/>
      </c>
      <c r="J17" s="34" t="str">
        <f t="shared" si="1"/>
        <v/>
      </c>
      <c r="K17" s="69" t="str">
        <f t="shared" si="109"/>
        <v/>
      </c>
      <c r="L17" s="21"/>
      <c r="M17" s="56"/>
      <c r="N17" s="265"/>
      <c r="O17" s="70" t="str">
        <f>IF(AND(D17&gt;0,E17&gt;0,F17&gt;0),IF(ISBLANK(N17),IF(ISBLANK(L17),"",(F17-D17)*VLOOKUP(L17,VLookups!$A$4:$B$13,2,FALSE)),N17),"")</f>
        <v/>
      </c>
      <c r="P17" s="71" t="str">
        <f t="shared" si="2"/>
        <v/>
      </c>
      <c r="Q17" s="88"/>
      <c r="R17" s="258" t="str">
        <f>IF(AND(Q17&gt;0,E17&gt;0,NOT(O17="")),ABS(VLOOKUP($Q$1,VLookups!$A$48:$B$49,2,FALSE)-_xlfn.NORM.DIST(Q17,K17,O17,TRUE)),"")</f>
        <v/>
      </c>
      <c r="S17" s="87" t="str">
        <f>IF(AND($D17&gt;0,$E17&gt;0,$F17&gt;0,NOT(ISBLANK($L17))),_xlfn.NORM.INV(ABS(VLOOKUP($Q$1,VLookups!$A$48:$B$49,2,FALSE)-S$3),$K17,$O17),"")</f>
        <v/>
      </c>
      <c r="T17" s="86" t="str">
        <f>IF(AND($D17&gt;0,$E17&gt;0,$F17&gt;0,NOT(ISBLANK($L17))),_xlfn.NORM.INV(ABS(VLOOKUP($Q$1,VLookups!$A$48:$B$49,2,FALSE)-T$3),$K17,$O17),"")</f>
        <v/>
      </c>
      <c r="U17" s="87" t="str">
        <f>IF(AND($D17&gt;0,$E17&gt;0,$F17&gt;0,NOT(ISBLANK($L17))),_xlfn.NORM.INV(ABS(VLOOKUP($Q$1,VLookups!$A$48:$B$49,2,FALSE)-U$3),$K17,$O17),"")</f>
        <v/>
      </c>
      <c r="V17" s="86" t="str">
        <f>IF(AND($D17&gt;0,$E17&gt;0,$F17&gt;0,NOT(ISBLANK($L17))),_xlfn.NORM.INV(ABS(VLOOKUP($Q$1,VLookups!$A$48:$B$49,2,FALSE)-V$3),$K17,$O17),"")</f>
        <v/>
      </c>
      <c r="W17" s="87" t="str">
        <f>IF(AND($D17&gt;0,$E17&gt;0,$F17&gt;0,NOT(ISBLANK($L17))),_xlfn.NORM.INV(ABS(VLOOKUP($Q$1,VLookups!$A$48:$B$49,2,FALSE)-W$3),$K17,$O17),"")</f>
        <v/>
      </c>
      <c r="X17" s="86" t="str">
        <f>IF(AND($D17&gt;0,$E17&gt;0,$F17&gt;0,NOT(ISBLANK($L17))),_xlfn.NORM.INV(ABS(VLOOKUP($Q$1,VLookups!$A$48:$B$49,2,FALSE)-X$3),$K17,$O17),"")</f>
        <v/>
      </c>
      <c r="Y17" s="5"/>
      <c r="Z17" s="161"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2" t="e">
        <f t="shared" si="6"/>
        <v>#N/A</v>
      </c>
      <c r="DY17" s="162" t="e">
        <f t="shared" si="7"/>
        <v>#N/A</v>
      </c>
      <c r="DZ17" s="162" t="e">
        <f t="shared" si="8"/>
        <v>#N/A</v>
      </c>
      <c r="EA17" s="162" t="e">
        <f t="shared" si="9"/>
        <v>#N/A</v>
      </c>
      <c r="EB17" s="162" t="e">
        <f t="shared" si="10"/>
        <v>#N/A</v>
      </c>
      <c r="EC17" s="162" t="e">
        <f t="shared" si="11"/>
        <v>#N/A</v>
      </c>
      <c r="ED17" s="162" t="e">
        <f t="shared" si="12"/>
        <v>#N/A</v>
      </c>
      <c r="EE17" s="162" t="e">
        <f t="shared" si="13"/>
        <v>#N/A</v>
      </c>
      <c r="EF17" s="162" t="e">
        <f t="shared" si="14"/>
        <v>#N/A</v>
      </c>
      <c r="EG17" s="162" t="e">
        <f t="shared" si="15"/>
        <v>#N/A</v>
      </c>
      <c r="EH17" s="162" t="e">
        <f t="shared" si="16"/>
        <v>#N/A</v>
      </c>
      <c r="EI17" s="162" t="e">
        <f t="shared" si="17"/>
        <v>#N/A</v>
      </c>
      <c r="EJ17" s="162" t="e">
        <f t="shared" si="18"/>
        <v>#N/A</v>
      </c>
      <c r="EK17" s="162" t="e">
        <f t="shared" si="19"/>
        <v>#N/A</v>
      </c>
      <c r="EL17" s="162" t="e">
        <f t="shared" si="20"/>
        <v>#N/A</v>
      </c>
      <c r="EM17" s="162" t="e">
        <f t="shared" si="21"/>
        <v>#N/A</v>
      </c>
      <c r="EN17" s="162" t="e">
        <f t="shared" si="22"/>
        <v>#N/A</v>
      </c>
      <c r="EO17" s="162" t="e">
        <f t="shared" si="23"/>
        <v>#N/A</v>
      </c>
      <c r="EP17" s="162" t="e">
        <f t="shared" si="24"/>
        <v>#N/A</v>
      </c>
      <c r="EQ17" s="162" t="e">
        <f t="shared" si="25"/>
        <v>#N/A</v>
      </c>
      <c r="ER17" s="162" t="e">
        <f t="shared" si="26"/>
        <v>#N/A</v>
      </c>
      <c r="ES17" s="162" t="e">
        <f t="shared" si="27"/>
        <v>#N/A</v>
      </c>
      <c r="ET17" s="162" t="e">
        <f t="shared" si="28"/>
        <v>#N/A</v>
      </c>
      <c r="EU17" s="162" t="e">
        <f t="shared" si="29"/>
        <v>#N/A</v>
      </c>
      <c r="EV17" s="162" t="e">
        <f t="shared" si="30"/>
        <v>#N/A</v>
      </c>
      <c r="EW17" s="162" t="e">
        <f t="shared" si="31"/>
        <v>#N/A</v>
      </c>
      <c r="EX17" s="162" t="e">
        <f t="shared" si="32"/>
        <v>#N/A</v>
      </c>
      <c r="EY17" s="162" t="e">
        <f t="shared" si="33"/>
        <v>#N/A</v>
      </c>
      <c r="EZ17" s="162" t="e">
        <f t="shared" si="34"/>
        <v>#N/A</v>
      </c>
      <c r="FA17" s="162" t="e">
        <f t="shared" si="35"/>
        <v>#N/A</v>
      </c>
      <c r="FB17" s="162" t="e">
        <f t="shared" si="36"/>
        <v>#N/A</v>
      </c>
      <c r="FC17" s="162" t="e">
        <f t="shared" si="37"/>
        <v>#N/A</v>
      </c>
      <c r="FD17" s="162" t="e">
        <f t="shared" si="38"/>
        <v>#N/A</v>
      </c>
      <c r="FE17" s="162" t="e">
        <f t="shared" si="39"/>
        <v>#N/A</v>
      </c>
      <c r="FF17" s="162" t="e">
        <f t="shared" si="40"/>
        <v>#N/A</v>
      </c>
      <c r="FG17" s="162" t="e">
        <f t="shared" si="41"/>
        <v>#N/A</v>
      </c>
      <c r="FH17" s="162" t="e">
        <f t="shared" si="42"/>
        <v>#N/A</v>
      </c>
      <c r="FI17" s="162" t="e">
        <f t="shared" si="43"/>
        <v>#N/A</v>
      </c>
      <c r="FJ17" s="162" t="e">
        <f t="shared" si="44"/>
        <v>#N/A</v>
      </c>
      <c r="FK17" s="162" t="e">
        <f t="shared" si="45"/>
        <v>#N/A</v>
      </c>
      <c r="FL17" s="162" t="e">
        <f t="shared" si="46"/>
        <v>#N/A</v>
      </c>
      <c r="FM17" s="162" t="e">
        <f t="shared" si="47"/>
        <v>#N/A</v>
      </c>
      <c r="FN17" s="162" t="e">
        <f t="shared" si="48"/>
        <v>#N/A</v>
      </c>
      <c r="FO17" s="162" t="e">
        <f t="shared" si="49"/>
        <v>#N/A</v>
      </c>
      <c r="FP17" s="162" t="e">
        <f t="shared" si="50"/>
        <v>#N/A</v>
      </c>
      <c r="FQ17" s="162" t="e">
        <f t="shared" si="51"/>
        <v>#N/A</v>
      </c>
      <c r="FR17" s="162" t="e">
        <f t="shared" si="52"/>
        <v>#N/A</v>
      </c>
      <c r="FS17" s="162" t="e">
        <f t="shared" si="53"/>
        <v>#N/A</v>
      </c>
      <c r="FT17" s="162" t="e">
        <f t="shared" si="54"/>
        <v>#N/A</v>
      </c>
      <c r="FU17" s="162" t="e">
        <f t="shared" si="55"/>
        <v>#N/A</v>
      </c>
      <c r="FV17" s="162" t="e">
        <f t="shared" si="56"/>
        <v>#N/A</v>
      </c>
      <c r="FW17" s="162" t="e">
        <f t="shared" si="57"/>
        <v>#N/A</v>
      </c>
      <c r="FX17" s="162" t="e">
        <f t="shared" si="58"/>
        <v>#N/A</v>
      </c>
      <c r="FY17" s="162" t="e">
        <f t="shared" si="59"/>
        <v>#N/A</v>
      </c>
      <c r="FZ17" s="162" t="e">
        <f t="shared" si="60"/>
        <v>#N/A</v>
      </c>
      <c r="GA17" s="162" t="e">
        <f t="shared" si="61"/>
        <v>#N/A</v>
      </c>
      <c r="GB17" s="162" t="e">
        <f t="shared" si="62"/>
        <v>#N/A</v>
      </c>
      <c r="GC17" s="162" t="e">
        <f t="shared" si="63"/>
        <v>#N/A</v>
      </c>
      <c r="GD17" s="162" t="e">
        <f t="shared" si="64"/>
        <v>#N/A</v>
      </c>
      <c r="GE17" s="162" t="e">
        <f t="shared" si="65"/>
        <v>#N/A</v>
      </c>
      <c r="GF17" s="162" t="e">
        <f t="shared" si="66"/>
        <v>#N/A</v>
      </c>
      <c r="GG17" s="162" t="e">
        <f t="shared" si="67"/>
        <v>#N/A</v>
      </c>
      <c r="GH17" s="162" t="e">
        <f t="shared" si="68"/>
        <v>#N/A</v>
      </c>
      <c r="GI17" s="162" t="e">
        <f t="shared" si="69"/>
        <v>#N/A</v>
      </c>
      <c r="GJ17" s="162" t="e">
        <f t="shared" si="70"/>
        <v>#N/A</v>
      </c>
      <c r="GK17" s="162" t="e">
        <f t="shared" si="71"/>
        <v>#N/A</v>
      </c>
      <c r="GL17" s="162" t="e">
        <f t="shared" si="72"/>
        <v>#N/A</v>
      </c>
      <c r="GM17" s="162" t="e">
        <f t="shared" si="73"/>
        <v>#N/A</v>
      </c>
      <c r="GN17" s="162" t="e">
        <f t="shared" si="74"/>
        <v>#N/A</v>
      </c>
      <c r="GO17" s="162" t="e">
        <f t="shared" si="75"/>
        <v>#N/A</v>
      </c>
      <c r="GP17" s="162" t="e">
        <f t="shared" si="76"/>
        <v>#N/A</v>
      </c>
      <c r="GQ17" s="162" t="e">
        <f t="shared" si="77"/>
        <v>#N/A</v>
      </c>
      <c r="GR17" s="162" t="e">
        <f t="shared" si="78"/>
        <v>#N/A</v>
      </c>
      <c r="GS17" s="162" t="e">
        <f t="shared" si="79"/>
        <v>#N/A</v>
      </c>
      <c r="GT17" s="162" t="e">
        <f t="shared" si="80"/>
        <v>#N/A</v>
      </c>
      <c r="GU17" s="162" t="e">
        <f t="shared" si="81"/>
        <v>#N/A</v>
      </c>
      <c r="GV17" s="162" t="e">
        <f t="shared" si="82"/>
        <v>#N/A</v>
      </c>
      <c r="GW17" s="162" t="e">
        <f t="shared" si="83"/>
        <v>#N/A</v>
      </c>
      <c r="GX17" s="162" t="e">
        <f t="shared" si="84"/>
        <v>#N/A</v>
      </c>
      <c r="GY17" s="162" t="e">
        <f t="shared" si="85"/>
        <v>#N/A</v>
      </c>
      <c r="GZ17" s="162" t="e">
        <f t="shared" si="86"/>
        <v>#N/A</v>
      </c>
      <c r="HA17" s="162" t="e">
        <f t="shared" si="87"/>
        <v>#N/A</v>
      </c>
      <c r="HB17" s="162" t="e">
        <f t="shared" si="88"/>
        <v>#N/A</v>
      </c>
      <c r="HC17" s="162" t="e">
        <f t="shared" si="89"/>
        <v>#N/A</v>
      </c>
      <c r="HD17" s="162" t="e">
        <f t="shared" si="90"/>
        <v>#N/A</v>
      </c>
      <c r="HE17" s="162" t="e">
        <f t="shared" si="91"/>
        <v>#N/A</v>
      </c>
      <c r="HF17" s="162" t="e">
        <f t="shared" si="92"/>
        <v>#N/A</v>
      </c>
      <c r="HG17" s="162" t="e">
        <f t="shared" si="93"/>
        <v>#N/A</v>
      </c>
      <c r="HH17" s="162" t="e">
        <f t="shared" si="94"/>
        <v>#N/A</v>
      </c>
      <c r="HI17" s="162" t="e">
        <f t="shared" si="95"/>
        <v>#N/A</v>
      </c>
      <c r="HJ17" s="162" t="e">
        <f t="shared" si="96"/>
        <v>#N/A</v>
      </c>
      <c r="HK17" s="162" t="e">
        <f t="shared" si="97"/>
        <v>#N/A</v>
      </c>
      <c r="HL17" s="162" t="e">
        <f t="shared" si="98"/>
        <v>#N/A</v>
      </c>
      <c r="HM17" s="162" t="e">
        <f t="shared" si="99"/>
        <v>#N/A</v>
      </c>
      <c r="HN17" s="162" t="e">
        <f t="shared" si="100"/>
        <v>#N/A</v>
      </c>
      <c r="HO17" s="162" t="e">
        <f t="shared" si="101"/>
        <v>#N/A</v>
      </c>
      <c r="HP17" s="162" t="e">
        <f t="shared" si="102"/>
        <v>#N/A</v>
      </c>
      <c r="HQ17" s="162" t="e">
        <f t="shared" si="103"/>
        <v>#N/A</v>
      </c>
      <c r="HR17" s="162" t="e">
        <f t="shared" si="104"/>
        <v>#N/A</v>
      </c>
      <c r="HS17" s="162" t="e">
        <f t="shared" si="105"/>
        <v>#N/A</v>
      </c>
      <c r="HT17" s="162" t="e">
        <f t="shared" si="106"/>
        <v>#N/A</v>
      </c>
    </row>
    <row r="18" spans="1:228" hidden="1" x14ac:dyDescent="0.25">
      <c r="A18" s="4">
        <v>15</v>
      </c>
      <c r="B18" s="102"/>
      <c r="C18" s="110"/>
      <c r="D18" s="115" t="str">
        <f t="shared" si="107"/>
        <v/>
      </c>
      <c r="E18" s="88"/>
      <c r="F18" s="115" t="str">
        <f t="shared" si="108"/>
        <v/>
      </c>
      <c r="G18" s="110"/>
      <c r="H18" s="103"/>
      <c r="I18" s="34" t="str">
        <f t="shared" si="0"/>
        <v/>
      </c>
      <c r="J18" s="34" t="str">
        <f t="shared" si="1"/>
        <v/>
      </c>
      <c r="K18" s="69" t="str">
        <f t="shared" si="109"/>
        <v/>
      </c>
      <c r="L18" s="21"/>
      <c r="M18" s="56"/>
      <c r="N18" s="265"/>
      <c r="O18" s="70" t="str">
        <f>IF(AND(D18&gt;0,E18&gt;0,F18&gt;0),IF(ISBLANK(N18),IF(ISBLANK(L18),"",(F18-D18)*VLOOKUP(L18,VLookups!$A$4:$B$13,2,FALSE)),N18),"")</f>
        <v/>
      </c>
      <c r="P18" s="71" t="str">
        <f t="shared" si="2"/>
        <v/>
      </c>
      <c r="Q18" s="88"/>
      <c r="R18" s="258" t="str">
        <f>IF(AND(Q18&gt;0,E18&gt;0,NOT(O18="")),ABS(VLOOKUP($Q$1,VLookups!$A$48:$B$49,2,FALSE)-_xlfn.NORM.DIST(Q18,K18,O18,TRUE)),"")</f>
        <v/>
      </c>
      <c r="S18" s="87" t="str">
        <f>IF(AND($D18&gt;0,$E18&gt;0,$F18&gt;0,NOT(ISBLANK($L18))),_xlfn.NORM.INV(ABS(VLOOKUP($Q$1,VLookups!$A$48:$B$49,2,FALSE)-S$3),$K18,$O18),"")</f>
        <v/>
      </c>
      <c r="T18" s="86" t="str">
        <f>IF(AND($D18&gt;0,$E18&gt;0,$F18&gt;0,NOT(ISBLANK($L18))),_xlfn.NORM.INV(ABS(VLOOKUP($Q$1,VLookups!$A$48:$B$49,2,FALSE)-T$3),$K18,$O18),"")</f>
        <v/>
      </c>
      <c r="U18" s="87" t="str">
        <f>IF(AND($D18&gt;0,$E18&gt;0,$F18&gt;0,NOT(ISBLANK($L18))),_xlfn.NORM.INV(ABS(VLOOKUP($Q$1,VLookups!$A$48:$B$49,2,FALSE)-U$3),$K18,$O18),"")</f>
        <v/>
      </c>
      <c r="V18" s="86" t="str">
        <f>IF(AND($D18&gt;0,$E18&gt;0,$F18&gt;0,NOT(ISBLANK($L18))),_xlfn.NORM.INV(ABS(VLOOKUP($Q$1,VLookups!$A$48:$B$49,2,FALSE)-V$3),$K18,$O18),"")</f>
        <v/>
      </c>
      <c r="W18" s="87" t="str">
        <f>IF(AND($D18&gt;0,$E18&gt;0,$F18&gt;0,NOT(ISBLANK($L18))),_xlfn.NORM.INV(ABS(VLOOKUP($Q$1,VLookups!$A$48:$B$49,2,FALSE)-W$3),$K18,$O18),"")</f>
        <v/>
      </c>
      <c r="X18" s="86" t="str">
        <f>IF(AND($D18&gt;0,$E18&gt;0,$F18&gt;0,NOT(ISBLANK($L18))),_xlfn.NORM.INV(ABS(VLOOKUP($Q$1,VLookups!$A$48:$B$49,2,FALSE)-X$3),$K18,$O18),"")</f>
        <v/>
      </c>
      <c r="Y18" s="5"/>
      <c r="Z18" s="161"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2" t="e">
        <f t="shared" si="6"/>
        <v>#N/A</v>
      </c>
      <c r="DY18" s="162" t="e">
        <f t="shared" si="7"/>
        <v>#N/A</v>
      </c>
      <c r="DZ18" s="162" t="e">
        <f t="shared" si="8"/>
        <v>#N/A</v>
      </c>
      <c r="EA18" s="162" t="e">
        <f t="shared" si="9"/>
        <v>#N/A</v>
      </c>
      <c r="EB18" s="162" t="e">
        <f t="shared" si="10"/>
        <v>#N/A</v>
      </c>
      <c r="EC18" s="162" t="e">
        <f t="shared" si="11"/>
        <v>#N/A</v>
      </c>
      <c r="ED18" s="162" t="e">
        <f t="shared" si="12"/>
        <v>#N/A</v>
      </c>
      <c r="EE18" s="162" t="e">
        <f t="shared" si="13"/>
        <v>#N/A</v>
      </c>
      <c r="EF18" s="162" t="e">
        <f t="shared" si="14"/>
        <v>#N/A</v>
      </c>
      <c r="EG18" s="162" t="e">
        <f t="shared" si="15"/>
        <v>#N/A</v>
      </c>
      <c r="EH18" s="162" t="e">
        <f t="shared" si="16"/>
        <v>#N/A</v>
      </c>
      <c r="EI18" s="162" t="e">
        <f t="shared" si="17"/>
        <v>#N/A</v>
      </c>
      <c r="EJ18" s="162" t="e">
        <f t="shared" si="18"/>
        <v>#N/A</v>
      </c>
      <c r="EK18" s="162" t="e">
        <f t="shared" si="19"/>
        <v>#N/A</v>
      </c>
      <c r="EL18" s="162" t="e">
        <f t="shared" si="20"/>
        <v>#N/A</v>
      </c>
      <c r="EM18" s="162" t="e">
        <f t="shared" si="21"/>
        <v>#N/A</v>
      </c>
      <c r="EN18" s="162" t="e">
        <f t="shared" si="22"/>
        <v>#N/A</v>
      </c>
      <c r="EO18" s="162" t="e">
        <f t="shared" si="23"/>
        <v>#N/A</v>
      </c>
      <c r="EP18" s="162" t="e">
        <f t="shared" si="24"/>
        <v>#N/A</v>
      </c>
      <c r="EQ18" s="162" t="e">
        <f t="shared" si="25"/>
        <v>#N/A</v>
      </c>
      <c r="ER18" s="162" t="e">
        <f t="shared" si="26"/>
        <v>#N/A</v>
      </c>
      <c r="ES18" s="162" t="e">
        <f t="shared" si="27"/>
        <v>#N/A</v>
      </c>
      <c r="ET18" s="162" t="e">
        <f t="shared" si="28"/>
        <v>#N/A</v>
      </c>
      <c r="EU18" s="162" t="e">
        <f t="shared" si="29"/>
        <v>#N/A</v>
      </c>
      <c r="EV18" s="162" t="e">
        <f t="shared" si="30"/>
        <v>#N/A</v>
      </c>
      <c r="EW18" s="162" t="e">
        <f t="shared" si="31"/>
        <v>#N/A</v>
      </c>
      <c r="EX18" s="162" t="e">
        <f t="shared" si="32"/>
        <v>#N/A</v>
      </c>
      <c r="EY18" s="162" t="e">
        <f t="shared" si="33"/>
        <v>#N/A</v>
      </c>
      <c r="EZ18" s="162" t="e">
        <f t="shared" si="34"/>
        <v>#N/A</v>
      </c>
      <c r="FA18" s="162" t="e">
        <f t="shared" si="35"/>
        <v>#N/A</v>
      </c>
      <c r="FB18" s="162" t="e">
        <f t="shared" si="36"/>
        <v>#N/A</v>
      </c>
      <c r="FC18" s="162" t="e">
        <f t="shared" si="37"/>
        <v>#N/A</v>
      </c>
      <c r="FD18" s="162" t="e">
        <f t="shared" si="38"/>
        <v>#N/A</v>
      </c>
      <c r="FE18" s="162" t="e">
        <f t="shared" si="39"/>
        <v>#N/A</v>
      </c>
      <c r="FF18" s="162" t="e">
        <f t="shared" si="40"/>
        <v>#N/A</v>
      </c>
      <c r="FG18" s="162" t="e">
        <f t="shared" si="41"/>
        <v>#N/A</v>
      </c>
      <c r="FH18" s="162" t="e">
        <f t="shared" si="42"/>
        <v>#N/A</v>
      </c>
      <c r="FI18" s="162" t="e">
        <f t="shared" si="43"/>
        <v>#N/A</v>
      </c>
      <c r="FJ18" s="162" t="e">
        <f t="shared" si="44"/>
        <v>#N/A</v>
      </c>
      <c r="FK18" s="162" t="e">
        <f t="shared" si="45"/>
        <v>#N/A</v>
      </c>
      <c r="FL18" s="162" t="e">
        <f t="shared" si="46"/>
        <v>#N/A</v>
      </c>
      <c r="FM18" s="162" t="e">
        <f t="shared" si="47"/>
        <v>#N/A</v>
      </c>
      <c r="FN18" s="162" t="e">
        <f t="shared" si="48"/>
        <v>#N/A</v>
      </c>
      <c r="FO18" s="162" t="e">
        <f t="shared" si="49"/>
        <v>#N/A</v>
      </c>
      <c r="FP18" s="162" t="e">
        <f t="shared" si="50"/>
        <v>#N/A</v>
      </c>
      <c r="FQ18" s="162" t="e">
        <f t="shared" si="51"/>
        <v>#N/A</v>
      </c>
      <c r="FR18" s="162" t="e">
        <f t="shared" si="52"/>
        <v>#N/A</v>
      </c>
      <c r="FS18" s="162" t="e">
        <f t="shared" si="53"/>
        <v>#N/A</v>
      </c>
      <c r="FT18" s="162" t="e">
        <f t="shared" si="54"/>
        <v>#N/A</v>
      </c>
      <c r="FU18" s="162" t="e">
        <f t="shared" si="55"/>
        <v>#N/A</v>
      </c>
      <c r="FV18" s="162" t="e">
        <f t="shared" si="56"/>
        <v>#N/A</v>
      </c>
      <c r="FW18" s="162" t="e">
        <f t="shared" si="57"/>
        <v>#N/A</v>
      </c>
      <c r="FX18" s="162" t="e">
        <f t="shared" si="58"/>
        <v>#N/A</v>
      </c>
      <c r="FY18" s="162" t="e">
        <f t="shared" si="59"/>
        <v>#N/A</v>
      </c>
      <c r="FZ18" s="162" t="e">
        <f t="shared" si="60"/>
        <v>#N/A</v>
      </c>
      <c r="GA18" s="162" t="e">
        <f t="shared" si="61"/>
        <v>#N/A</v>
      </c>
      <c r="GB18" s="162" t="e">
        <f t="shared" si="62"/>
        <v>#N/A</v>
      </c>
      <c r="GC18" s="162" t="e">
        <f t="shared" si="63"/>
        <v>#N/A</v>
      </c>
      <c r="GD18" s="162" t="e">
        <f t="shared" si="64"/>
        <v>#N/A</v>
      </c>
      <c r="GE18" s="162" t="e">
        <f t="shared" si="65"/>
        <v>#N/A</v>
      </c>
      <c r="GF18" s="162" t="e">
        <f t="shared" si="66"/>
        <v>#N/A</v>
      </c>
      <c r="GG18" s="162" t="e">
        <f t="shared" si="67"/>
        <v>#N/A</v>
      </c>
      <c r="GH18" s="162" t="e">
        <f t="shared" si="68"/>
        <v>#N/A</v>
      </c>
      <c r="GI18" s="162" t="e">
        <f t="shared" si="69"/>
        <v>#N/A</v>
      </c>
      <c r="GJ18" s="162" t="e">
        <f t="shared" si="70"/>
        <v>#N/A</v>
      </c>
      <c r="GK18" s="162" t="e">
        <f t="shared" si="71"/>
        <v>#N/A</v>
      </c>
      <c r="GL18" s="162" t="e">
        <f t="shared" si="72"/>
        <v>#N/A</v>
      </c>
      <c r="GM18" s="162" t="e">
        <f t="shared" si="73"/>
        <v>#N/A</v>
      </c>
      <c r="GN18" s="162" t="e">
        <f t="shared" si="74"/>
        <v>#N/A</v>
      </c>
      <c r="GO18" s="162" t="e">
        <f t="shared" si="75"/>
        <v>#N/A</v>
      </c>
      <c r="GP18" s="162" t="e">
        <f t="shared" si="76"/>
        <v>#N/A</v>
      </c>
      <c r="GQ18" s="162" t="e">
        <f t="shared" si="77"/>
        <v>#N/A</v>
      </c>
      <c r="GR18" s="162" t="e">
        <f t="shared" si="78"/>
        <v>#N/A</v>
      </c>
      <c r="GS18" s="162" t="e">
        <f t="shared" si="79"/>
        <v>#N/A</v>
      </c>
      <c r="GT18" s="162" t="e">
        <f t="shared" si="80"/>
        <v>#N/A</v>
      </c>
      <c r="GU18" s="162" t="e">
        <f t="shared" si="81"/>
        <v>#N/A</v>
      </c>
      <c r="GV18" s="162" t="e">
        <f t="shared" si="82"/>
        <v>#N/A</v>
      </c>
      <c r="GW18" s="162" t="e">
        <f t="shared" si="83"/>
        <v>#N/A</v>
      </c>
      <c r="GX18" s="162" t="e">
        <f t="shared" si="84"/>
        <v>#N/A</v>
      </c>
      <c r="GY18" s="162" t="e">
        <f t="shared" si="85"/>
        <v>#N/A</v>
      </c>
      <c r="GZ18" s="162" t="e">
        <f t="shared" si="86"/>
        <v>#N/A</v>
      </c>
      <c r="HA18" s="162" t="e">
        <f t="shared" si="87"/>
        <v>#N/A</v>
      </c>
      <c r="HB18" s="162" t="e">
        <f t="shared" si="88"/>
        <v>#N/A</v>
      </c>
      <c r="HC18" s="162" t="e">
        <f t="shared" si="89"/>
        <v>#N/A</v>
      </c>
      <c r="HD18" s="162" t="e">
        <f t="shared" si="90"/>
        <v>#N/A</v>
      </c>
      <c r="HE18" s="162" t="e">
        <f t="shared" si="91"/>
        <v>#N/A</v>
      </c>
      <c r="HF18" s="162" t="e">
        <f t="shared" si="92"/>
        <v>#N/A</v>
      </c>
      <c r="HG18" s="162" t="e">
        <f t="shared" si="93"/>
        <v>#N/A</v>
      </c>
      <c r="HH18" s="162" t="e">
        <f t="shared" si="94"/>
        <v>#N/A</v>
      </c>
      <c r="HI18" s="162" t="e">
        <f t="shared" si="95"/>
        <v>#N/A</v>
      </c>
      <c r="HJ18" s="162" t="e">
        <f t="shared" si="96"/>
        <v>#N/A</v>
      </c>
      <c r="HK18" s="162" t="e">
        <f t="shared" si="97"/>
        <v>#N/A</v>
      </c>
      <c r="HL18" s="162" t="e">
        <f t="shared" si="98"/>
        <v>#N/A</v>
      </c>
      <c r="HM18" s="162" t="e">
        <f t="shared" si="99"/>
        <v>#N/A</v>
      </c>
      <c r="HN18" s="162" t="e">
        <f t="shared" si="100"/>
        <v>#N/A</v>
      </c>
      <c r="HO18" s="162" t="e">
        <f t="shared" si="101"/>
        <v>#N/A</v>
      </c>
      <c r="HP18" s="162" t="e">
        <f t="shared" si="102"/>
        <v>#N/A</v>
      </c>
      <c r="HQ18" s="162" t="e">
        <f t="shared" si="103"/>
        <v>#N/A</v>
      </c>
      <c r="HR18" s="162" t="e">
        <f t="shared" si="104"/>
        <v>#N/A</v>
      </c>
      <c r="HS18" s="162" t="e">
        <f t="shared" si="105"/>
        <v>#N/A</v>
      </c>
      <c r="HT18" s="162" t="e">
        <f t="shared" si="106"/>
        <v>#N/A</v>
      </c>
    </row>
    <row r="19" spans="1:228" hidden="1" x14ac:dyDescent="0.25">
      <c r="A19" s="4">
        <v>16</v>
      </c>
      <c r="B19" s="102"/>
      <c r="C19" s="110"/>
      <c r="D19" s="115" t="str">
        <f t="shared" si="107"/>
        <v/>
      </c>
      <c r="E19" s="88"/>
      <c r="F19" s="115" t="str">
        <f t="shared" si="108"/>
        <v/>
      </c>
      <c r="G19" s="110"/>
      <c r="H19" s="103"/>
      <c r="I19" s="34" t="str">
        <f t="shared" si="0"/>
        <v/>
      </c>
      <c r="J19" s="34" t="str">
        <f t="shared" si="1"/>
        <v/>
      </c>
      <c r="K19" s="69" t="str">
        <f t="shared" si="109"/>
        <v/>
      </c>
      <c r="L19" s="21"/>
      <c r="M19" s="56"/>
      <c r="N19" s="265"/>
      <c r="O19" s="70" t="str">
        <f>IF(AND(D19&gt;0,E19&gt;0,F19&gt;0),IF(ISBLANK(N19),IF(ISBLANK(L19),"",(F19-D19)*VLOOKUP(L19,VLookups!$A$4:$B$13,2,FALSE)),N19),"")</f>
        <v/>
      </c>
      <c r="P19" s="71" t="str">
        <f t="shared" si="2"/>
        <v/>
      </c>
      <c r="Q19" s="88"/>
      <c r="R19" s="258" t="str">
        <f>IF(AND(Q19&gt;0,E19&gt;0,NOT(O19="")),ABS(VLOOKUP($Q$1,VLookups!$A$48:$B$49,2,FALSE)-_xlfn.NORM.DIST(Q19,K19,O19,TRUE)),"")</f>
        <v/>
      </c>
      <c r="S19" s="87" t="str">
        <f>IF(AND($D19&gt;0,$E19&gt;0,$F19&gt;0,NOT(ISBLANK($L19))),_xlfn.NORM.INV(ABS(VLOOKUP($Q$1,VLookups!$A$48:$B$49,2,FALSE)-S$3),$K19,$O19),"")</f>
        <v/>
      </c>
      <c r="T19" s="86" t="str">
        <f>IF(AND($D19&gt;0,$E19&gt;0,$F19&gt;0,NOT(ISBLANK($L19))),_xlfn.NORM.INV(ABS(VLOOKUP($Q$1,VLookups!$A$48:$B$49,2,FALSE)-T$3),$K19,$O19),"")</f>
        <v/>
      </c>
      <c r="U19" s="87" t="str">
        <f>IF(AND($D19&gt;0,$E19&gt;0,$F19&gt;0,NOT(ISBLANK($L19))),_xlfn.NORM.INV(ABS(VLOOKUP($Q$1,VLookups!$A$48:$B$49,2,FALSE)-U$3),$K19,$O19),"")</f>
        <v/>
      </c>
      <c r="V19" s="86" t="str">
        <f>IF(AND($D19&gt;0,$E19&gt;0,$F19&gt;0,NOT(ISBLANK($L19))),_xlfn.NORM.INV(ABS(VLOOKUP($Q$1,VLookups!$A$48:$B$49,2,FALSE)-V$3),$K19,$O19),"")</f>
        <v/>
      </c>
      <c r="W19" s="87" t="str">
        <f>IF(AND($D19&gt;0,$E19&gt;0,$F19&gt;0,NOT(ISBLANK($L19))),_xlfn.NORM.INV(ABS(VLOOKUP($Q$1,VLookups!$A$48:$B$49,2,FALSE)-W$3),$K19,$O19),"")</f>
        <v/>
      </c>
      <c r="X19" s="86" t="str">
        <f>IF(AND($D19&gt;0,$E19&gt;0,$F19&gt;0,NOT(ISBLANK($L19))),_xlfn.NORM.INV(ABS(VLOOKUP($Q$1,VLookups!$A$48:$B$49,2,FALSE)-X$3),$K19,$O19),"")</f>
        <v/>
      </c>
      <c r="Y19" s="5"/>
      <c r="Z19" s="161"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2" t="e">
        <f t="shared" si="6"/>
        <v>#N/A</v>
      </c>
      <c r="DY19" s="162" t="e">
        <f t="shared" si="7"/>
        <v>#N/A</v>
      </c>
      <c r="DZ19" s="162" t="e">
        <f t="shared" si="8"/>
        <v>#N/A</v>
      </c>
      <c r="EA19" s="162" t="e">
        <f t="shared" si="9"/>
        <v>#N/A</v>
      </c>
      <c r="EB19" s="162" t="e">
        <f t="shared" si="10"/>
        <v>#N/A</v>
      </c>
      <c r="EC19" s="162" t="e">
        <f t="shared" si="11"/>
        <v>#N/A</v>
      </c>
      <c r="ED19" s="162" t="e">
        <f t="shared" si="12"/>
        <v>#N/A</v>
      </c>
      <c r="EE19" s="162" t="e">
        <f t="shared" si="13"/>
        <v>#N/A</v>
      </c>
      <c r="EF19" s="162" t="e">
        <f t="shared" si="14"/>
        <v>#N/A</v>
      </c>
      <c r="EG19" s="162" t="e">
        <f t="shared" si="15"/>
        <v>#N/A</v>
      </c>
      <c r="EH19" s="162" t="e">
        <f t="shared" si="16"/>
        <v>#N/A</v>
      </c>
      <c r="EI19" s="162" t="e">
        <f t="shared" si="17"/>
        <v>#N/A</v>
      </c>
      <c r="EJ19" s="162" t="e">
        <f t="shared" si="18"/>
        <v>#N/A</v>
      </c>
      <c r="EK19" s="162" t="e">
        <f t="shared" si="19"/>
        <v>#N/A</v>
      </c>
      <c r="EL19" s="162" t="e">
        <f t="shared" si="20"/>
        <v>#N/A</v>
      </c>
      <c r="EM19" s="162" t="e">
        <f t="shared" si="21"/>
        <v>#N/A</v>
      </c>
      <c r="EN19" s="162" t="e">
        <f t="shared" si="22"/>
        <v>#N/A</v>
      </c>
      <c r="EO19" s="162" t="e">
        <f t="shared" si="23"/>
        <v>#N/A</v>
      </c>
      <c r="EP19" s="162" t="e">
        <f t="shared" si="24"/>
        <v>#N/A</v>
      </c>
      <c r="EQ19" s="162" t="e">
        <f t="shared" si="25"/>
        <v>#N/A</v>
      </c>
      <c r="ER19" s="162" t="e">
        <f t="shared" si="26"/>
        <v>#N/A</v>
      </c>
      <c r="ES19" s="162" t="e">
        <f t="shared" si="27"/>
        <v>#N/A</v>
      </c>
      <c r="ET19" s="162" t="e">
        <f t="shared" si="28"/>
        <v>#N/A</v>
      </c>
      <c r="EU19" s="162" t="e">
        <f t="shared" si="29"/>
        <v>#N/A</v>
      </c>
      <c r="EV19" s="162" t="e">
        <f t="shared" si="30"/>
        <v>#N/A</v>
      </c>
      <c r="EW19" s="162" t="e">
        <f t="shared" si="31"/>
        <v>#N/A</v>
      </c>
      <c r="EX19" s="162" t="e">
        <f t="shared" si="32"/>
        <v>#N/A</v>
      </c>
      <c r="EY19" s="162" t="e">
        <f t="shared" si="33"/>
        <v>#N/A</v>
      </c>
      <c r="EZ19" s="162" t="e">
        <f t="shared" si="34"/>
        <v>#N/A</v>
      </c>
      <c r="FA19" s="162" t="e">
        <f t="shared" si="35"/>
        <v>#N/A</v>
      </c>
      <c r="FB19" s="162" t="e">
        <f t="shared" si="36"/>
        <v>#N/A</v>
      </c>
      <c r="FC19" s="162" t="e">
        <f t="shared" si="37"/>
        <v>#N/A</v>
      </c>
      <c r="FD19" s="162" t="e">
        <f t="shared" si="38"/>
        <v>#N/A</v>
      </c>
      <c r="FE19" s="162" t="e">
        <f t="shared" si="39"/>
        <v>#N/A</v>
      </c>
      <c r="FF19" s="162" t="e">
        <f t="shared" si="40"/>
        <v>#N/A</v>
      </c>
      <c r="FG19" s="162" t="e">
        <f t="shared" si="41"/>
        <v>#N/A</v>
      </c>
      <c r="FH19" s="162" t="e">
        <f t="shared" si="42"/>
        <v>#N/A</v>
      </c>
      <c r="FI19" s="162" t="e">
        <f t="shared" si="43"/>
        <v>#N/A</v>
      </c>
      <c r="FJ19" s="162" t="e">
        <f t="shared" si="44"/>
        <v>#N/A</v>
      </c>
      <c r="FK19" s="162" t="e">
        <f t="shared" si="45"/>
        <v>#N/A</v>
      </c>
      <c r="FL19" s="162" t="e">
        <f t="shared" si="46"/>
        <v>#N/A</v>
      </c>
      <c r="FM19" s="162" t="e">
        <f t="shared" si="47"/>
        <v>#N/A</v>
      </c>
      <c r="FN19" s="162" t="e">
        <f t="shared" si="48"/>
        <v>#N/A</v>
      </c>
      <c r="FO19" s="162" t="e">
        <f t="shared" si="49"/>
        <v>#N/A</v>
      </c>
      <c r="FP19" s="162" t="e">
        <f t="shared" si="50"/>
        <v>#N/A</v>
      </c>
      <c r="FQ19" s="162" t="e">
        <f t="shared" si="51"/>
        <v>#N/A</v>
      </c>
      <c r="FR19" s="162" t="e">
        <f t="shared" si="52"/>
        <v>#N/A</v>
      </c>
      <c r="FS19" s="162" t="e">
        <f t="shared" si="53"/>
        <v>#N/A</v>
      </c>
      <c r="FT19" s="162" t="e">
        <f t="shared" si="54"/>
        <v>#N/A</v>
      </c>
      <c r="FU19" s="162" t="e">
        <f t="shared" si="55"/>
        <v>#N/A</v>
      </c>
      <c r="FV19" s="162" t="e">
        <f t="shared" si="56"/>
        <v>#N/A</v>
      </c>
      <c r="FW19" s="162" t="e">
        <f t="shared" si="57"/>
        <v>#N/A</v>
      </c>
      <c r="FX19" s="162" t="e">
        <f t="shared" si="58"/>
        <v>#N/A</v>
      </c>
      <c r="FY19" s="162" t="e">
        <f t="shared" si="59"/>
        <v>#N/A</v>
      </c>
      <c r="FZ19" s="162" t="e">
        <f t="shared" si="60"/>
        <v>#N/A</v>
      </c>
      <c r="GA19" s="162" t="e">
        <f t="shared" si="61"/>
        <v>#N/A</v>
      </c>
      <c r="GB19" s="162" t="e">
        <f t="shared" si="62"/>
        <v>#N/A</v>
      </c>
      <c r="GC19" s="162" t="e">
        <f t="shared" si="63"/>
        <v>#N/A</v>
      </c>
      <c r="GD19" s="162" t="e">
        <f t="shared" si="64"/>
        <v>#N/A</v>
      </c>
      <c r="GE19" s="162" t="e">
        <f t="shared" si="65"/>
        <v>#N/A</v>
      </c>
      <c r="GF19" s="162" t="e">
        <f t="shared" si="66"/>
        <v>#N/A</v>
      </c>
      <c r="GG19" s="162" t="e">
        <f t="shared" si="67"/>
        <v>#N/A</v>
      </c>
      <c r="GH19" s="162" t="e">
        <f t="shared" si="68"/>
        <v>#N/A</v>
      </c>
      <c r="GI19" s="162" t="e">
        <f t="shared" si="69"/>
        <v>#N/A</v>
      </c>
      <c r="GJ19" s="162" t="e">
        <f t="shared" si="70"/>
        <v>#N/A</v>
      </c>
      <c r="GK19" s="162" t="e">
        <f t="shared" si="71"/>
        <v>#N/A</v>
      </c>
      <c r="GL19" s="162" t="e">
        <f t="shared" si="72"/>
        <v>#N/A</v>
      </c>
      <c r="GM19" s="162" t="e">
        <f t="shared" si="73"/>
        <v>#N/A</v>
      </c>
      <c r="GN19" s="162" t="e">
        <f t="shared" si="74"/>
        <v>#N/A</v>
      </c>
      <c r="GO19" s="162" t="e">
        <f t="shared" si="75"/>
        <v>#N/A</v>
      </c>
      <c r="GP19" s="162" t="e">
        <f t="shared" si="76"/>
        <v>#N/A</v>
      </c>
      <c r="GQ19" s="162" t="e">
        <f t="shared" si="77"/>
        <v>#N/A</v>
      </c>
      <c r="GR19" s="162" t="e">
        <f t="shared" si="78"/>
        <v>#N/A</v>
      </c>
      <c r="GS19" s="162" t="e">
        <f t="shared" si="79"/>
        <v>#N/A</v>
      </c>
      <c r="GT19" s="162" t="e">
        <f t="shared" si="80"/>
        <v>#N/A</v>
      </c>
      <c r="GU19" s="162" t="e">
        <f t="shared" si="81"/>
        <v>#N/A</v>
      </c>
      <c r="GV19" s="162" t="e">
        <f t="shared" si="82"/>
        <v>#N/A</v>
      </c>
      <c r="GW19" s="162" t="e">
        <f t="shared" si="83"/>
        <v>#N/A</v>
      </c>
      <c r="GX19" s="162" t="e">
        <f t="shared" si="84"/>
        <v>#N/A</v>
      </c>
      <c r="GY19" s="162" t="e">
        <f t="shared" si="85"/>
        <v>#N/A</v>
      </c>
      <c r="GZ19" s="162" t="e">
        <f t="shared" si="86"/>
        <v>#N/A</v>
      </c>
      <c r="HA19" s="162" t="e">
        <f t="shared" si="87"/>
        <v>#N/A</v>
      </c>
      <c r="HB19" s="162" t="e">
        <f t="shared" si="88"/>
        <v>#N/A</v>
      </c>
      <c r="HC19" s="162" t="e">
        <f t="shared" si="89"/>
        <v>#N/A</v>
      </c>
      <c r="HD19" s="162" t="e">
        <f t="shared" si="90"/>
        <v>#N/A</v>
      </c>
      <c r="HE19" s="162" t="e">
        <f t="shared" si="91"/>
        <v>#N/A</v>
      </c>
      <c r="HF19" s="162" t="e">
        <f t="shared" si="92"/>
        <v>#N/A</v>
      </c>
      <c r="HG19" s="162" t="e">
        <f t="shared" si="93"/>
        <v>#N/A</v>
      </c>
      <c r="HH19" s="162" t="e">
        <f t="shared" si="94"/>
        <v>#N/A</v>
      </c>
      <c r="HI19" s="162" t="e">
        <f t="shared" si="95"/>
        <v>#N/A</v>
      </c>
      <c r="HJ19" s="162" t="e">
        <f t="shared" si="96"/>
        <v>#N/A</v>
      </c>
      <c r="HK19" s="162" t="e">
        <f t="shared" si="97"/>
        <v>#N/A</v>
      </c>
      <c r="HL19" s="162" t="e">
        <f t="shared" si="98"/>
        <v>#N/A</v>
      </c>
      <c r="HM19" s="162" t="e">
        <f t="shared" si="99"/>
        <v>#N/A</v>
      </c>
      <c r="HN19" s="162" t="e">
        <f t="shared" si="100"/>
        <v>#N/A</v>
      </c>
      <c r="HO19" s="162" t="e">
        <f t="shared" si="101"/>
        <v>#N/A</v>
      </c>
      <c r="HP19" s="162" t="e">
        <f t="shared" si="102"/>
        <v>#N/A</v>
      </c>
      <c r="HQ19" s="162" t="e">
        <f t="shared" si="103"/>
        <v>#N/A</v>
      </c>
      <c r="HR19" s="162" t="e">
        <f t="shared" si="104"/>
        <v>#N/A</v>
      </c>
      <c r="HS19" s="162" t="e">
        <f t="shared" si="105"/>
        <v>#N/A</v>
      </c>
      <c r="HT19" s="162" t="e">
        <f t="shared" si="106"/>
        <v>#N/A</v>
      </c>
    </row>
    <row r="20" spans="1:228" hidden="1" x14ac:dyDescent="0.25">
      <c r="A20" s="4">
        <v>17</v>
      </c>
      <c r="B20" s="102"/>
      <c r="C20" s="110"/>
      <c r="D20" s="115" t="str">
        <f t="shared" si="107"/>
        <v/>
      </c>
      <c r="E20" s="88"/>
      <c r="F20" s="115" t="str">
        <f t="shared" si="108"/>
        <v/>
      </c>
      <c r="G20" s="110"/>
      <c r="H20" s="103"/>
      <c r="I20" s="34" t="str">
        <f t="shared" si="0"/>
        <v/>
      </c>
      <c r="J20" s="34" t="str">
        <f t="shared" si="1"/>
        <v/>
      </c>
      <c r="K20" s="69" t="str">
        <f t="shared" si="109"/>
        <v/>
      </c>
      <c r="L20" s="21"/>
      <c r="M20" s="56"/>
      <c r="N20" s="265"/>
      <c r="O20" s="70" t="str">
        <f>IF(AND(D20&gt;0,E20&gt;0,F20&gt;0),IF(ISBLANK(N20),IF(ISBLANK(L20),"",(F20-D20)*VLOOKUP(L20,VLookups!$A$4:$B$13,2,FALSE)),N20),"")</f>
        <v/>
      </c>
      <c r="P20" s="71" t="str">
        <f t="shared" si="2"/>
        <v/>
      </c>
      <c r="Q20" s="88"/>
      <c r="R20" s="258" t="str">
        <f>IF(AND(Q20&gt;0,E20&gt;0,NOT(O20="")),ABS(VLOOKUP($Q$1,VLookups!$A$48:$B$49,2,FALSE)-_xlfn.NORM.DIST(Q20,K20,O20,TRUE)),"")</f>
        <v/>
      </c>
      <c r="S20" s="87" t="str">
        <f>IF(AND($D20&gt;0,$E20&gt;0,$F20&gt;0,NOT(ISBLANK($L20))),_xlfn.NORM.INV(ABS(VLOOKUP($Q$1,VLookups!$A$48:$B$49,2,FALSE)-S$3),$K20,$O20),"")</f>
        <v/>
      </c>
      <c r="T20" s="86" t="str">
        <f>IF(AND($D20&gt;0,$E20&gt;0,$F20&gt;0,NOT(ISBLANK($L20))),_xlfn.NORM.INV(ABS(VLOOKUP($Q$1,VLookups!$A$48:$B$49,2,FALSE)-T$3),$K20,$O20),"")</f>
        <v/>
      </c>
      <c r="U20" s="87" t="str">
        <f>IF(AND($D20&gt;0,$E20&gt;0,$F20&gt;0,NOT(ISBLANK($L20))),_xlfn.NORM.INV(ABS(VLOOKUP($Q$1,VLookups!$A$48:$B$49,2,FALSE)-U$3),$K20,$O20),"")</f>
        <v/>
      </c>
      <c r="V20" s="86" t="str">
        <f>IF(AND($D20&gt;0,$E20&gt;0,$F20&gt;0,NOT(ISBLANK($L20))),_xlfn.NORM.INV(ABS(VLOOKUP($Q$1,VLookups!$A$48:$B$49,2,FALSE)-V$3),$K20,$O20),"")</f>
        <v/>
      </c>
      <c r="W20" s="87" t="str">
        <f>IF(AND($D20&gt;0,$E20&gt;0,$F20&gt;0,NOT(ISBLANK($L20))),_xlfn.NORM.INV(ABS(VLOOKUP($Q$1,VLookups!$A$48:$B$49,2,FALSE)-W$3),$K20,$O20),"")</f>
        <v/>
      </c>
      <c r="X20" s="86" t="str">
        <f>IF(AND($D20&gt;0,$E20&gt;0,$F20&gt;0,NOT(ISBLANK($L20))),_xlfn.NORM.INV(ABS(VLOOKUP($Q$1,VLookups!$A$48:$B$49,2,FALSE)-X$3),$K20,$O20),"")</f>
        <v/>
      </c>
      <c r="Y20" s="5"/>
      <c r="Z20" s="161"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2" t="e">
        <f t="shared" si="6"/>
        <v>#N/A</v>
      </c>
      <c r="DY20" s="162" t="e">
        <f t="shared" si="7"/>
        <v>#N/A</v>
      </c>
      <c r="DZ20" s="162" t="e">
        <f t="shared" si="8"/>
        <v>#N/A</v>
      </c>
      <c r="EA20" s="162" t="e">
        <f t="shared" si="9"/>
        <v>#N/A</v>
      </c>
      <c r="EB20" s="162" t="e">
        <f t="shared" si="10"/>
        <v>#N/A</v>
      </c>
      <c r="EC20" s="162" t="e">
        <f t="shared" si="11"/>
        <v>#N/A</v>
      </c>
      <c r="ED20" s="162" t="e">
        <f t="shared" si="12"/>
        <v>#N/A</v>
      </c>
      <c r="EE20" s="162" t="e">
        <f t="shared" si="13"/>
        <v>#N/A</v>
      </c>
      <c r="EF20" s="162" t="e">
        <f t="shared" si="14"/>
        <v>#N/A</v>
      </c>
      <c r="EG20" s="162" t="e">
        <f t="shared" si="15"/>
        <v>#N/A</v>
      </c>
      <c r="EH20" s="162" t="e">
        <f t="shared" si="16"/>
        <v>#N/A</v>
      </c>
      <c r="EI20" s="162" t="e">
        <f t="shared" si="17"/>
        <v>#N/A</v>
      </c>
      <c r="EJ20" s="162" t="e">
        <f t="shared" si="18"/>
        <v>#N/A</v>
      </c>
      <c r="EK20" s="162" t="e">
        <f t="shared" si="19"/>
        <v>#N/A</v>
      </c>
      <c r="EL20" s="162" t="e">
        <f t="shared" si="20"/>
        <v>#N/A</v>
      </c>
      <c r="EM20" s="162" t="e">
        <f t="shared" si="21"/>
        <v>#N/A</v>
      </c>
      <c r="EN20" s="162" t="e">
        <f t="shared" si="22"/>
        <v>#N/A</v>
      </c>
      <c r="EO20" s="162" t="e">
        <f t="shared" si="23"/>
        <v>#N/A</v>
      </c>
      <c r="EP20" s="162" t="e">
        <f t="shared" si="24"/>
        <v>#N/A</v>
      </c>
      <c r="EQ20" s="162" t="e">
        <f t="shared" si="25"/>
        <v>#N/A</v>
      </c>
      <c r="ER20" s="162" t="e">
        <f t="shared" si="26"/>
        <v>#N/A</v>
      </c>
      <c r="ES20" s="162" t="e">
        <f t="shared" si="27"/>
        <v>#N/A</v>
      </c>
      <c r="ET20" s="162" t="e">
        <f t="shared" si="28"/>
        <v>#N/A</v>
      </c>
      <c r="EU20" s="162" t="e">
        <f t="shared" si="29"/>
        <v>#N/A</v>
      </c>
      <c r="EV20" s="162" t="e">
        <f t="shared" si="30"/>
        <v>#N/A</v>
      </c>
      <c r="EW20" s="162" t="e">
        <f t="shared" si="31"/>
        <v>#N/A</v>
      </c>
      <c r="EX20" s="162" t="e">
        <f t="shared" si="32"/>
        <v>#N/A</v>
      </c>
      <c r="EY20" s="162" t="e">
        <f t="shared" si="33"/>
        <v>#N/A</v>
      </c>
      <c r="EZ20" s="162" t="e">
        <f t="shared" si="34"/>
        <v>#N/A</v>
      </c>
      <c r="FA20" s="162" t="e">
        <f t="shared" si="35"/>
        <v>#N/A</v>
      </c>
      <c r="FB20" s="162" t="e">
        <f t="shared" si="36"/>
        <v>#N/A</v>
      </c>
      <c r="FC20" s="162" t="e">
        <f t="shared" si="37"/>
        <v>#N/A</v>
      </c>
      <c r="FD20" s="162" t="e">
        <f t="shared" si="38"/>
        <v>#N/A</v>
      </c>
      <c r="FE20" s="162" t="e">
        <f t="shared" si="39"/>
        <v>#N/A</v>
      </c>
      <c r="FF20" s="162" t="e">
        <f t="shared" si="40"/>
        <v>#N/A</v>
      </c>
      <c r="FG20" s="162" t="e">
        <f t="shared" si="41"/>
        <v>#N/A</v>
      </c>
      <c r="FH20" s="162" t="e">
        <f t="shared" si="42"/>
        <v>#N/A</v>
      </c>
      <c r="FI20" s="162" t="e">
        <f t="shared" si="43"/>
        <v>#N/A</v>
      </c>
      <c r="FJ20" s="162" t="e">
        <f t="shared" si="44"/>
        <v>#N/A</v>
      </c>
      <c r="FK20" s="162" t="e">
        <f t="shared" si="45"/>
        <v>#N/A</v>
      </c>
      <c r="FL20" s="162" t="e">
        <f t="shared" si="46"/>
        <v>#N/A</v>
      </c>
      <c r="FM20" s="162" t="e">
        <f t="shared" si="47"/>
        <v>#N/A</v>
      </c>
      <c r="FN20" s="162" t="e">
        <f t="shared" si="48"/>
        <v>#N/A</v>
      </c>
      <c r="FO20" s="162" t="e">
        <f t="shared" si="49"/>
        <v>#N/A</v>
      </c>
      <c r="FP20" s="162" t="e">
        <f t="shared" si="50"/>
        <v>#N/A</v>
      </c>
      <c r="FQ20" s="162" t="e">
        <f t="shared" si="51"/>
        <v>#N/A</v>
      </c>
      <c r="FR20" s="162" t="e">
        <f t="shared" si="52"/>
        <v>#N/A</v>
      </c>
      <c r="FS20" s="162" t="e">
        <f t="shared" si="53"/>
        <v>#N/A</v>
      </c>
      <c r="FT20" s="162" t="e">
        <f t="shared" si="54"/>
        <v>#N/A</v>
      </c>
      <c r="FU20" s="162" t="e">
        <f t="shared" si="55"/>
        <v>#N/A</v>
      </c>
      <c r="FV20" s="162" t="e">
        <f t="shared" si="56"/>
        <v>#N/A</v>
      </c>
      <c r="FW20" s="162" t="e">
        <f t="shared" si="57"/>
        <v>#N/A</v>
      </c>
      <c r="FX20" s="162" t="e">
        <f t="shared" si="58"/>
        <v>#N/A</v>
      </c>
      <c r="FY20" s="162" t="e">
        <f t="shared" si="59"/>
        <v>#N/A</v>
      </c>
      <c r="FZ20" s="162" t="e">
        <f t="shared" si="60"/>
        <v>#N/A</v>
      </c>
      <c r="GA20" s="162" t="e">
        <f t="shared" si="61"/>
        <v>#N/A</v>
      </c>
      <c r="GB20" s="162" t="e">
        <f t="shared" si="62"/>
        <v>#N/A</v>
      </c>
      <c r="GC20" s="162" t="e">
        <f t="shared" si="63"/>
        <v>#N/A</v>
      </c>
      <c r="GD20" s="162" t="e">
        <f t="shared" si="64"/>
        <v>#N/A</v>
      </c>
      <c r="GE20" s="162" t="e">
        <f t="shared" si="65"/>
        <v>#N/A</v>
      </c>
      <c r="GF20" s="162" t="e">
        <f t="shared" si="66"/>
        <v>#N/A</v>
      </c>
      <c r="GG20" s="162" t="e">
        <f t="shared" si="67"/>
        <v>#N/A</v>
      </c>
      <c r="GH20" s="162" t="e">
        <f t="shared" si="68"/>
        <v>#N/A</v>
      </c>
      <c r="GI20" s="162" t="e">
        <f t="shared" si="69"/>
        <v>#N/A</v>
      </c>
      <c r="GJ20" s="162" t="e">
        <f t="shared" si="70"/>
        <v>#N/A</v>
      </c>
      <c r="GK20" s="162" t="e">
        <f t="shared" si="71"/>
        <v>#N/A</v>
      </c>
      <c r="GL20" s="162" t="e">
        <f t="shared" si="72"/>
        <v>#N/A</v>
      </c>
      <c r="GM20" s="162" t="e">
        <f t="shared" si="73"/>
        <v>#N/A</v>
      </c>
      <c r="GN20" s="162" t="e">
        <f t="shared" si="74"/>
        <v>#N/A</v>
      </c>
      <c r="GO20" s="162" t="e">
        <f t="shared" si="75"/>
        <v>#N/A</v>
      </c>
      <c r="GP20" s="162" t="e">
        <f t="shared" si="76"/>
        <v>#N/A</v>
      </c>
      <c r="GQ20" s="162" t="e">
        <f t="shared" si="77"/>
        <v>#N/A</v>
      </c>
      <c r="GR20" s="162" t="e">
        <f t="shared" si="78"/>
        <v>#N/A</v>
      </c>
      <c r="GS20" s="162" t="e">
        <f t="shared" si="79"/>
        <v>#N/A</v>
      </c>
      <c r="GT20" s="162" t="e">
        <f t="shared" si="80"/>
        <v>#N/A</v>
      </c>
      <c r="GU20" s="162" t="e">
        <f t="shared" si="81"/>
        <v>#N/A</v>
      </c>
      <c r="GV20" s="162" t="e">
        <f t="shared" si="82"/>
        <v>#N/A</v>
      </c>
      <c r="GW20" s="162" t="e">
        <f t="shared" si="83"/>
        <v>#N/A</v>
      </c>
      <c r="GX20" s="162" t="e">
        <f t="shared" si="84"/>
        <v>#N/A</v>
      </c>
      <c r="GY20" s="162" t="e">
        <f t="shared" si="85"/>
        <v>#N/A</v>
      </c>
      <c r="GZ20" s="162" t="e">
        <f t="shared" si="86"/>
        <v>#N/A</v>
      </c>
      <c r="HA20" s="162" t="e">
        <f t="shared" si="87"/>
        <v>#N/A</v>
      </c>
      <c r="HB20" s="162" t="e">
        <f t="shared" si="88"/>
        <v>#N/A</v>
      </c>
      <c r="HC20" s="162" t="e">
        <f t="shared" si="89"/>
        <v>#N/A</v>
      </c>
      <c r="HD20" s="162" t="e">
        <f t="shared" si="90"/>
        <v>#N/A</v>
      </c>
      <c r="HE20" s="162" t="e">
        <f t="shared" si="91"/>
        <v>#N/A</v>
      </c>
      <c r="HF20" s="162" t="e">
        <f t="shared" si="92"/>
        <v>#N/A</v>
      </c>
      <c r="HG20" s="162" t="e">
        <f t="shared" si="93"/>
        <v>#N/A</v>
      </c>
      <c r="HH20" s="162" t="e">
        <f t="shared" si="94"/>
        <v>#N/A</v>
      </c>
      <c r="HI20" s="162" t="e">
        <f t="shared" si="95"/>
        <v>#N/A</v>
      </c>
      <c r="HJ20" s="162" t="e">
        <f t="shared" si="96"/>
        <v>#N/A</v>
      </c>
      <c r="HK20" s="162" t="e">
        <f t="shared" si="97"/>
        <v>#N/A</v>
      </c>
      <c r="HL20" s="162" t="e">
        <f t="shared" si="98"/>
        <v>#N/A</v>
      </c>
      <c r="HM20" s="162" t="e">
        <f t="shared" si="99"/>
        <v>#N/A</v>
      </c>
      <c r="HN20" s="162" t="e">
        <f t="shared" si="100"/>
        <v>#N/A</v>
      </c>
      <c r="HO20" s="162" t="e">
        <f t="shared" si="101"/>
        <v>#N/A</v>
      </c>
      <c r="HP20" s="162" t="e">
        <f t="shared" si="102"/>
        <v>#N/A</v>
      </c>
      <c r="HQ20" s="162" t="e">
        <f t="shared" si="103"/>
        <v>#N/A</v>
      </c>
      <c r="HR20" s="162" t="e">
        <f t="shared" si="104"/>
        <v>#N/A</v>
      </c>
      <c r="HS20" s="162" t="e">
        <f t="shared" si="105"/>
        <v>#N/A</v>
      </c>
      <c r="HT20" s="162" t="e">
        <f t="shared" si="106"/>
        <v>#N/A</v>
      </c>
    </row>
    <row r="21" spans="1:228" hidden="1" x14ac:dyDescent="0.25">
      <c r="A21" s="4">
        <v>18</v>
      </c>
      <c r="B21" s="102"/>
      <c r="C21" s="110"/>
      <c r="D21" s="115" t="str">
        <f t="shared" si="107"/>
        <v/>
      </c>
      <c r="E21" s="88"/>
      <c r="F21" s="115" t="str">
        <f t="shared" si="108"/>
        <v/>
      </c>
      <c r="G21" s="110"/>
      <c r="H21" s="103"/>
      <c r="I21" s="34" t="str">
        <f t="shared" si="0"/>
        <v/>
      </c>
      <c r="J21" s="34" t="str">
        <f t="shared" si="1"/>
        <v/>
      </c>
      <c r="K21" s="69" t="str">
        <f t="shared" si="109"/>
        <v/>
      </c>
      <c r="L21" s="21"/>
      <c r="M21" s="56"/>
      <c r="N21" s="265"/>
      <c r="O21" s="70" t="str">
        <f>IF(AND(D21&gt;0,E21&gt;0,F21&gt;0),IF(ISBLANK(N21),IF(ISBLANK(L21),"",(F21-D21)*VLOOKUP(L21,VLookups!$A$4:$B$13,2,FALSE)),N21),"")</f>
        <v/>
      </c>
      <c r="P21" s="71" t="str">
        <f t="shared" si="2"/>
        <v/>
      </c>
      <c r="Q21" s="88"/>
      <c r="R21" s="258" t="str">
        <f>IF(AND(Q21&gt;0,E21&gt;0,NOT(O21="")),ABS(VLOOKUP($Q$1,VLookups!$A$48:$B$49,2,FALSE)-_xlfn.NORM.DIST(Q21,K21,O21,TRUE)),"")</f>
        <v/>
      </c>
      <c r="S21" s="87" t="str">
        <f>IF(AND($D21&gt;0,$E21&gt;0,$F21&gt;0,NOT(ISBLANK($L21))),_xlfn.NORM.INV(ABS(VLOOKUP($Q$1,VLookups!$A$48:$B$49,2,FALSE)-S$3),$K21,$O21),"")</f>
        <v/>
      </c>
      <c r="T21" s="86" t="str">
        <f>IF(AND($D21&gt;0,$E21&gt;0,$F21&gt;0,NOT(ISBLANK($L21))),_xlfn.NORM.INV(ABS(VLOOKUP($Q$1,VLookups!$A$48:$B$49,2,FALSE)-T$3),$K21,$O21),"")</f>
        <v/>
      </c>
      <c r="U21" s="87" t="str">
        <f>IF(AND($D21&gt;0,$E21&gt;0,$F21&gt;0,NOT(ISBLANK($L21))),_xlfn.NORM.INV(ABS(VLOOKUP($Q$1,VLookups!$A$48:$B$49,2,FALSE)-U$3),$K21,$O21),"")</f>
        <v/>
      </c>
      <c r="V21" s="86" t="str">
        <f>IF(AND($D21&gt;0,$E21&gt;0,$F21&gt;0,NOT(ISBLANK($L21))),_xlfn.NORM.INV(ABS(VLOOKUP($Q$1,VLookups!$A$48:$B$49,2,FALSE)-V$3),$K21,$O21),"")</f>
        <v/>
      </c>
      <c r="W21" s="87" t="str">
        <f>IF(AND($D21&gt;0,$E21&gt;0,$F21&gt;0,NOT(ISBLANK($L21))),_xlfn.NORM.INV(ABS(VLOOKUP($Q$1,VLookups!$A$48:$B$49,2,FALSE)-W$3),$K21,$O21),"")</f>
        <v/>
      </c>
      <c r="X21" s="86" t="str">
        <f>IF(AND($D21&gt;0,$E21&gt;0,$F21&gt;0,NOT(ISBLANK($L21))),_xlfn.NORM.INV(ABS(VLOOKUP($Q$1,VLookups!$A$48:$B$49,2,FALSE)-X$3),$K21,$O21),"")</f>
        <v/>
      </c>
      <c r="Y21" s="5"/>
      <c r="Z21" s="161"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2" t="e">
        <f t="shared" si="6"/>
        <v>#N/A</v>
      </c>
      <c r="DY21" s="162" t="e">
        <f t="shared" si="7"/>
        <v>#N/A</v>
      </c>
      <c r="DZ21" s="162" t="e">
        <f t="shared" si="8"/>
        <v>#N/A</v>
      </c>
      <c r="EA21" s="162" t="e">
        <f t="shared" si="9"/>
        <v>#N/A</v>
      </c>
      <c r="EB21" s="162" t="e">
        <f t="shared" si="10"/>
        <v>#N/A</v>
      </c>
      <c r="EC21" s="162" t="e">
        <f t="shared" si="11"/>
        <v>#N/A</v>
      </c>
      <c r="ED21" s="162" t="e">
        <f t="shared" si="12"/>
        <v>#N/A</v>
      </c>
      <c r="EE21" s="162" t="e">
        <f t="shared" si="13"/>
        <v>#N/A</v>
      </c>
      <c r="EF21" s="162" t="e">
        <f t="shared" si="14"/>
        <v>#N/A</v>
      </c>
      <c r="EG21" s="162" t="e">
        <f t="shared" si="15"/>
        <v>#N/A</v>
      </c>
      <c r="EH21" s="162" t="e">
        <f t="shared" si="16"/>
        <v>#N/A</v>
      </c>
      <c r="EI21" s="162" t="e">
        <f t="shared" si="17"/>
        <v>#N/A</v>
      </c>
      <c r="EJ21" s="162" t="e">
        <f t="shared" si="18"/>
        <v>#N/A</v>
      </c>
      <c r="EK21" s="162" t="e">
        <f t="shared" si="19"/>
        <v>#N/A</v>
      </c>
      <c r="EL21" s="162" t="e">
        <f t="shared" si="20"/>
        <v>#N/A</v>
      </c>
      <c r="EM21" s="162" t="e">
        <f t="shared" si="21"/>
        <v>#N/A</v>
      </c>
      <c r="EN21" s="162" t="e">
        <f t="shared" si="22"/>
        <v>#N/A</v>
      </c>
      <c r="EO21" s="162" t="e">
        <f t="shared" si="23"/>
        <v>#N/A</v>
      </c>
      <c r="EP21" s="162" t="e">
        <f t="shared" si="24"/>
        <v>#N/A</v>
      </c>
      <c r="EQ21" s="162" t="e">
        <f t="shared" si="25"/>
        <v>#N/A</v>
      </c>
      <c r="ER21" s="162" t="e">
        <f t="shared" si="26"/>
        <v>#N/A</v>
      </c>
      <c r="ES21" s="162" t="e">
        <f t="shared" si="27"/>
        <v>#N/A</v>
      </c>
      <c r="ET21" s="162" t="e">
        <f t="shared" si="28"/>
        <v>#N/A</v>
      </c>
      <c r="EU21" s="162" t="e">
        <f t="shared" si="29"/>
        <v>#N/A</v>
      </c>
      <c r="EV21" s="162" t="e">
        <f t="shared" si="30"/>
        <v>#N/A</v>
      </c>
      <c r="EW21" s="162" t="e">
        <f t="shared" si="31"/>
        <v>#N/A</v>
      </c>
      <c r="EX21" s="162" t="e">
        <f t="shared" si="32"/>
        <v>#N/A</v>
      </c>
      <c r="EY21" s="162" t="e">
        <f t="shared" si="33"/>
        <v>#N/A</v>
      </c>
      <c r="EZ21" s="162" t="e">
        <f t="shared" si="34"/>
        <v>#N/A</v>
      </c>
      <c r="FA21" s="162" t="e">
        <f t="shared" si="35"/>
        <v>#N/A</v>
      </c>
      <c r="FB21" s="162" t="e">
        <f t="shared" si="36"/>
        <v>#N/A</v>
      </c>
      <c r="FC21" s="162" t="e">
        <f t="shared" si="37"/>
        <v>#N/A</v>
      </c>
      <c r="FD21" s="162" t="e">
        <f t="shared" si="38"/>
        <v>#N/A</v>
      </c>
      <c r="FE21" s="162" t="e">
        <f t="shared" si="39"/>
        <v>#N/A</v>
      </c>
      <c r="FF21" s="162" t="e">
        <f t="shared" si="40"/>
        <v>#N/A</v>
      </c>
      <c r="FG21" s="162" t="e">
        <f t="shared" si="41"/>
        <v>#N/A</v>
      </c>
      <c r="FH21" s="162" t="e">
        <f t="shared" si="42"/>
        <v>#N/A</v>
      </c>
      <c r="FI21" s="162" t="e">
        <f t="shared" si="43"/>
        <v>#N/A</v>
      </c>
      <c r="FJ21" s="162" t="e">
        <f t="shared" si="44"/>
        <v>#N/A</v>
      </c>
      <c r="FK21" s="162" t="e">
        <f t="shared" si="45"/>
        <v>#N/A</v>
      </c>
      <c r="FL21" s="162" t="e">
        <f t="shared" si="46"/>
        <v>#N/A</v>
      </c>
      <c r="FM21" s="162" t="e">
        <f t="shared" si="47"/>
        <v>#N/A</v>
      </c>
      <c r="FN21" s="162" t="e">
        <f t="shared" si="48"/>
        <v>#N/A</v>
      </c>
      <c r="FO21" s="162" t="e">
        <f t="shared" si="49"/>
        <v>#N/A</v>
      </c>
      <c r="FP21" s="162" t="e">
        <f t="shared" si="50"/>
        <v>#N/A</v>
      </c>
      <c r="FQ21" s="162" t="e">
        <f t="shared" si="51"/>
        <v>#N/A</v>
      </c>
      <c r="FR21" s="162" t="e">
        <f t="shared" si="52"/>
        <v>#N/A</v>
      </c>
      <c r="FS21" s="162" t="e">
        <f t="shared" si="53"/>
        <v>#N/A</v>
      </c>
      <c r="FT21" s="162" t="e">
        <f t="shared" si="54"/>
        <v>#N/A</v>
      </c>
      <c r="FU21" s="162" t="e">
        <f t="shared" si="55"/>
        <v>#N/A</v>
      </c>
      <c r="FV21" s="162" t="e">
        <f t="shared" si="56"/>
        <v>#N/A</v>
      </c>
      <c r="FW21" s="162" t="e">
        <f t="shared" si="57"/>
        <v>#N/A</v>
      </c>
      <c r="FX21" s="162" t="e">
        <f t="shared" si="58"/>
        <v>#N/A</v>
      </c>
      <c r="FY21" s="162" t="e">
        <f t="shared" si="59"/>
        <v>#N/A</v>
      </c>
      <c r="FZ21" s="162" t="e">
        <f t="shared" si="60"/>
        <v>#N/A</v>
      </c>
      <c r="GA21" s="162" t="e">
        <f t="shared" si="61"/>
        <v>#N/A</v>
      </c>
      <c r="GB21" s="162" t="e">
        <f t="shared" si="62"/>
        <v>#N/A</v>
      </c>
      <c r="GC21" s="162" t="e">
        <f t="shared" si="63"/>
        <v>#N/A</v>
      </c>
      <c r="GD21" s="162" t="e">
        <f t="shared" si="64"/>
        <v>#N/A</v>
      </c>
      <c r="GE21" s="162" t="e">
        <f t="shared" si="65"/>
        <v>#N/A</v>
      </c>
      <c r="GF21" s="162" t="e">
        <f t="shared" si="66"/>
        <v>#N/A</v>
      </c>
      <c r="GG21" s="162" t="e">
        <f t="shared" si="67"/>
        <v>#N/A</v>
      </c>
      <c r="GH21" s="162" t="e">
        <f t="shared" si="68"/>
        <v>#N/A</v>
      </c>
      <c r="GI21" s="162" t="e">
        <f t="shared" si="69"/>
        <v>#N/A</v>
      </c>
      <c r="GJ21" s="162" t="e">
        <f t="shared" si="70"/>
        <v>#N/A</v>
      </c>
      <c r="GK21" s="162" t="e">
        <f t="shared" si="71"/>
        <v>#N/A</v>
      </c>
      <c r="GL21" s="162" t="e">
        <f t="shared" si="72"/>
        <v>#N/A</v>
      </c>
      <c r="GM21" s="162" t="e">
        <f t="shared" si="73"/>
        <v>#N/A</v>
      </c>
      <c r="GN21" s="162" t="e">
        <f t="shared" si="74"/>
        <v>#N/A</v>
      </c>
      <c r="GO21" s="162" t="e">
        <f t="shared" si="75"/>
        <v>#N/A</v>
      </c>
      <c r="GP21" s="162" t="e">
        <f t="shared" si="76"/>
        <v>#N/A</v>
      </c>
      <c r="GQ21" s="162" t="e">
        <f t="shared" si="77"/>
        <v>#N/A</v>
      </c>
      <c r="GR21" s="162" t="e">
        <f t="shared" si="78"/>
        <v>#N/A</v>
      </c>
      <c r="GS21" s="162" t="e">
        <f t="shared" si="79"/>
        <v>#N/A</v>
      </c>
      <c r="GT21" s="162" t="e">
        <f t="shared" si="80"/>
        <v>#N/A</v>
      </c>
      <c r="GU21" s="162" t="e">
        <f t="shared" si="81"/>
        <v>#N/A</v>
      </c>
      <c r="GV21" s="162" t="e">
        <f t="shared" si="82"/>
        <v>#N/A</v>
      </c>
      <c r="GW21" s="162" t="e">
        <f t="shared" si="83"/>
        <v>#N/A</v>
      </c>
      <c r="GX21" s="162" t="e">
        <f t="shared" si="84"/>
        <v>#N/A</v>
      </c>
      <c r="GY21" s="162" t="e">
        <f t="shared" si="85"/>
        <v>#N/A</v>
      </c>
      <c r="GZ21" s="162" t="e">
        <f t="shared" si="86"/>
        <v>#N/A</v>
      </c>
      <c r="HA21" s="162" t="e">
        <f t="shared" si="87"/>
        <v>#N/A</v>
      </c>
      <c r="HB21" s="162" t="e">
        <f t="shared" si="88"/>
        <v>#N/A</v>
      </c>
      <c r="HC21" s="162" t="e">
        <f t="shared" si="89"/>
        <v>#N/A</v>
      </c>
      <c r="HD21" s="162" t="e">
        <f t="shared" si="90"/>
        <v>#N/A</v>
      </c>
      <c r="HE21" s="162" t="e">
        <f t="shared" si="91"/>
        <v>#N/A</v>
      </c>
      <c r="HF21" s="162" t="e">
        <f t="shared" si="92"/>
        <v>#N/A</v>
      </c>
      <c r="HG21" s="162" t="e">
        <f t="shared" si="93"/>
        <v>#N/A</v>
      </c>
      <c r="HH21" s="162" t="e">
        <f t="shared" si="94"/>
        <v>#N/A</v>
      </c>
      <c r="HI21" s="162" t="e">
        <f t="shared" si="95"/>
        <v>#N/A</v>
      </c>
      <c r="HJ21" s="162" t="e">
        <f t="shared" si="96"/>
        <v>#N/A</v>
      </c>
      <c r="HK21" s="162" t="e">
        <f t="shared" si="97"/>
        <v>#N/A</v>
      </c>
      <c r="HL21" s="162" t="e">
        <f t="shared" si="98"/>
        <v>#N/A</v>
      </c>
      <c r="HM21" s="162" t="e">
        <f t="shared" si="99"/>
        <v>#N/A</v>
      </c>
      <c r="HN21" s="162" t="e">
        <f t="shared" si="100"/>
        <v>#N/A</v>
      </c>
      <c r="HO21" s="162" t="e">
        <f t="shared" si="101"/>
        <v>#N/A</v>
      </c>
      <c r="HP21" s="162" t="e">
        <f t="shared" si="102"/>
        <v>#N/A</v>
      </c>
      <c r="HQ21" s="162" t="e">
        <f t="shared" si="103"/>
        <v>#N/A</v>
      </c>
      <c r="HR21" s="162" t="e">
        <f t="shared" si="104"/>
        <v>#N/A</v>
      </c>
      <c r="HS21" s="162" t="e">
        <f t="shared" si="105"/>
        <v>#N/A</v>
      </c>
      <c r="HT21" s="162" t="e">
        <f t="shared" si="106"/>
        <v>#N/A</v>
      </c>
    </row>
    <row r="22" spans="1:228" hidden="1" x14ac:dyDescent="0.25">
      <c r="A22" s="4">
        <v>19</v>
      </c>
      <c r="B22" s="102"/>
      <c r="C22" s="110"/>
      <c r="D22" s="115" t="str">
        <f t="shared" si="107"/>
        <v/>
      </c>
      <c r="E22" s="88"/>
      <c r="F22" s="115" t="str">
        <f t="shared" si="108"/>
        <v/>
      </c>
      <c r="G22" s="110"/>
      <c r="H22" s="103"/>
      <c r="I22" s="34" t="str">
        <f t="shared" si="0"/>
        <v/>
      </c>
      <c r="J22" s="34" t="str">
        <f t="shared" si="1"/>
        <v/>
      </c>
      <c r="K22" s="69" t="str">
        <f t="shared" si="109"/>
        <v/>
      </c>
      <c r="L22" s="21"/>
      <c r="M22" s="56"/>
      <c r="N22" s="265"/>
      <c r="O22" s="70" t="str">
        <f>IF(AND(D22&gt;0,E22&gt;0,F22&gt;0),IF(ISBLANK(N22),IF(ISBLANK(L22),"",(F22-D22)*VLOOKUP(L22,VLookups!$A$4:$B$13,2,FALSE)),N22),"")</f>
        <v/>
      </c>
      <c r="P22" s="71" t="str">
        <f t="shared" si="2"/>
        <v/>
      </c>
      <c r="Q22" s="88"/>
      <c r="R22" s="258" t="str">
        <f>IF(AND(Q22&gt;0,E22&gt;0,NOT(O22="")),ABS(VLOOKUP($Q$1,VLookups!$A$48:$B$49,2,FALSE)-_xlfn.NORM.DIST(Q22,K22,O22,TRUE)),"")</f>
        <v/>
      </c>
      <c r="S22" s="87" t="str">
        <f>IF(AND($D22&gt;0,$E22&gt;0,$F22&gt;0,NOT(ISBLANK($L22))),_xlfn.NORM.INV(ABS(VLOOKUP($Q$1,VLookups!$A$48:$B$49,2,FALSE)-S$3),$K22,$O22),"")</f>
        <v/>
      </c>
      <c r="T22" s="86" t="str">
        <f>IF(AND($D22&gt;0,$E22&gt;0,$F22&gt;0,NOT(ISBLANK($L22))),_xlfn.NORM.INV(ABS(VLOOKUP($Q$1,VLookups!$A$48:$B$49,2,FALSE)-T$3),$K22,$O22),"")</f>
        <v/>
      </c>
      <c r="U22" s="87" t="str">
        <f>IF(AND($D22&gt;0,$E22&gt;0,$F22&gt;0,NOT(ISBLANK($L22))),_xlfn.NORM.INV(ABS(VLOOKUP($Q$1,VLookups!$A$48:$B$49,2,FALSE)-U$3),$K22,$O22),"")</f>
        <v/>
      </c>
      <c r="V22" s="86" t="str">
        <f>IF(AND($D22&gt;0,$E22&gt;0,$F22&gt;0,NOT(ISBLANK($L22))),_xlfn.NORM.INV(ABS(VLOOKUP($Q$1,VLookups!$A$48:$B$49,2,FALSE)-V$3),$K22,$O22),"")</f>
        <v/>
      </c>
      <c r="W22" s="87" t="str">
        <f>IF(AND($D22&gt;0,$E22&gt;0,$F22&gt;0,NOT(ISBLANK($L22))),_xlfn.NORM.INV(ABS(VLOOKUP($Q$1,VLookups!$A$48:$B$49,2,FALSE)-W$3),$K22,$O22),"")</f>
        <v/>
      </c>
      <c r="X22" s="86" t="str">
        <f>IF(AND($D22&gt;0,$E22&gt;0,$F22&gt;0,NOT(ISBLANK($L22))),_xlfn.NORM.INV(ABS(VLOOKUP($Q$1,VLookups!$A$48:$B$49,2,FALSE)-X$3),$K22,$O22),"")</f>
        <v/>
      </c>
      <c r="Y22" s="5"/>
      <c r="Z22" s="161"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2" t="e">
        <f t="shared" si="6"/>
        <v>#N/A</v>
      </c>
      <c r="DY22" s="162" t="e">
        <f t="shared" si="7"/>
        <v>#N/A</v>
      </c>
      <c r="DZ22" s="162" t="e">
        <f t="shared" si="8"/>
        <v>#N/A</v>
      </c>
      <c r="EA22" s="162" t="e">
        <f t="shared" si="9"/>
        <v>#N/A</v>
      </c>
      <c r="EB22" s="162" t="e">
        <f t="shared" si="10"/>
        <v>#N/A</v>
      </c>
      <c r="EC22" s="162" t="e">
        <f t="shared" si="11"/>
        <v>#N/A</v>
      </c>
      <c r="ED22" s="162" t="e">
        <f t="shared" si="12"/>
        <v>#N/A</v>
      </c>
      <c r="EE22" s="162" t="e">
        <f t="shared" si="13"/>
        <v>#N/A</v>
      </c>
      <c r="EF22" s="162" t="e">
        <f t="shared" si="14"/>
        <v>#N/A</v>
      </c>
      <c r="EG22" s="162" t="e">
        <f t="shared" si="15"/>
        <v>#N/A</v>
      </c>
      <c r="EH22" s="162" t="e">
        <f t="shared" si="16"/>
        <v>#N/A</v>
      </c>
      <c r="EI22" s="162" t="e">
        <f t="shared" si="17"/>
        <v>#N/A</v>
      </c>
      <c r="EJ22" s="162" t="e">
        <f t="shared" si="18"/>
        <v>#N/A</v>
      </c>
      <c r="EK22" s="162" t="e">
        <f t="shared" si="19"/>
        <v>#N/A</v>
      </c>
      <c r="EL22" s="162" t="e">
        <f t="shared" si="20"/>
        <v>#N/A</v>
      </c>
      <c r="EM22" s="162" t="e">
        <f t="shared" si="21"/>
        <v>#N/A</v>
      </c>
      <c r="EN22" s="162" t="e">
        <f t="shared" si="22"/>
        <v>#N/A</v>
      </c>
      <c r="EO22" s="162" t="e">
        <f t="shared" si="23"/>
        <v>#N/A</v>
      </c>
      <c r="EP22" s="162" t="e">
        <f t="shared" si="24"/>
        <v>#N/A</v>
      </c>
      <c r="EQ22" s="162" t="e">
        <f t="shared" si="25"/>
        <v>#N/A</v>
      </c>
      <c r="ER22" s="162" t="e">
        <f t="shared" si="26"/>
        <v>#N/A</v>
      </c>
      <c r="ES22" s="162" t="e">
        <f t="shared" si="27"/>
        <v>#N/A</v>
      </c>
      <c r="ET22" s="162" t="e">
        <f t="shared" si="28"/>
        <v>#N/A</v>
      </c>
      <c r="EU22" s="162" t="e">
        <f t="shared" si="29"/>
        <v>#N/A</v>
      </c>
      <c r="EV22" s="162" t="e">
        <f t="shared" si="30"/>
        <v>#N/A</v>
      </c>
      <c r="EW22" s="162" t="e">
        <f t="shared" si="31"/>
        <v>#N/A</v>
      </c>
      <c r="EX22" s="162" t="e">
        <f t="shared" si="32"/>
        <v>#N/A</v>
      </c>
      <c r="EY22" s="162" t="e">
        <f t="shared" si="33"/>
        <v>#N/A</v>
      </c>
      <c r="EZ22" s="162" t="e">
        <f t="shared" si="34"/>
        <v>#N/A</v>
      </c>
      <c r="FA22" s="162" t="e">
        <f t="shared" si="35"/>
        <v>#N/A</v>
      </c>
      <c r="FB22" s="162" t="e">
        <f t="shared" si="36"/>
        <v>#N/A</v>
      </c>
      <c r="FC22" s="162" t="e">
        <f t="shared" si="37"/>
        <v>#N/A</v>
      </c>
      <c r="FD22" s="162" t="e">
        <f t="shared" si="38"/>
        <v>#N/A</v>
      </c>
      <c r="FE22" s="162" t="e">
        <f t="shared" si="39"/>
        <v>#N/A</v>
      </c>
      <c r="FF22" s="162" t="e">
        <f t="shared" si="40"/>
        <v>#N/A</v>
      </c>
      <c r="FG22" s="162" t="e">
        <f t="shared" si="41"/>
        <v>#N/A</v>
      </c>
      <c r="FH22" s="162" t="e">
        <f t="shared" si="42"/>
        <v>#N/A</v>
      </c>
      <c r="FI22" s="162" t="e">
        <f t="shared" si="43"/>
        <v>#N/A</v>
      </c>
      <c r="FJ22" s="162" t="e">
        <f t="shared" si="44"/>
        <v>#N/A</v>
      </c>
      <c r="FK22" s="162" t="e">
        <f t="shared" si="45"/>
        <v>#N/A</v>
      </c>
      <c r="FL22" s="162" t="e">
        <f t="shared" si="46"/>
        <v>#N/A</v>
      </c>
      <c r="FM22" s="162" t="e">
        <f t="shared" si="47"/>
        <v>#N/A</v>
      </c>
      <c r="FN22" s="162" t="e">
        <f t="shared" si="48"/>
        <v>#N/A</v>
      </c>
      <c r="FO22" s="162" t="e">
        <f t="shared" si="49"/>
        <v>#N/A</v>
      </c>
      <c r="FP22" s="162" t="e">
        <f t="shared" si="50"/>
        <v>#N/A</v>
      </c>
      <c r="FQ22" s="162" t="e">
        <f t="shared" si="51"/>
        <v>#N/A</v>
      </c>
      <c r="FR22" s="162" t="e">
        <f t="shared" si="52"/>
        <v>#N/A</v>
      </c>
      <c r="FS22" s="162" t="e">
        <f t="shared" si="53"/>
        <v>#N/A</v>
      </c>
      <c r="FT22" s="162" t="e">
        <f t="shared" si="54"/>
        <v>#N/A</v>
      </c>
      <c r="FU22" s="162" t="e">
        <f t="shared" si="55"/>
        <v>#N/A</v>
      </c>
      <c r="FV22" s="162" t="e">
        <f t="shared" si="56"/>
        <v>#N/A</v>
      </c>
      <c r="FW22" s="162" t="e">
        <f t="shared" si="57"/>
        <v>#N/A</v>
      </c>
      <c r="FX22" s="162" t="e">
        <f t="shared" si="58"/>
        <v>#N/A</v>
      </c>
      <c r="FY22" s="162" t="e">
        <f t="shared" si="59"/>
        <v>#N/A</v>
      </c>
      <c r="FZ22" s="162" t="e">
        <f t="shared" si="60"/>
        <v>#N/A</v>
      </c>
      <c r="GA22" s="162" t="e">
        <f t="shared" si="61"/>
        <v>#N/A</v>
      </c>
      <c r="GB22" s="162" t="e">
        <f t="shared" si="62"/>
        <v>#N/A</v>
      </c>
      <c r="GC22" s="162" t="e">
        <f t="shared" si="63"/>
        <v>#N/A</v>
      </c>
      <c r="GD22" s="162" t="e">
        <f t="shared" si="64"/>
        <v>#N/A</v>
      </c>
      <c r="GE22" s="162" t="e">
        <f t="shared" si="65"/>
        <v>#N/A</v>
      </c>
      <c r="GF22" s="162" t="e">
        <f t="shared" si="66"/>
        <v>#N/A</v>
      </c>
      <c r="GG22" s="162" t="e">
        <f t="shared" si="67"/>
        <v>#N/A</v>
      </c>
      <c r="GH22" s="162" t="e">
        <f t="shared" si="68"/>
        <v>#N/A</v>
      </c>
      <c r="GI22" s="162" t="e">
        <f t="shared" si="69"/>
        <v>#N/A</v>
      </c>
      <c r="GJ22" s="162" t="e">
        <f t="shared" si="70"/>
        <v>#N/A</v>
      </c>
      <c r="GK22" s="162" t="e">
        <f t="shared" si="71"/>
        <v>#N/A</v>
      </c>
      <c r="GL22" s="162" t="e">
        <f t="shared" si="72"/>
        <v>#N/A</v>
      </c>
      <c r="GM22" s="162" t="e">
        <f t="shared" si="73"/>
        <v>#N/A</v>
      </c>
      <c r="GN22" s="162" t="e">
        <f t="shared" si="74"/>
        <v>#N/A</v>
      </c>
      <c r="GO22" s="162" t="e">
        <f t="shared" si="75"/>
        <v>#N/A</v>
      </c>
      <c r="GP22" s="162" t="e">
        <f t="shared" si="76"/>
        <v>#N/A</v>
      </c>
      <c r="GQ22" s="162" t="e">
        <f t="shared" si="77"/>
        <v>#N/A</v>
      </c>
      <c r="GR22" s="162" t="e">
        <f t="shared" si="78"/>
        <v>#N/A</v>
      </c>
      <c r="GS22" s="162" t="e">
        <f t="shared" si="79"/>
        <v>#N/A</v>
      </c>
      <c r="GT22" s="162" t="e">
        <f t="shared" si="80"/>
        <v>#N/A</v>
      </c>
      <c r="GU22" s="162" t="e">
        <f t="shared" si="81"/>
        <v>#N/A</v>
      </c>
      <c r="GV22" s="162" t="e">
        <f t="shared" si="82"/>
        <v>#N/A</v>
      </c>
      <c r="GW22" s="162" t="e">
        <f t="shared" si="83"/>
        <v>#N/A</v>
      </c>
      <c r="GX22" s="162" t="e">
        <f t="shared" si="84"/>
        <v>#N/A</v>
      </c>
      <c r="GY22" s="162" t="e">
        <f t="shared" si="85"/>
        <v>#N/A</v>
      </c>
      <c r="GZ22" s="162" t="e">
        <f t="shared" si="86"/>
        <v>#N/A</v>
      </c>
      <c r="HA22" s="162" t="e">
        <f t="shared" si="87"/>
        <v>#N/A</v>
      </c>
      <c r="HB22" s="162" t="e">
        <f t="shared" si="88"/>
        <v>#N/A</v>
      </c>
      <c r="HC22" s="162" t="e">
        <f t="shared" si="89"/>
        <v>#N/A</v>
      </c>
      <c r="HD22" s="162" t="e">
        <f t="shared" si="90"/>
        <v>#N/A</v>
      </c>
      <c r="HE22" s="162" t="e">
        <f t="shared" si="91"/>
        <v>#N/A</v>
      </c>
      <c r="HF22" s="162" t="e">
        <f t="shared" si="92"/>
        <v>#N/A</v>
      </c>
      <c r="HG22" s="162" t="e">
        <f t="shared" si="93"/>
        <v>#N/A</v>
      </c>
      <c r="HH22" s="162" t="e">
        <f t="shared" si="94"/>
        <v>#N/A</v>
      </c>
      <c r="HI22" s="162" t="e">
        <f t="shared" si="95"/>
        <v>#N/A</v>
      </c>
      <c r="HJ22" s="162" t="e">
        <f t="shared" si="96"/>
        <v>#N/A</v>
      </c>
      <c r="HK22" s="162" t="e">
        <f t="shared" si="97"/>
        <v>#N/A</v>
      </c>
      <c r="HL22" s="162" t="e">
        <f t="shared" si="98"/>
        <v>#N/A</v>
      </c>
      <c r="HM22" s="162" t="e">
        <f t="shared" si="99"/>
        <v>#N/A</v>
      </c>
      <c r="HN22" s="162" t="e">
        <f t="shared" si="100"/>
        <v>#N/A</v>
      </c>
      <c r="HO22" s="162" t="e">
        <f t="shared" si="101"/>
        <v>#N/A</v>
      </c>
      <c r="HP22" s="162" t="e">
        <f t="shared" si="102"/>
        <v>#N/A</v>
      </c>
      <c r="HQ22" s="162" t="e">
        <f t="shared" si="103"/>
        <v>#N/A</v>
      </c>
      <c r="HR22" s="162" t="e">
        <f t="shared" si="104"/>
        <v>#N/A</v>
      </c>
      <c r="HS22" s="162" t="e">
        <f t="shared" si="105"/>
        <v>#N/A</v>
      </c>
      <c r="HT22" s="162" t="e">
        <f t="shared" si="106"/>
        <v>#N/A</v>
      </c>
    </row>
    <row r="23" spans="1:228" hidden="1" x14ac:dyDescent="0.25">
      <c r="A23" s="4">
        <v>20</v>
      </c>
      <c r="B23" s="102"/>
      <c r="C23" s="110"/>
      <c r="D23" s="115" t="str">
        <f t="shared" si="107"/>
        <v/>
      </c>
      <c r="E23" s="88"/>
      <c r="F23" s="115" t="str">
        <f t="shared" si="108"/>
        <v/>
      </c>
      <c r="G23" s="110"/>
      <c r="H23" s="103"/>
      <c r="I23" s="34" t="str">
        <f t="shared" si="0"/>
        <v/>
      </c>
      <c r="J23" s="34" t="str">
        <f t="shared" si="1"/>
        <v/>
      </c>
      <c r="K23" s="69" t="str">
        <f t="shared" si="109"/>
        <v/>
      </c>
      <c r="L23" s="21"/>
      <c r="M23" s="56"/>
      <c r="N23" s="265"/>
      <c r="O23" s="70" t="str">
        <f>IF(AND(D23&gt;0,E23&gt;0,F23&gt;0),IF(ISBLANK(N23),IF(ISBLANK(L23),"",(F23-D23)*VLOOKUP(L23,VLookups!$A$4:$B$13,2,FALSE)),N23),"")</f>
        <v/>
      </c>
      <c r="P23" s="71" t="str">
        <f t="shared" si="2"/>
        <v/>
      </c>
      <c r="Q23" s="88"/>
      <c r="R23" s="258" t="str">
        <f>IF(AND(Q23&gt;0,E23&gt;0,NOT(O23="")),ABS(VLOOKUP($Q$1,VLookups!$A$48:$B$49,2,FALSE)-_xlfn.NORM.DIST(Q23,K23,O23,TRUE)),"")</f>
        <v/>
      </c>
      <c r="S23" s="87" t="str">
        <f>IF(AND($D23&gt;0,$E23&gt;0,$F23&gt;0,NOT(ISBLANK($L23))),_xlfn.NORM.INV(ABS(VLOOKUP($Q$1,VLookups!$A$48:$B$49,2,FALSE)-S$3),$K23,$O23),"")</f>
        <v/>
      </c>
      <c r="T23" s="86" t="str">
        <f>IF(AND($D23&gt;0,$E23&gt;0,$F23&gt;0,NOT(ISBLANK($L23))),_xlfn.NORM.INV(ABS(VLOOKUP($Q$1,VLookups!$A$48:$B$49,2,FALSE)-T$3),$K23,$O23),"")</f>
        <v/>
      </c>
      <c r="U23" s="87" t="str">
        <f>IF(AND($D23&gt;0,$E23&gt;0,$F23&gt;0,NOT(ISBLANK($L23))),_xlfn.NORM.INV(ABS(VLOOKUP($Q$1,VLookups!$A$48:$B$49,2,FALSE)-U$3),$K23,$O23),"")</f>
        <v/>
      </c>
      <c r="V23" s="86" t="str">
        <f>IF(AND($D23&gt;0,$E23&gt;0,$F23&gt;0,NOT(ISBLANK($L23))),_xlfn.NORM.INV(ABS(VLOOKUP($Q$1,VLookups!$A$48:$B$49,2,FALSE)-V$3),$K23,$O23),"")</f>
        <v/>
      </c>
      <c r="W23" s="87" t="str">
        <f>IF(AND($D23&gt;0,$E23&gt;0,$F23&gt;0,NOT(ISBLANK($L23))),_xlfn.NORM.INV(ABS(VLOOKUP($Q$1,VLookups!$A$48:$B$49,2,FALSE)-W$3),$K23,$O23),"")</f>
        <v/>
      </c>
      <c r="X23" s="86" t="str">
        <f>IF(AND($D23&gt;0,$E23&gt;0,$F23&gt;0,NOT(ISBLANK($L23))),_xlfn.NORM.INV(ABS(VLOOKUP($Q$1,VLookups!$A$48:$B$49,2,FALSE)-X$3),$K23,$O23),"")</f>
        <v/>
      </c>
      <c r="Y23" s="5"/>
      <c r="Z23" s="161"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2" t="e">
        <f t="shared" si="6"/>
        <v>#N/A</v>
      </c>
      <c r="DY23" s="162" t="e">
        <f t="shared" si="7"/>
        <v>#N/A</v>
      </c>
      <c r="DZ23" s="162" t="e">
        <f t="shared" si="8"/>
        <v>#N/A</v>
      </c>
      <c r="EA23" s="162" t="e">
        <f t="shared" si="9"/>
        <v>#N/A</v>
      </c>
      <c r="EB23" s="162" t="e">
        <f t="shared" si="10"/>
        <v>#N/A</v>
      </c>
      <c r="EC23" s="162" t="e">
        <f t="shared" si="11"/>
        <v>#N/A</v>
      </c>
      <c r="ED23" s="162" t="e">
        <f t="shared" si="12"/>
        <v>#N/A</v>
      </c>
      <c r="EE23" s="162" t="e">
        <f t="shared" si="13"/>
        <v>#N/A</v>
      </c>
      <c r="EF23" s="162" t="e">
        <f t="shared" si="14"/>
        <v>#N/A</v>
      </c>
      <c r="EG23" s="162" t="e">
        <f t="shared" si="15"/>
        <v>#N/A</v>
      </c>
      <c r="EH23" s="162" t="e">
        <f t="shared" si="16"/>
        <v>#N/A</v>
      </c>
      <c r="EI23" s="162" t="e">
        <f t="shared" si="17"/>
        <v>#N/A</v>
      </c>
      <c r="EJ23" s="162" t="e">
        <f t="shared" si="18"/>
        <v>#N/A</v>
      </c>
      <c r="EK23" s="162" t="e">
        <f t="shared" si="19"/>
        <v>#N/A</v>
      </c>
      <c r="EL23" s="162" t="e">
        <f t="shared" si="20"/>
        <v>#N/A</v>
      </c>
      <c r="EM23" s="162" t="e">
        <f t="shared" si="21"/>
        <v>#N/A</v>
      </c>
      <c r="EN23" s="162" t="e">
        <f t="shared" si="22"/>
        <v>#N/A</v>
      </c>
      <c r="EO23" s="162" t="e">
        <f t="shared" si="23"/>
        <v>#N/A</v>
      </c>
      <c r="EP23" s="162" t="e">
        <f t="shared" si="24"/>
        <v>#N/A</v>
      </c>
      <c r="EQ23" s="162" t="e">
        <f t="shared" si="25"/>
        <v>#N/A</v>
      </c>
      <c r="ER23" s="162" t="e">
        <f t="shared" si="26"/>
        <v>#N/A</v>
      </c>
      <c r="ES23" s="162" t="e">
        <f t="shared" si="27"/>
        <v>#N/A</v>
      </c>
      <c r="ET23" s="162" t="e">
        <f t="shared" si="28"/>
        <v>#N/A</v>
      </c>
      <c r="EU23" s="162" t="e">
        <f t="shared" si="29"/>
        <v>#N/A</v>
      </c>
      <c r="EV23" s="162" t="e">
        <f t="shared" si="30"/>
        <v>#N/A</v>
      </c>
      <c r="EW23" s="162" t="e">
        <f t="shared" si="31"/>
        <v>#N/A</v>
      </c>
      <c r="EX23" s="162" t="e">
        <f t="shared" si="32"/>
        <v>#N/A</v>
      </c>
      <c r="EY23" s="162" t="e">
        <f t="shared" si="33"/>
        <v>#N/A</v>
      </c>
      <c r="EZ23" s="162" t="e">
        <f t="shared" si="34"/>
        <v>#N/A</v>
      </c>
      <c r="FA23" s="162" t="e">
        <f t="shared" si="35"/>
        <v>#N/A</v>
      </c>
      <c r="FB23" s="162" t="e">
        <f t="shared" si="36"/>
        <v>#N/A</v>
      </c>
      <c r="FC23" s="162" t="e">
        <f t="shared" si="37"/>
        <v>#N/A</v>
      </c>
      <c r="FD23" s="162" t="e">
        <f t="shared" si="38"/>
        <v>#N/A</v>
      </c>
      <c r="FE23" s="162" t="e">
        <f t="shared" si="39"/>
        <v>#N/A</v>
      </c>
      <c r="FF23" s="162" t="e">
        <f t="shared" si="40"/>
        <v>#N/A</v>
      </c>
      <c r="FG23" s="162" t="e">
        <f t="shared" si="41"/>
        <v>#N/A</v>
      </c>
      <c r="FH23" s="162" t="e">
        <f t="shared" si="42"/>
        <v>#N/A</v>
      </c>
      <c r="FI23" s="162" t="e">
        <f t="shared" si="43"/>
        <v>#N/A</v>
      </c>
      <c r="FJ23" s="162" t="e">
        <f t="shared" si="44"/>
        <v>#N/A</v>
      </c>
      <c r="FK23" s="162" t="e">
        <f t="shared" si="45"/>
        <v>#N/A</v>
      </c>
      <c r="FL23" s="162" t="e">
        <f t="shared" si="46"/>
        <v>#N/A</v>
      </c>
      <c r="FM23" s="162" t="e">
        <f t="shared" si="47"/>
        <v>#N/A</v>
      </c>
      <c r="FN23" s="162" t="e">
        <f t="shared" si="48"/>
        <v>#N/A</v>
      </c>
      <c r="FO23" s="162" t="e">
        <f t="shared" si="49"/>
        <v>#N/A</v>
      </c>
      <c r="FP23" s="162" t="e">
        <f t="shared" si="50"/>
        <v>#N/A</v>
      </c>
      <c r="FQ23" s="162" t="e">
        <f t="shared" si="51"/>
        <v>#N/A</v>
      </c>
      <c r="FR23" s="162" t="e">
        <f t="shared" si="52"/>
        <v>#N/A</v>
      </c>
      <c r="FS23" s="162" t="e">
        <f t="shared" si="53"/>
        <v>#N/A</v>
      </c>
      <c r="FT23" s="162" t="e">
        <f t="shared" si="54"/>
        <v>#N/A</v>
      </c>
      <c r="FU23" s="162" t="e">
        <f t="shared" si="55"/>
        <v>#N/A</v>
      </c>
      <c r="FV23" s="162" t="e">
        <f t="shared" si="56"/>
        <v>#N/A</v>
      </c>
      <c r="FW23" s="162" t="e">
        <f t="shared" si="57"/>
        <v>#N/A</v>
      </c>
      <c r="FX23" s="162" t="e">
        <f t="shared" si="58"/>
        <v>#N/A</v>
      </c>
      <c r="FY23" s="162" t="e">
        <f t="shared" si="59"/>
        <v>#N/A</v>
      </c>
      <c r="FZ23" s="162" t="e">
        <f t="shared" si="60"/>
        <v>#N/A</v>
      </c>
      <c r="GA23" s="162" t="e">
        <f t="shared" si="61"/>
        <v>#N/A</v>
      </c>
      <c r="GB23" s="162" t="e">
        <f t="shared" si="62"/>
        <v>#N/A</v>
      </c>
      <c r="GC23" s="162" t="e">
        <f t="shared" si="63"/>
        <v>#N/A</v>
      </c>
      <c r="GD23" s="162" t="e">
        <f t="shared" si="64"/>
        <v>#N/A</v>
      </c>
      <c r="GE23" s="162" t="e">
        <f t="shared" si="65"/>
        <v>#N/A</v>
      </c>
      <c r="GF23" s="162" t="e">
        <f t="shared" si="66"/>
        <v>#N/A</v>
      </c>
      <c r="GG23" s="162" t="e">
        <f t="shared" si="67"/>
        <v>#N/A</v>
      </c>
      <c r="GH23" s="162" t="e">
        <f t="shared" si="68"/>
        <v>#N/A</v>
      </c>
      <c r="GI23" s="162" t="e">
        <f t="shared" si="69"/>
        <v>#N/A</v>
      </c>
      <c r="GJ23" s="162" t="e">
        <f t="shared" si="70"/>
        <v>#N/A</v>
      </c>
      <c r="GK23" s="162" t="e">
        <f t="shared" si="71"/>
        <v>#N/A</v>
      </c>
      <c r="GL23" s="162" t="e">
        <f t="shared" si="72"/>
        <v>#N/A</v>
      </c>
      <c r="GM23" s="162" t="e">
        <f t="shared" si="73"/>
        <v>#N/A</v>
      </c>
      <c r="GN23" s="162" t="e">
        <f t="shared" si="74"/>
        <v>#N/A</v>
      </c>
      <c r="GO23" s="162" t="e">
        <f t="shared" si="75"/>
        <v>#N/A</v>
      </c>
      <c r="GP23" s="162" t="e">
        <f t="shared" si="76"/>
        <v>#N/A</v>
      </c>
      <c r="GQ23" s="162" t="e">
        <f t="shared" si="77"/>
        <v>#N/A</v>
      </c>
      <c r="GR23" s="162" t="e">
        <f t="shared" si="78"/>
        <v>#N/A</v>
      </c>
      <c r="GS23" s="162" t="e">
        <f t="shared" si="79"/>
        <v>#N/A</v>
      </c>
      <c r="GT23" s="162" t="e">
        <f t="shared" si="80"/>
        <v>#N/A</v>
      </c>
      <c r="GU23" s="162" t="e">
        <f t="shared" si="81"/>
        <v>#N/A</v>
      </c>
      <c r="GV23" s="162" t="e">
        <f t="shared" si="82"/>
        <v>#N/A</v>
      </c>
      <c r="GW23" s="162" t="e">
        <f t="shared" si="83"/>
        <v>#N/A</v>
      </c>
      <c r="GX23" s="162" t="e">
        <f t="shared" si="84"/>
        <v>#N/A</v>
      </c>
      <c r="GY23" s="162" t="e">
        <f t="shared" si="85"/>
        <v>#N/A</v>
      </c>
      <c r="GZ23" s="162" t="e">
        <f t="shared" si="86"/>
        <v>#N/A</v>
      </c>
      <c r="HA23" s="162" t="e">
        <f t="shared" si="87"/>
        <v>#N/A</v>
      </c>
      <c r="HB23" s="162" t="e">
        <f t="shared" si="88"/>
        <v>#N/A</v>
      </c>
      <c r="HC23" s="162" t="e">
        <f t="shared" si="89"/>
        <v>#N/A</v>
      </c>
      <c r="HD23" s="162" t="e">
        <f t="shared" si="90"/>
        <v>#N/A</v>
      </c>
      <c r="HE23" s="162" t="e">
        <f t="shared" si="91"/>
        <v>#N/A</v>
      </c>
      <c r="HF23" s="162" t="e">
        <f t="shared" si="92"/>
        <v>#N/A</v>
      </c>
      <c r="HG23" s="162" t="e">
        <f t="shared" si="93"/>
        <v>#N/A</v>
      </c>
      <c r="HH23" s="162" t="e">
        <f t="shared" si="94"/>
        <v>#N/A</v>
      </c>
      <c r="HI23" s="162" t="e">
        <f t="shared" si="95"/>
        <v>#N/A</v>
      </c>
      <c r="HJ23" s="162" t="e">
        <f t="shared" si="96"/>
        <v>#N/A</v>
      </c>
      <c r="HK23" s="162" t="e">
        <f t="shared" si="97"/>
        <v>#N/A</v>
      </c>
      <c r="HL23" s="162" t="e">
        <f t="shared" si="98"/>
        <v>#N/A</v>
      </c>
      <c r="HM23" s="162" t="e">
        <f t="shared" si="99"/>
        <v>#N/A</v>
      </c>
      <c r="HN23" s="162" t="e">
        <f t="shared" si="100"/>
        <v>#N/A</v>
      </c>
      <c r="HO23" s="162" t="e">
        <f t="shared" si="101"/>
        <v>#N/A</v>
      </c>
      <c r="HP23" s="162" t="e">
        <f t="shared" si="102"/>
        <v>#N/A</v>
      </c>
      <c r="HQ23" s="162" t="e">
        <f t="shared" si="103"/>
        <v>#N/A</v>
      </c>
      <c r="HR23" s="162" t="e">
        <f t="shared" si="104"/>
        <v>#N/A</v>
      </c>
      <c r="HS23" s="162" t="e">
        <f t="shared" si="105"/>
        <v>#N/A</v>
      </c>
      <c r="HT23" s="162" t="e">
        <f t="shared" si="106"/>
        <v>#N/A</v>
      </c>
    </row>
    <row r="24" spans="1:228" hidden="1" x14ac:dyDescent="0.25">
      <c r="A24" s="4">
        <v>21</v>
      </c>
      <c r="B24" s="102"/>
      <c r="C24" s="110"/>
      <c r="D24" s="115" t="str">
        <f t="shared" si="107"/>
        <v/>
      </c>
      <c r="E24" s="88"/>
      <c r="F24" s="115" t="str">
        <f t="shared" si="108"/>
        <v/>
      </c>
      <c r="G24" s="110"/>
      <c r="H24" s="103"/>
      <c r="I24" s="34" t="str">
        <f t="shared" si="0"/>
        <v/>
      </c>
      <c r="J24" s="34" t="str">
        <f t="shared" si="1"/>
        <v/>
      </c>
      <c r="K24" s="69" t="str">
        <f t="shared" si="109"/>
        <v/>
      </c>
      <c r="L24" s="21"/>
      <c r="M24" s="56"/>
      <c r="N24" s="265"/>
      <c r="O24" s="70" t="str">
        <f>IF(AND(D24&gt;0,E24&gt;0,F24&gt;0),IF(ISBLANK(N24),IF(ISBLANK(L24),"",(F24-D24)*VLOOKUP(L24,VLookups!$A$4:$B$13,2,FALSE)),N24),"")</f>
        <v/>
      </c>
      <c r="P24" s="71" t="str">
        <f t="shared" si="2"/>
        <v/>
      </c>
      <c r="Q24" s="88"/>
      <c r="R24" s="258" t="str">
        <f>IF(AND(Q24&gt;0,E24&gt;0,NOT(O24="")),ABS(VLOOKUP($Q$1,VLookups!$A$48:$B$49,2,FALSE)-_xlfn.NORM.DIST(Q24,K24,O24,TRUE)),"")</f>
        <v/>
      </c>
      <c r="S24" s="87" t="str">
        <f>IF(AND($D24&gt;0,$E24&gt;0,$F24&gt;0,NOT(ISBLANK($L24))),_xlfn.NORM.INV(ABS(VLOOKUP($Q$1,VLookups!$A$48:$B$49,2,FALSE)-S$3),$K24,$O24),"")</f>
        <v/>
      </c>
      <c r="T24" s="86" t="str">
        <f>IF(AND($D24&gt;0,$E24&gt;0,$F24&gt;0,NOT(ISBLANK($L24))),_xlfn.NORM.INV(ABS(VLOOKUP($Q$1,VLookups!$A$48:$B$49,2,FALSE)-T$3),$K24,$O24),"")</f>
        <v/>
      </c>
      <c r="U24" s="87" t="str">
        <f>IF(AND($D24&gt;0,$E24&gt;0,$F24&gt;0,NOT(ISBLANK($L24))),_xlfn.NORM.INV(ABS(VLOOKUP($Q$1,VLookups!$A$48:$B$49,2,FALSE)-U$3),$K24,$O24),"")</f>
        <v/>
      </c>
      <c r="V24" s="86" t="str">
        <f>IF(AND($D24&gt;0,$E24&gt;0,$F24&gt;0,NOT(ISBLANK($L24))),_xlfn.NORM.INV(ABS(VLOOKUP($Q$1,VLookups!$A$48:$B$49,2,FALSE)-V$3),$K24,$O24),"")</f>
        <v/>
      </c>
      <c r="W24" s="87" t="str">
        <f>IF(AND($D24&gt;0,$E24&gt;0,$F24&gt;0,NOT(ISBLANK($L24))),_xlfn.NORM.INV(ABS(VLOOKUP($Q$1,VLookups!$A$48:$B$49,2,FALSE)-W$3),$K24,$O24),"")</f>
        <v/>
      </c>
      <c r="X24" s="86" t="str">
        <f>IF(AND($D24&gt;0,$E24&gt;0,$F24&gt;0,NOT(ISBLANK($L24))),_xlfn.NORM.INV(ABS(VLOOKUP($Q$1,VLookups!$A$48:$B$49,2,FALSE)-X$3),$K24,$O24),"")</f>
        <v/>
      </c>
      <c r="Y24" s="5"/>
      <c r="Z24" s="161"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2" t="e">
        <f t="shared" si="6"/>
        <v>#N/A</v>
      </c>
      <c r="DY24" s="162" t="e">
        <f t="shared" si="7"/>
        <v>#N/A</v>
      </c>
      <c r="DZ24" s="162" t="e">
        <f t="shared" si="8"/>
        <v>#N/A</v>
      </c>
      <c r="EA24" s="162" t="e">
        <f t="shared" si="9"/>
        <v>#N/A</v>
      </c>
      <c r="EB24" s="162" t="e">
        <f t="shared" si="10"/>
        <v>#N/A</v>
      </c>
      <c r="EC24" s="162" t="e">
        <f t="shared" si="11"/>
        <v>#N/A</v>
      </c>
      <c r="ED24" s="162" t="e">
        <f t="shared" si="12"/>
        <v>#N/A</v>
      </c>
      <c r="EE24" s="162" t="e">
        <f t="shared" si="13"/>
        <v>#N/A</v>
      </c>
      <c r="EF24" s="162" t="e">
        <f t="shared" si="14"/>
        <v>#N/A</v>
      </c>
      <c r="EG24" s="162" t="e">
        <f t="shared" si="15"/>
        <v>#N/A</v>
      </c>
      <c r="EH24" s="162" t="e">
        <f t="shared" si="16"/>
        <v>#N/A</v>
      </c>
      <c r="EI24" s="162" t="e">
        <f t="shared" si="17"/>
        <v>#N/A</v>
      </c>
      <c r="EJ24" s="162" t="e">
        <f t="shared" si="18"/>
        <v>#N/A</v>
      </c>
      <c r="EK24" s="162" t="e">
        <f t="shared" si="19"/>
        <v>#N/A</v>
      </c>
      <c r="EL24" s="162" t="e">
        <f t="shared" si="20"/>
        <v>#N/A</v>
      </c>
      <c r="EM24" s="162" t="e">
        <f t="shared" si="21"/>
        <v>#N/A</v>
      </c>
      <c r="EN24" s="162" t="e">
        <f t="shared" si="22"/>
        <v>#N/A</v>
      </c>
      <c r="EO24" s="162" t="e">
        <f t="shared" si="23"/>
        <v>#N/A</v>
      </c>
      <c r="EP24" s="162" t="e">
        <f t="shared" si="24"/>
        <v>#N/A</v>
      </c>
      <c r="EQ24" s="162" t="e">
        <f t="shared" si="25"/>
        <v>#N/A</v>
      </c>
      <c r="ER24" s="162" t="e">
        <f t="shared" si="26"/>
        <v>#N/A</v>
      </c>
      <c r="ES24" s="162" t="e">
        <f t="shared" si="27"/>
        <v>#N/A</v>
      </c>
      <c r="ET24" s="162" t="e">
        <f t="shared" si="28"/>
        <v>#N/A</v>
      </c>
      <c r="EU24" s="162" t="e">
        <f t="shared" si="29"/>
        <v>#N/A</v>
      </c>
      <c r="EV24" s="162" t="e">
        <f t="shared" si="30"/>
        <v>#N/A</v>
      </c>
      <c r="EW24" s="162" t="e">
        <f t="shared" si="31"/>
        <v>#N/A</v>
      </c>
      <c r="EX24" s="162" t="e">
        <f t="shared" si="32"/>
        <v>#N/A</v>
      </c>
      <c r="EY24" s="162" t="e">
        <f t="shared" si="33"/>
        <v>#N/A</v>
      </c>
      <c r="EZ24" s="162" t="e">
        <f t="shared" si="34"/>
        <v>#N/A</v>
      </c>
      <c r="FA24" s="162" t="e">
        <f t="shared" si="35"/>
        <v>#N/A</v>
      </c>
      <c r="FB24" s="162" t="e">
        <f t="shared" si="36"/>
        <v>#N/A</v>
      </c>
      <c r="FC24" s="162" t="e">
        <f t="shared" si="37"/>
        <v>#N/A</v>
      </c>
      <c r="FD24" s="162" t="e">
        <f t="shared" si="38"/>
        <v>#N/A</v>
      </c>
      <c r="FE24" s="162" t="e">
        <f t="shared" si="39"/>
        <v>#N/A</v>
      </c>
      <c r="FF24" s="162" t="e">
        <f t="shared" si="40"/>
        <v>#N/A</v>
      </c>
      <c r="FG24" s="162" t="e">
        <f t="shared" si="41"/>
        <v>#N/A</v>
      </c>
      <c r="FH24" s="162" t="e">
        <f t="shared" si="42"/>
        <v>#N/A</v>
      </c>
      <c r="FI24" s="162" t="e">
        <f t="shared" si="43"/>
        <v>#N/A</v>
      </c>
      <c r="FJ24" s="162" t="e">
        <f t="shared" si="44"/>
        <v>#N/A</v>
      </c>
      <c r="FK24" s="162" t="e">
        <f t="shared" si="45"/>
        <v>#N/A</v>
      </c>
      <c r="FL24" s="162" t="e">
        <f t="shared" si="46"/>
        <v>#N/A</v>
      </c>
      <c r="FM24" s="162" t="e">
        <f t="shared" si="47"/>
        <v>#N/A</v>
      </c>
      <c r="FN24" s="162" t="e">
        <f t="shared" si="48"/>
        <v>#N/A</v>
      </c>
      <c r="FO24" s="162" t="e">
        <f t="shared" si="49"/>
        <v>#N/A</v>
      </c>
      <c r="FP24" s="162" t="e">
        <f t="shared" si="50"/>
        <v>#N/A</v>
      </c>
      <c r="FQ24" s="162" t="e">
        <f t="shared" si="51"/>
        <v>#N/A</v>
      </c>
      <c r="FR24" s="162" t="e">
        <f t="shared" si="52"/>
        <v>#N/A</v>
      </c>
      <c r="FS24" s="162" t="e">
        <f t="shared" si="53"/>
        <v>#N/A</v>
      </c>
      <c r="FT24" s="162" t="e">
        <f t="shared" si="54"/>
        <v>#N/A</v>
      </c>
      <c r="FU24" s="162" t="e">
        <f t="shared" si="55"/>
        <v>#N/A</v>
      </c>
      <c r="FV24" s="162" t="e">
        <f t="shared" si="56"/>
        <v>#N/A</v>
      </c>
      <c r="FW24" s="162" t="e">
        <f t="shared" si="57"/>
        <v>#N/A</v>
      </c>
      <c r="FX24" s="162" t="e">
        <f t="shared" si="58"/>
        <v>#N/A</v>
      </c>
      <c r="FY24" s="162" t="e">
        <f t="shared" si="59"/>
        <v>#N/A</v>
      </c>
      <c r="FZ24" s="162" t="e">
        <f t="shared" si="60"/>
        <v>#N/A</v>
      </c>
      <c r="GA24" s="162" t="e">
        <f t="shared" si="61"/>
        <v>#N/A</v>
      </c>
      <c r="GB24" s="162" t="e">
        <f t="shared" si="62"/>
        <v>#N/A</v>
      </c>
      <c r="GC24" s="162" t="e">
        <f t="shared" si="63"/>
        <v>#N/A</v>
      </c>
      <c r="GD24" s="162" t="e">
        <f t="shared" si="64"/>
        <v>#N/A</v>
      </c>
      <c r="GE24" s="162" t="e">
        <f t="shared" si="65"/>
        <v>#N/A</v>
      </c>
      <c r="GF24" s="162" t="e">
        <f t="shared" si="66"/>
        <v>#N/A</v>
      </c>
      <c r="GG24" s="162" t="e">
        <f t="shared" si="67"/>
        <v>#N/A</v>
      </c>
      <c r="GH24" s="162" t="e">
        <f t="shared" si="68"/>
        <v>#N/A</v>
      </c>
      <c r="GI24" s="162" t="e">
        <f t="shared" si="69"/>
        <v>#N/A</v>
      </c>
      <c r="GJ24" s="162" t="e">
        <f t="shared" si="70"/>
        <v>#N/A</v>
      </c>
      <c r="GK24" s="162" t="e">
        <f t="shared" si="71"/>
        <v>#N/A</v>
      </c>
      <c r="GL24" s="162" t="e">
        <f t="shared" si="72"/>
        <v>#N/A</v>
      </c>
      <c r="GM24" s="162" t="e">
        <f t="shared" si="73"/>
        <v>#N/A</v>
      </c>
      <c r="GN24" s="162" t="e">
        <f t="shared" si="74"/>
        <v>#N/A</v>
      </c>
      <c r="GO24" s="162" t="e">
        <f t="shared" si="75"/>
        <v>#N/A</v>
      </c>
      <c r="GP24" s="162" t="e">
        <f t="shared" si="76"/>
        <v>#N/A</v>
      </c>
      <c r="GQ24" s="162" t="e">
        <f t="shared" si="77"/>
        <v>#N/A</v>
      </c>
      <c r="GR24" s="162" t="e">
        <f t="shared" si="78"/>
        <v>#N/A</v>
      </c>
      <c r="GS24" s="162" t="e">
        <f t="shared" si="79"/>
        <v>#N/A</v>
      </c>
      <c r="GT24" s="162" t="e">
        <f t="shared" si="80"/>
        <v>#N/A</v>
      </c>
      <c r="GU24" s="162" t="e">
        <f t="shared" si="81"/>
        <v>#N/A</v>
      </c>
      <c r="GV24" s="162" t="e">
        <f t="shared" si="82"/>
        <v>#N/A</v>
      </c>
      <c r="GW24" s="162" t="e">
        <f t="shared" si="83"/>
        <v>#N/A</v>
      </c>
      <c r="GX24" s="162" t="e">
        <f t="shared" si="84"/>
        <v>#N/A</v>
      </c>
      <c r="GY24" s="162" t="e">
        <f t="shared" si="85"/>
        <v>#N/A</v>
      </c>
      <c r="GZ24" s="162" t="e">
        <f t="shared" si="86"/>
        <v>#N/A</v>
      </c>
      <c r="HA24" s="162" t="e">
        <f t="shared" si="87"/>
        <v>#N/A</v>
      </c>
      <c r="HB24" s="162" t="e">
        <f t="shared" si="88"/>
        <v>#N/A</v>
      </c>
      <c r="HC24" s="162" t="e">
        <f t="shared" si="89"/>
        <v>#N/A</v>
      </c>
      <c r="HD24" s="162" t="e">
        <f t="shared" si="90"/>
        <v>#N/A</v>
      </c>
      <c r="HE24" s="162" t="e">
        <f t="shared" si="91"/>
        <v>#N/A</v>
      </c>
      <c r="HF24" s="162" t="e">
        <f t="shared" si="92"/>
        <v>#N/A</v>
      </c>
      <c r="HG24" s="162" t="e">
        <f t="shared" si="93"/>
        <v>#N/A</v>
      </c>
      <c r="HH24" s="162" t="e">
        <f t="shared" si="94"/>
        <v>#N/A</v>
      </c>
      <c r="HI24" s="162" t="e">
        <f t="shared" si="95"/>
        <v>#N/A</v>
      </c>
      <c r="HJ24" s="162" t="e">
        <f t="shared" si="96"/>
        <v>#N/A</v>
      </c>
      <c r="HK24" s="162" t="e">
        <f t="shared" si="97"/>
        <v>#N/A</v>
      </c>
      <c r="HL24" s="162" t="e">
        <f t="shared" si="98"/>
        <v>#N/A</v>
      </c>
      <c r="HM24" s="162" t="e">
        <f t="shared" si="99"/>
        <v>#N/A</v>
      </c>
      <c r="HN24" s="162" t="e">
        <f t="shared" si="100"/>
        <v>#N/A</v>
      </c>
      <c r="HO24" s="162" t="e">
        <f t="shared" si="101"/>
        <v>#N/A</v>
      </c>
      <c r="HP24" s="162" t="e">
        <f t="shared" si="102"/>
        <v>#N/A</v>
      </c>
      <c r="HQ24" s="162" t="e">
        <f t="shared" si="103"/>
        <v>#N/A</v>
      </c>
      <c r="HR24" s="162" t="e">
        <f t="shared" si="104"/>
        <v>#N/A</v>
      </c>
      <c r="HS24" s="162" t="e">
        <f t="shared" si="105"/>
        <v>#N/A</v>
      </c>
      <c r="HT24" s="162" t="e">
        <f t="shared" si="106"/>
        <v>#N/A</v>
      </c>
    </row>
    <row r="25" spans="1:228" hidden="1" x14ac:dyDescent="0.25">
      <c r="A25" s="4">
        <v>22</v>
      </c>
      <c r="B25" s="102"/>
      <c r="C25" s="110"/>
      <c r="D25" s="115" t="str">
        <f t="shared" si="107"/>
        <v/>
      </c>
      <c r="E25" s="88"/>
      <c r="F25" s="115" t="str">
        <f t="shared" si="108"/>
        <v/>
      </c>
      <c r="G25" s="110"/>
      <c r="H25" s="103"/>
      <c r="I25" s="34" t="str">
        <f t="shared" si="0"/>
        <v/>
      </c>
      <c r="J25" s="34" t="str">
        <f t="shared" si="1"/>
        <v/>
      </c>
      <c r="K25" s="69" t="str">
        <f t="shared" si="109"/>
        <v/>
      </c>
      <c r="L25" s="21"/>
      <c r="M25" s="56"/>
      <c r="N25" s="265"/>
      <c r="O25" s="70" t="str">
        <f>IF(AND(D25&gt;0,E25&gt;0,F25&gt;0),IF(ISBLANK(N25),IF(ISBLANK(L25),"",(F25-D25)*VLOOKUP(L25,VLookups!$A$4:$B$13,2,FALSE)),N25),"")</f>
        <v/>
      </c>
      <c r="P25" s="71" t="str">
        <f t="shared" si="2"/>
        <v/>
      </c>
      <c r="Q25" s="88"/>
      <c r="R25" s="258" t="str">
        <f>IF(AND(Q25&gt;0,E25&gt;0,NOT(O25="")),ABS(VLOOKUP($Q$1,VLookups!$A$48:$B$49,2,FALSE)-_xlfn.NORM.DIST(Q25,K25,O25,TRUE)),"")</f>
        <v/>
      </c>
      <c r="S25" s="87" t="str">
        <f>IF(AND($D25&gt;0,$E25&gt;0,$F25&gt;0,NOT(ISBLANK($L25))),_xlfn.NORM.INV(ABS(VLOOKUP($Q$1,VLookups!$A$48:$B$49,2,FALSE)-S$3),$K25,$O25),"")</f>
        <v/>
      </c>
      <c r="T25" s="86" t="str">
        <f>IF(AND($D25&gt;0,$E25&gt;0,$F25&gt;0,NOT(ISBLANK($L25))),_xlfn.NORM.INV(ABS(VLOOKUP($Q$1,VLookups!$A$48:$B$49,2,FALSE)-T$3),$K25,$O25),"")</f>
        <v/>
      </c>
      <c r="U25" s="87" t="str">
        <f>IF(AND($D25&gt;0,$E25&gt;0,$F25&gt;0,NOT(ISBLANK($L25))),_xlfn.NORM.INV(ABS(VLOOKUP($Q$1,VLookups!$A$48:$B$49,2,FALSE)-U$3),$K25,$O25),"")</f>
        <v/>
      </c>
      <c r="V25" s="86" t="str">
        <f>IF(AND($D25&gt;0,$E25&gt;0,$F25&gt;0,NOT(ISBLANK($L25))),_xlfn.NORM.INV(ABS(VLOOKUP($Q$1,VLookups!$A$48:$B$49,2,FALSE)-V$3),$K25,$O25),"")</f>
        <v/>
      </c>
      <c r="W25" s="87" t="str">
        <f>IF(AND($D25&gt;0,$E25&gt;0,$F25&gt;0,NOT(ISBLANK($L25))),_xlfn.NORM.INV(ABS(VLOOKUP($Q$1,VLookups!$A$48:$B$49,2,FALSE)-W$3),$K25,$O25),"")</f>
        <v/>
      </c>
      <c r="X25" s="86" t="str">
        <f>IF(AND($D25&gt;0,$E25&gt;0,$F25&gt;0,NOT(ISBLANK($L25))),_xlfn.NORM.INV(ABS(VLOOKUP($Q$1,VLookups!$A$48:$B$49,2,FALSE)-X$3),$K25,$O25),"")</f>
        <v/>
      </c>
      <c r="Y25" s="5"/>
      <c r="Z25" s="161"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2" t="e">
        <f t="shared" si="6"/>
        <v>#N/A</v>
      </c>
      <c r="DY25" s="162" t="e">
        <f t="shared" si="7"/>
        <v>#N/A</v>
      </c>
      <c r="DZ25" s="162" t="e">
        <f t="shared" si="8"/>
        <v>#N/A</v>
      </c>
      <c r="EA25" s="162" t="e">
        <f t="shared" si="9"/>
        <v>#N/A</v>
      </c>
      <c r="EB25" s="162" t="e">
        <f t="shared" si="10"/>
        <v>#N/A</v>
      </c>
      <c r="EC25" s="162" t="e">
        <f t="shared" si="11"/>
        <v>#N/A</v>
      </c>
      <c r="ED25" s="162" t="e">
        <f t="shared" si="12"/>
        <v>#N/A</v>
      </c>
      <c r="EE25" s="162" t="e">
        <f t="shared" si="13"/>
        <v>#N/A</v>
      </c>
      <c r="EF25" s="162" t="e">
        <f t="shared" si="14"/>
        <v>#N/A</v>
      </c>
      <c r="EG25" s="162" t="e">
        <f t="shared" si="15"/>
        <v>#N/A</v>
      </c>
      <c r="EH25" s="162" t="e">
        <f t="shared" si="16"/>
        <v>#N/A</v>
      </c>
      <c r="EI25" s="162" t="e">
        <f t="shared" si="17"/>
        <v>#N/A</v>
      </c>
      <c r="EJ25" s="162" t="e">
        <f t="shared" si="18"/>
        <v>#N/A</v>
      </c>
      <c r="EK25" s="162" t="e">
        <f t="shared" si="19"/>
        <v>#N/A</v>
      </c>
      <c r="EL25" s="162" t="e">
        <f t="shared" si="20"/>
        <v>#N/A</v>
      </c>
      <c r="EM25" s="162" t="e">
        <f t="shared" si="21"/>
        <v>#N/A</v>
      </c>
      <c r="EN25" s="162" t="e">
        <f t="shared" si="22"/>
        <v>#N/A</v>
      </c>
      <c r="EO25" s="162" t="e">
        <f t="shared" si="23"/>
        <v>#N/A</v>
      </c>
      <c r="EP25" s="162" t="e">
        <f t="shared" si="24"/>
        <v>#N/A</v>
      </c>
      <c r="EQ25" s="162" t="e">
        <f t="shared" si="25"/>
        <v>#N/A</v>
      </c>
      <c r="ER25" s="162" t="e">
        <f t="shared" si="26"/>
        <v>#N/A</v>
      </c>
      <c r="ES25" s="162" t="e">
        <f t="shared" si="27"/>
        <v>#N/A</v>
      </c>
      <c r="ET25" s="162" t="e">
        <f t="shared" si="28"/>
        <v>#N/A</v>
      </c>
      <c r="EU25" s="162" t="e">
        <f t="shared" si="29"/>
        <v>#N/A</v>
      </c>
      <c r="EV25" s="162" t="e">
        <f t="shared" si="30"/>
        <v>#N/A</v>
      </c>
      <c r="EW25" s="162" t="e">
        <f t="shared" si="31"/>
        <v>#N/A</v>
      </c>
      <c r="EX25" s="162" t="e">
        <f t="shared" si="32"/>
        <v>#N/A</v>
      </c>
      <c r="EY25" s="162" t="e">
        <f t="shared" si="33"/>
        <v>#N/A</v>
      </c>
      <c r="EZ25" s="162" t="e">
        <f t="shared" si="34"/>
        <v>#N/A</v>
      </c>
      <c r="FA25" s="162" t="e">
        <f t="shared" si="35"/>
        <v>#N/A</v>
      </c>
      <c r="FB25" s="162" t="e">
        <f t="shared" si="36"/>
        <v>#N/A</v>
      </c>
      <c r="FC25" s="162" t="e">
        <f t="shared" si="37"/>
        <v>#N/A</v>
      </c>
      <c r="FD25" s="162" t="e">
        <f t="shared" si="38"/>
        <v>#N/A</v>
      </c>
      <c r="FE25" s="162" t="e">
        <f t="shared" si="39"/>
        <v>#N/A</v>
      </c>
      <c r="FF25" s="162" t="e">
        <f t="shared" si="40"/>
        <v>#N/A</v>
      </c>
      <c r="FG25" s="162" t="e">
        <f t="shared" si="41"/>
        <v>#N/A</v>
      </c>
      <c r="FH25" s="162" t="e">
        <f t="shared" si="42"/>
        <v>#N/A</v>
      </c>
      <c r="FI25" s="162" t="e">
        <f t="shared" si="43"/>
        <v>#N/A</v>
      </c>
      <c r="FJ25" s="162" t="e">
        <f t="shared" si="44"/>
        <v>#N/A</v>
      </c>
      <c r="FK25" s="162" t="e">
        <f t="shared" si="45"/>
        <v>#N/A</v>
      </c>
      <c r="FL25" s="162" t="e">
        <f t="shared" si="46"/>
        <v>#N/A</v>
      </c>
      <c r="FM25" s="162" t="e">
        <f t="shared" si="47"/>
        <v>#N/A</v>
      </c>
      <c r="FN25" s="162" t="e">
        <f t="shared" si="48"/>
        <v>#N/A</v>
      </c>
      <c r="FO25" s="162" t="e">
        <f t="shared" si="49"/>
        <v>#N/A</v>
      </c>
      <c r="FP25" s="162" t="e">
        <f t="shared" si="50"/>
        <v>#N/A</v>
      </c>
      <c r="FQ25" s="162" t="e">
        <f t="shared" si="51"/>
        <v>#N/A</v>
      </c>
      <c r="FR25" s="162" t="e">
        <f t="shared" si="52"/>
        <v>#N/A</v>
      </c>
      <c r="FS25" s="162" t="e">
        <f t="shared" si="53"/>
        <v>#N/A</v>
      </c>
      <c r="FT25" s="162" t="e">
        <f t="shared" si="54"/>
        <v>#N/A</v>
      </c>
      <c r="FU25" s="162" t="e">
        <f t="shared" si="55"/>
        <v>#N/A</v>
      </c>
      <c r="FV25" s="162" t="e">
        <f t="shared" si="56"/>
        <v>#N/A</v>
      </c>
      <c r="FW25" s="162" t="e">
        <f t="shared" si="57"/>
        <v>#N/A</v>
      </c>
      <c r="FX25" s="162" t="e">
        <f t="shared" si="58"/>
        <v>#N/A</v>
      </c>
      <c r="FY25" s="162" t="e">
        <f t="shared" si="59"/>
        <v>#N/A</v>
      </c>
      <c r="FZ25" s="162" t="e">
        <f t="shared" si="60"/>
        <v>#N/A</v>
      </c>
      <c r="GA25" s="162" t="e">
        <f t="shared" si="61"/>
        <v>#N/A</v>
      </c>
      <c r="GB25" s="162" t="e">
        <f t="shared" si="62"/>
        <v>#N/A</v>
      </c>
      <c r="GC25" s="162" t="e">
        <f t="shared" si="63"/>
        <v>#N/A</v>
      </c>
      <c r="GD25" s="162" t="e">
        <f t="shared" si="64"/>
        <v>#N/A</v>
      </c>
      <c r="GE25" s="162" t="e">
        <f t="shared" si="65"/>
        <v>#N/A</v>
      </c>
      <c r="GF25" s="162" t="e">
        <f t="shared" si="66"/>
        <v>#N/A</v>
      </c>
      <c r="GG25" s="162" t="e">
        <f t="shared" si="67"/>
        <v>#N/A</v>
      </c>
      <c r="GH25" s="162" t="e">
        <f t="shared" si="68"/>
        <v>#N/A</v>
      </c>
      <c r="GI25" s="162" t="e">
        <f t="shared" si="69"/>
        <v>#N/A</v>
      </c>
      <c r="GJ25" s="162" t="e">
        <f t="shared" si="70"/>
        <v>#N/A</v>
      </c>
      <c r="GK25" s="162" t="e">
        <f t="shared" si="71"/>
        <v>#N/A</v>
      </c>
      <c r="GL25" s="162" t="e">
        <f t="shared" si="72"/>
        <v>#N/A</v>
      </c>
      <c r="GM25" s="162" t="e">
        <f t="shared" si="73"/>
        <v>#N/A</v>
      </c>
      <c r="GN25" s="162" t="e">
        <f t="shared" si="74"/>
        <v>#N/A</v>
      </c>
      <c r="GO25" s="162" t="e">
        <f t="shared" si="75"/>
        <v>#N/A</v>
      </c>
      <c r="GP25" s="162" t="e">
        <f t="shared" si="76"/>
        <v>#N/A</v>
      </c>
      <c r="GQ25" s="162" t="e">
        <f t="shared" si="77"/>
        <v>#N/A</v>
      </c>
      <c r="GR25" s="162" t="e">
        <f t="shared" si="78"/>
        <v>#N/A</v>
      </c>
      <c r="GS25" s="162" t="e">
        <f t="shared" si="79"/>
        <v>#N/A</v>
      </c>
      <c r="GT25" s="162" t="e">
        <f t="shared" si="80"/>
        <v>#N/A</v>
      </c>
      <c r="GU25" s="162" t="e">
        <f t="shared" si="81"/>
        <v>#N/A</v>
      </c>
      <c r="GV25" s="162" t="e">
        <f t="shared" si="82"/>
        <v>#N/A</v>
      </c>
      <c r="GW25" s="162" t="e">
        <f t="shared" si="83"/>
        <v>#N/A</v>
      </c>
      <c r="GX25" s="162" t="e">
        <f t="shared" si="84"/>
        <v>#N/A</v>
      </c>
      <c r="GY25" s="162" t="e">
        <f t="shared" si="85"/>
        <v>#N/A</v>
      </c>
      <c r="GZ25" s="162" t="e">
        <f t="shared" si="86"/>
        <v>#N/A</v>
      </c>
      <c r="HA25" s="162" t="e">
        <f t="shared" si="87"/>
        <v>#N/A</v>
      </c>
      <c r="HB25" s="162" t="e">
        <f t="shared" si="88"/>
        <v>#N/A</v>
      </c>
      <c r="HC25" s="162" t="e">
        <f t="shared" si="89"/>
        <v>#N/A</v>
      </c>
      <c r="HD25" s="162" t="e">
        <f t="shared" si="90"/>
        <v>#N/A</v>
      </c>
      <c r="HE25" s="162" t="e">
        <f t="shared" si="91"/>
        <v>#N/A</v>
      </c>
      <c r="HF25" s="162" t="e">
        <f t="shared" si="92"/>
        <v>#N/A</v>
      </c>
      <c r="HG25" s="162" t="e">
        <f t="shared" si="93"/>
        <v>#N/A</v>
      </c>
      <c r="HH25" s="162" t="e">
        <f t="shared" si="94"/>
        <v>#N/A</v>
      </c>
      <c r="HI25" s="162" t="e">
        <f t="shared" si="95"/>
        <v>#N/A</v>
      </c>
      <c r="HJ25" s="162" t="e">
        <f t="shared" si="96"/>
        <v>#N/A</v>
      </c>
      <c r="HK25" s="162" t="e">
        <f t="shared" si="97"/>
        <v>#N/A</v>
      </c>
      <c r="HL25" s="162" t="e">
        <f t="shared" si="98"/>
        <v>#N/A</v>
      </c>
      <c r="HM25" s="162" t="e">
        <f t="shared" si="99"/>
        <v>#N/A</v>
      </c>
      <c r="HN25" s="162" t="e">
        <f t="shared" si="100"/>
        <v>#N/A</v>
      </c>
      <c r="HO25" s="162" t="e">
        <f t="shared" si="101"/>
        <v>#N/A</v>
      </c>
      <c r="HP25" s="162" t="e">
        <f t="shared" si="102"/>
        <v>#N/A</v>
      </c>
      <c r="HQ25" s="162" t="e">
        <f t="shared" si="103"/>
        <v>#N/A</v>
      </c>
      <c r="HR25" s="162" t="e">
        <f t="shared" si="104"/>
        <v>#N/A</v>
      </c>
      <c r="HS25" s="162" t="e">
        <f t="shared" si="105"/>
        <v>#N/A</v>
      </c>
      <c r="HT25" s="162" t="e">
        <f t="shared" si="106"/>
        <v>#N/A</v>
      </c>
    </row>
    <row r="26" spans="1:228" hidden="1" x14ac:dyDescent="0.25">
      <c r="A26" s="4">
        <v>23</v>
      </c>
      <c r="B26" s="102"/>
      <c r="C26" s="110"/>
      <c r="D26" s="115" t="str">
        <f t="shared" si="107"/>
        <v/>
      </c>
      <c r="E26" s="88"/>
      <c r="F26" s="115" t="str">
        <f t="shared" si="108"/>
        <v/>
      </c>
      <c r="G26" s="110"/>
      <c r="H26" s="103"/>
      <c r="I26" s="34" t="str">
        <f t="shared" si="0"/>
        <v/>
      </c>
      <c r="J26" s="34" t="str">
        <f t="shared" si="1"/>
        <v/>
      </c>
      <c r="K26" s="69" t="str">
        <f t="shared" si="109"/>
        <v/>
      </c>
      <c r="L26" s="21"/>
      <c r="M26" s="56"/>
      <c r="N26" s="265"/>
      <c r="O26" s="70" t="str">
        <f>IF(AND(D26&gt;0,E26&gt;0,F26&gt;0),IF(ISBLANK(N26),IF(ISBLANK(L26),"",(F26-D26)*VLOOKUP(L26,VLookups!$A$4:$B$13,2,FALSE)),N26),"")</f>
        <v/>
      </c>
      <c r="P26" s="71" t="str">
        <f t="shared" si="2"/>
        <v/>
      </c>
      <c r="Q26" s="88"/>
      <c r="R26" s="258" t="str">
        <f>IF(AND(Q26&gt;0,E26&gt;0,NOT(O26="")),ABS(VLOOKUP($Q$1,VLookups!$A$48:$B$49,2,FALSE)-_xlfn.NORM.DIST(Q26,K26,O26,TRUE)),"")</f>
        <v/>
      </c>
      <c r="S26" s="87" t="str">
        <f>IF(AND($D26&gt;0,$E26&gt;0,$F26&gt;0,NOT(ISBLANK($L26))),_xlfn.NORM.INV(ABS(VLOOKUP($Q$1,VLookups!$A$48:$B$49,2,FALSE)-S$3),$K26,$O26),"")</f>
        <v/>
      </c>
      <c r="T26" s="86" t="str">
        <f>IF(AND($D26&gt;0,$E26&gt;0,$F26&gt;0,NOT(ISBLANK($L26))),_xlfn.NORM.INV(ABS(VLOOKUP($Q$1,VLookups!$A$48:$B$49,2,FALSE)-T$3),$K26,$O26),"")</f>
        <v/>
      </c>
      <c r="U26" s="87" t="str">
        <f>IF(AND($D26&gt;0,$E26&gt;0,$F26&gt;0,NOT(ISBLANK($L26))),_xlfn.NORM.INV(ABS(VLOOKUP($Q$1,VLookups!$A$48:$B$49,2,FALSE)-U$3),$K26,$O26),"")</f>
        <v/>
      </c>
      <c r="V26" s="86" t="str">
        <f>IF(AND($D26&gt;0,$E26&gt;0,$F26&gt;0,NOT(ISBLANK($L26))),_xlfn.NORM.INV(ABS(VLOOKUP($Q$1,VLookups!$A$48:$B$49,2,FALSE)-V$3),$K26,$O26),"")</f>
        <v/>
      </c>
      <c r="W26" s="87" t="str">
        <f>IF(AND($D26&gt;0,$E26&gt;0,$F26&gt;0,NOT(ISBLANK($L26))),_xlfn.NORM.INV(ABS(VLOOKUP($Q$1,VLookups!$A$48:$B$49,2,FALSE)-W$3),$K26,$O26),"")</f>
        <v/>
      </c>
      <c r="X26" s="86" t="str">
        <f>IF(AND($D26&gt;0,$E26&gt;0,$F26&gt;0,NOT(ISBLANK($L26))),_xlfn.NORM.INV(ABS(VLOOKUP($Q$1,VLookups!$A$48:$B$49,2,FALSE)-X$3),$K26,$O26),"")</f>
        <v/>
      </c>
      <c r="Y26" s="5"/>
      <c r="Z26" s="161"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2" t="e">
        <f t="shared" si="6"/>
        <v>#N/A</v>
      </c>
      <c r="DY26" s="162" t="e">
        <f t="shared" si="7"/>
        <v>#N/A</v>
      </c>
      <c r="DZ26" s="162" t="e">
        <f t="shared" si="8"/>
        <v>#N/A</v>
      </c>
      <c r="EA26" s="162" t="e">
        <f t="shared" si="9"/>
        <v>#N/A</v>
      </c>
      <c r="EB26" s="162" t="e">
        <f t="shared" si="10"/>
        <v>#N/A</v>
      </c>
      <c r="EC26" s="162" t="e">
        <f t="shared" si="11"/>
        <v>#N/A</v>
      </c>
      <c r="ED26" s="162" t="e">
        <f t="shared" si="12"/>
        <v>#N/A</v>
      </c>
      <c r="EE26" s="162" t="e">
        <f t="shared" si="13"/>
        <v>#N/A</v>
      </c>
      <c r="EF26" s="162" t="e">
        <f t="shared" si="14"/>
        <v>#N/A</v>
      </c>
      <c r="EG26" s="162" t="e">
        <f t="shared" si="15"/>
        <v>#N/A</v>
      </c>
      <c r="EH26" s="162" t="e">
        <f t="shared" si="16"/>
        <v>#N/A</v>
      </c>
      <c r="EI26" s="162" t="e">
        <f t="shared" si="17"/>
        <v>#N/A</v>
      </c>
      <c r="EJ26" s="162" t="e">
        <f t="shared" si="18"/>
        <v>#N/A</v>
      </c>
      <c r="EK26" s="162" t="e">
        <f t="shared" si="19"/>
        <v>#N/A</v>
      </c>
      <c r="EL26" s="162" t="e">
        <f t="shared" si="20"/>
        <v>#N/A</v>
      </c>
      <c r="EM26" s="162" t="e">
        <f t="shared" si="21"/>
        <v>#N/A</v>
      </c>
      <c r="EN26" s="162" t="e">
        <f t="shared" si="22"/>
        <v>#N/A</v>
      </c>
      <c r="EO26" s="162" t="e">
        <f t="shared" si="23"/>
        <v>#N/A</v>
      </c>
      <c r="EP26" s="162" t="e">
        <f t="shared" si="24"/>
        <v>#N/A</v>
      </c>
      <c r="EQ26" s="162" t="e">
        <f t="shared" si="25"/>
        <v>#N/A</v>
      </c>
      <c r="ER26" s="162" t="e">
        <f t="shared" si="26"/>
        <v>#N/A</v>
      </c>
      <c r="ES26" s="162" t="e">
        <f t="shared" si="27"/>
        <v>#N/A</v>
      </c>
      <c r="ET26" s="162" t="e">
        <f t="shared" si="28"/>
        <v>#N/A</v>
      </c>
      <c r="EU26" s="162" t="e">
        <f t="shared" si="29"/>
        <v>#N/A</v>
      </c>
      <c r="EV26" s="162" t="e">
        <f t="shared" si="30"/>
        <v>#N/A</v>
      </c>
      <c r="EW26" s="162" t="e">
        <f t="shared" si="31"/>
        <v>#N/A</v>
      </c>
      <c r="EX26" s="162" t="e">
        <f t="shared" si="32"/>
        <v>#N/A</v>
      </c>
      <c r="EY26" s="162" t="e">
        <f t="shared" si="33"/>
        <v>#N/A</v>
      </c>
      <c r="EZ26" s="162" t="e">
        <f t="shared" si="34"/>
        <v>#N/A</v>
      </c>
      <c r="FA26" s="162" t="e">
        <f t="shared" si="35"/>
        <v>#N/A</v>
      </c>
      <c r="FB26" s="162" t="e">
        <f t="shared" si="36"/>
        <v>#N/A</v>
      </c>
      <c r="FC26" s="162" t="e">
        <f t="shared" si="37"/>
        <v>#N/A</v>
      </c>
      <c r="FD26" s="162" t="e">
        <f t="shared" si="38"/>
        <v>#N/A</v>
      </c>
      <c r="FE26" s="162" t="e">
        <f t="shared" si="39"/>
        <v>#N/A</v>
      </c>
      <c r="FF26" s="162" t="e">
        <f t="shared" si="40"/>
        <v>#N/A</v>
      </c>
      <c r="FG26" s="162" t="e">
        <f t="shared" si="41"/>
        <v>#N/A</v>
      </c>
      <c r="FH26" s="162" t="e">
        <f t="shared" si="42"/>
        <v>#N/A</v>
      </c>
      <c r="FI26" s="162" t="e">
        <f t="shared" si="43"/>
        <v>#N/A</v>
      </c>
      <c r="FJ26" s="162" t="e">
        <f t="shared" si="44"/>
        <v>#N/A</v>
      </c>
      <c r="FK26" s="162" t="e">
        <f t="shared" si="45"/>
        <v>#N/A</v>
      </c>
      <c r="FL26" s="162" t="e">
        <f t="shared" si="46"/>
        <v>#N/A</v>
      </c>
      <c r="FM26" s="162" t="e">
        <f t="shared" si="47"/>
        <v>#N/A</v>
      </c>
      <c r="FN26" s="162" t="e">
        <f t="shared" si="48"/>
        <v>#N/A</v>
      </c>
      <c r="FO26" s="162" t="e">
        <f t="shared" si="49"/>
        <v>#N/A</v>
      </c>
      <c r="FP26" s="162" t="e">
        <f t="shared" si="50"/>
        <v>#N/A</v>
      </c>
      <c r="FQ26" s="162" t="e">
        <f t="shared" si="51"/>
        <v>#N/A</v>
      </c>
      <c r="FR26" s="162" t="e">
        <f t="shared" si="52"/>
        <v>#N/A</v>
      </c>
      <c r="FS26" s="162" t="e">
        <f t="shared" si="53"/>
        <v>#N/A</v>
      </c>
      <c r="FT26" s="162" t="e">
        <f t="shared" si="54"/>
        <v>#N/A</v>
      </c>
      <c r="FU26" s="162" t="e">
        <f t="shared" si="55"/>
        <v>#N/A</v>
      </c>
      <c r="FV26" s="162" t="e">
        <f t="shared" si="56"/>
        <v>#N/A</v>
      </c>
      <c r="FW26" s="162" t="e">
        <f t="shared" si="57"/>
        <v>#N/A</v>
      </c>
      <c r="FX26" s="162" t="e">
        <f t="shared" si="58"/>
        <v>#N/A</v>
      </c>
      <c r="FY26" s="162" t="e">
        <f t="shared" si="59"/>
        <v>#N/A</v>
      </c>
      <c r="FZ26" s="162" t="e">
        <f t="shared" si="60"/>
        <v>#N/A</v>
      </c>
      <c r="GA26" s="162" t="e">
        <f t="shared" si="61"/>
        <v>#N/A</v>
      </c>
      <c r="GB26" s="162" t="e">
        <f t="shared" si="62"/>
        <v>#N/A</v>
      </c>
      <c r="GC26" s="162" t="e">
        <f t="shared" si="63"/>
        <v>#N/A</v>
      </c>
      <c r="GD26" s="162" t="e">
        <f t="shared" si="64"/>
        <v>#N/A</v>
      </c>
      <c r="GE26" s="162" t="e">
        <f t="shared" si="65"/>
        <v>#N/A</v>
      </c>
      <c r="GF26" s="162" t="e">
        <f t="shared" si="66"/>
        <v>#N/A</v>
      </c>
      <c r="GG26" s="162" t="e">
        <f t="shared" si="67"/>
        <v>#N/A</v>
      </c>
      <c r="GH26" s="162" t="e">
        <f t="shared" si="68"/>
        <v>#N/A</v>
      </c>
      <c r="GI26" s="162" t="e">
        <f t="shared" si="69"/>
        <v>#N/A</v>
      </c>
      <c r="GJ26" s="162" t="e">
        <f t="shared" si="70"/>
        <v>#N/A</v>
      </c>
      <c r="GK26" s="162" t="e">
        <f t="shared" si="71"/>
        <v>#N/A</v>
      </c>
      <c r="GL26" s="162" t="e">
        <f t="shared" si="72"/>
        <v>#N/A</v>
      </c>
      <c r="GM26" s="162" t="e">
        <f t="shared" si="73"/>
        <v>#N/A</v>
      </c>
      <c r="GN26" s="162" t="e">
        <f t="shared" si="74"/>
        <v>#N/A</v>
      </c>
      <c r="GO26" s="162" t="e">
        <f t="shared" si="75"/>
        <v>#N/A</v>
      </c>
      <c r="GP26" s="162" t="e">
        <f t="shared" si="76"/>
        <v>#N/A</v>
      </c>
      <c r="GQ26" s="162" t="e">
        <f t="shared" si="77"/>
        <v>#N/A</v>
      </c>
      <c r="GR26" s="162" t="e">
        <f t="shared" si="78"/>
        <v>#N/A</v>
      </c>
      <c r="GS26" s="162" t="e">
        <f t="shared" si="79"/>
        <v>#N/A</v>
      </c>
      <c r="GT26" s="162" t="e">
        <f t="shared" si="80"/>
        <v>#N/A</v>
      </c>
      <c r="GU26" s="162" t="e">
        <f t="shared" si="81"/>
        <v>#N/A</v>
      </c>
      <c r="GV26" s="162" t="e">
        <f t="shared" si="82"/>
        <v>#N/A</v>
      </c>
      <c r="GW26" s="162" t="e">
        <f t="shared" si="83"/>
        <v>#N/A</v>
      </c>
      <c r="GX26" s="162" t="e">
        <f t="shared" si="84"/>
        <v>#N/A</v>
      </c>
      <c r="GY26" s="162" t="e">
        <f t="shared" si="85"/>
        <v>#N/A</v>
      </c>
      <c r="GZ26" s="162" t="e">
        <f t="shared" si="86"/>
        <v>#N/A</v>
      </c>
      <c r="HA26" s="162" t="e">
        <f t="shared" si="87"/>
        <v>#N/A</v>
      </c>
      <c r="HB26" s="162" t="e">
        <f t="shared" si="88"/>
        <v>#N/A</v>
      </c>
      <c r="HC26" s="162" t="e">
        <f t="shared" si="89"/>
        <v>#N/A</v>
      </c>
      <c r="HD26" s="162" t="e">
        <f t="shared" si="90"/>
        <v>#N/A</v>
      </c>
      <c r="HE26" s="162" t="e">
        <f t="shared" si="91"/>
        <v>#N/A</v>
      </c>
      <c r="HF26" s="162" t="e">
        <f t="shared" si="92"/>
        <v>#N/A</v>
      </c>
      <c r="HG26" s="162" t="e">
        <f t="shared" si="93"/>
        <v>#N/A</v>
      </c>
      <c r="HH26" s="162" t="e">
        <f t="shared" si="94"/>
        <v>#N/A</v>
      </c>
      <c r="HI26" s="162" t="e">
        <f t="shared" si="95"/>
        <v>#N/A</v>
      </c>
      <c r="HJ26" s="162" t="e">
        <f t="shared" si="96"/>
        <v>#N/A</v>
      </c>
      <c r="HK26" s="162" t="e">
        <f t="shared" si="97"/>
        <v>#N/A</v>
      </c>
      <c r="HL26" s="162" t="e">
        <f t="shared" si="98"/>
        <v>#N/A</v>
      </c>
      <c r="HM26" s="162" t="e">
        <f t="shared" si="99"/>
        <v>#N/A</v>
      </c>
      <c r="HN26" s="162" t="e">
        <f t="shared" si="100"/>
        <v>#N/A</v>
      </c>
      <c r="HO26" s="162" t="e">
        <f t="shared" si="101"/>
        <v>#N/A</v>
      </c>
      <c r="HP26" s="162" t="e">
        <f t="shared" si="102"/>
        <v>#N/A</v>
      </c>
      <c r="HQ26" s="162" t="e">
        <f t="shared" si="103"/>
        <v>#N/A</v>
      </c>
      <c r="HR26" s="162" t="e">
        <f t="shared" si="104"/>
        <v>#N/A</v>
      </c>
      <c r="HS26" s="162" t="e">
        <f t="shared" si="105"/>
        <v>#N/A</v>
      </c>
      <c r="HT26" s="162" t="e">
        <f t="shared" si="106"/>
        <v>#N/A</v>
      </c>
    </row>
    <row r="27" spans="1:228" hidden="1" x14ac:dyDescent="0.25">
      <c r="A27" s="4">
        <v>24</v>
      </c>
      <c r="B27" s="102"/>
      <c r="C27" s="110"/>
      <c r="D27" s="115" t="str">
        <f t="shared" si="107"/>
        <v/>
      </c>
      <c r="E27" s="88"/>
      <c r="F27" s="115" t="str">
        <f t="shared" si="108"/>
        <v/>
      </c>
      <c r="G27" s="110"/>
      <c r="H27" s="103"/>
      <c r="I27" s="34" t="str">
        <f t="shared" si="0"/>
        <v/>
      </c>
      <c r="J27" s="34" t="str">
        <f t="shared" si="1"/>
        <v/>
      </c>
      <c r="K27" s="69" t="str">
        <f t="shared" si="109"/>
        <v/>
      </c>
      <c r="L27" s="21"/>
      <c r="M27" s="56"/>
      <c r="N27" s="265"/>
      <c r="O27" s="70" t="str">
        <f>IF(AND(D27&gt;0,E27&gt;0,F27&gt;0),IF(ISBLANK(N27),IF(ISBLANK(L27),"",(F27-D27)*VLOOKUP(L27,VLookups!$A$4:$B$13,2,FALSE)),N27),"")</f>
        <v/>
      </c>
      <c r="P27" s="71" t="str">
        <f t="shared" si="2"/>
        <v/>
      </c>
      <c r="Q27" s="88"/>
      <c r="R27" s="258" t="str">
        <f>IF(AND(Q27&gt;0,E27&gt;0,NOT(O27="")),ABS(VLOOKUP($Q$1,VLookups!$A$48:$B$49,2,FALSE)-_xlfn.NORM.DIST(Q27,K27,O27,TRUE)),"")</f>
        <v/>
      </c>
      <c r="S27" s="87" t="str">
        <f>IF(AND($D27&gt;0,$E27&gt;0,$F27&gt;0,NOT(ISBLANK($L27))),_xlfn.NORM.INV(ABS(VLOOKUP($Q$1,VLookups!$A$48:$B$49,2,FALSE)-S$3),$K27,$O27),"")</f>
        <v/>
      </c>
      <c r="T27" s="86" t="str">
        <f>IF(AND($D27&gt;0,$E27&gt;0,$F27&gt;0,NOT(ISBLANK($L27))),_xlfn.NORM.INV(ABS(VLOOKUP($Q$1,VLookups!$A$48:$B$49,2,FALSE)-T$3),$K27,$O27),"")</f>
        <v/>
      </c>
      <c r="U27" s="87" t="str">
        <f>IF(AND($D27&gt;0,$E27&gt;0,$F27&gt;0,NOT(ISBLANK($L27))),_xlfn.NORM.INV(ABS(VLOOKUP($Q$1,VLookups!$A$48:$B$49,2,FALSE)-U$3),$K27,$O27),"")</f>
        <v/>
      </c>
      <c r="V27" s="86" t="str">
        <f>IF(AND($D27&gt;0,$E27&gt;0,$F27&gt;0,NOT(ISBLANK($L27))),_xlfn.NORM.INV(ABS(VLOOKUP($Q$1,VLookups!$A$48:$B$49,2,FALSE)-V$3),$K27,$O27),"")</f>
        <v/>
      </c>
      <c r="W27" s="87" t="str">
        <f>IF(AND($D27&gt;0,$E27&gt;0,$F27&gt;0,NOT(ISBLANK($L27))),_xlfn.NORM.INV(ABS(VLOOKUP($Q$1,VLookups!$A$48:$B$49,2,FALSE)-W$3),$K27,$O27),"")</f>
        <v/>
      </c>
      <c r="X27" s="86" t="str">
        <f>IF(AND($D27&gt;0,$E27&gt;0,$F27&gt;0,NOT(ISBLANK($L27))),_xlfn.NORM.INV(ABS(VLOOKUP($Q$1,VLookups!$A$48:$B$49,2,FALSE)-X$3),$K27,$O27),"")</f>
        <v/>
      </c>
      <c r="Y27" s="5"/>
      <c r="Z27" s="161"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2" t="e">
        <f t="shared" si="6"/>
        <v>#N/A</v>
      </c>
      <c r="DY27" s="162" t="e">
        <f t="shared" si="7"/>
        <v>#N/A</v>
      </c>
      <c r="DZ27" s="162" t="e">
        <f t="shared" si="8"/>
        <v>#N/A</v>
      </c>
      <c r="EA27" s="162" t="e">
        <f t="shared" si="9"/>
        <v>#N/A</v>
      </c>
      <c r="EB27" s="162" t="e">
        <f t="shared" si="10"/>
        <v>#N/A</v>
      </c>
      <c r="EC27" s="162" t="e">
        <f t="shared" si="11"/>
        <v>#N/A</v>
      </c>
      <c r="ED27" s="162" t="e">
        <f t="shared" si="12"/>
        <v>#N/A</v>
      </c>
      <c r="EE27" s="162" t="e">
        <f t="shared" si="13"/>
        <v>#N/A</v>
      </c>
      <c r="EF27" s="162" t="e">
        <f t="shared" si="14"/>
        <v>#N/A</v>
      </c>
      <c r="EG27" s="162" t="e">
        <f t="shared" si="15"/>
        <v>#N/A</v>
      </c>
      <c r="EH27" s="162" t="e">
        <f t="shared" si="16"/>
        <v>#N/A</v>
      </c>
      <c r="EI27" s="162" t="e">
        <f t="shared" si="17"/>
        <v>#N/A</v>
      </c>
      <c r="EJ27" s="162" t="e">
        <f t="shared" si="18"/>
        <v>#N/A</v>
      </c>
      <c r="EK27" s="162" t="e">
        <f t="shared" si="19"/>
        <v>#N/A</v>
      </c>
      <c r="EL27" s="162" t="e">
        <f t="shared" si="20"/>
        <v>#N/A</v>
      </c>
      <c r="EM27" s="162" t="e">
        <f t="shared" si="21"/>
        <v>#N/A</v>
      </c>
      <c r="EN27" s="162" t="e">
        <f t="shared" si="22"/>
        <v>#N/A</v>
      </c>
      <c r="EO27" s="162" t="e">
        <f t="shared" si="23"/>
        <v>#N/A</v>
      </c>
      <c r="EP27" s="162" t="e">
        <f t="shared" si="24"/>
        <v>#N/A</v>
      </c>
      <c r="EQ27" s="162" t="e">
        <f t="shared" si="25"/>
        <v>#N/A</v>
      </c>
      <c r="ER27" s="162" t="e">
        <f t="shared" si="26"/>
        <v>#N/A</v>
      </c>
      <c r="ES27" s="162" t="e">
        <f t="shared" si="27"/>
        <v>#N/A</v>
      </c>
      <c r="ET27" s="162" t="e">
        <f t="shared" si="28"/>
        <v>#N/A</v>
      </c>
      <c r="EU27" s="162" t="e">
        <f t="shared" si="29"/>
        <v>#N/A</v>
      </c>
      <c r="EV27" s="162" t="e">
        <f t="shared" si="30"/>
        <v>#N/A</v>
      </c>
      <c r="EW27" s="162" t="e">
        <f t="shared" si="31"/>
        <v>#N/A</v>
      </c>
      <c r="EX27" s="162" t="e">
        <f t="shared" si="32"/>
        <v>#N/A</v>
      </c>
      <c r="EY27" s="162" t="e">
        <f t="shared" si="33"/>
        <v>#N/A</v>
      </c>
      <c r="EZ27" s="162" t="e">
        <f t="shared" si="34"/>
        <v>#N/A</v>
      </c>
      <c r="FA27" s="162" t="e">
        <f t="shared" si="35"/>
        <v>#N/A</v>
      </c>
      <c r="FB27" s="162" t="e">
        <f t="shared" si="36"/>
        <v>#N/A</v>
      </c>
      <c r="FC27" s="162" t="e">
        <f t="shared" si="37"/>
        <v>#N/A</v>
      </c>
      <c r="FD27" s="162" t="e">
        <f t="shared" si="38"/>
        <v>#N/A</v>
      </c>
      <c r="FE27" s="162" t="e">
        <f t="shared" si="39"/>
        <v>#N/A</v>
      </c>
      <c r="FF27" s="162" t="e">
        <f t="shared" si="40"/>
        <v>#N/A</v>
      </c>
      <c r="FG27" s="162" t="e">
        <f t="shared" si="41"/>
        <v>#N/A</v>
      </c>
      <c r="FH27" s="162" t="e">
        <f t="shared" si="42"/>
        <v>#N/A</v>
      </c>
      <c r="FI27" s="162" t="e">
        <f t="shared" si="43"/>
        <v>#N/A</v>
      </c>
      <c r="FJ27" s="162" t="e">
        <f t="shared" si="44"/>
        <v>#N/A</v>
      </c>
      <c r="FK27" s="162" t="e">
        <f t="shared" si="45"/>
        <v>#N/A</v>
      </c>
      <c r="FL27" s="162" t="e">
        <f t="shared" si="46"/>
        <v>#N/A</v>
      </c>
      <c r="FM27" s="162" t="e">
        <f t="shared" si="47"/>
        <v>#N/A</v>
      </c>
      <c r="FN27" s="162" t="e">
        <f t="shared" si="48"/>
        <v>#N/A</v>
      </c>
      <c r="FO27" s="162" t="e">
        <f t="shared" si="49"/>
        <v>#N/A</v>
      </c>
      <c r="FP27" s="162" t="e">
        <f t="shared" si="50"/>
        <v>#N/A</v>
      </c>
      <c r="FQ27" s="162" t="e">
        <f t="shared" si="51"/>
        <v>#N/A</v>
      </c>
      <c r="FR27" s="162" t="e">
        <f t="shared" si="52"/>
        <v>#N/A</v>
      </c>
      <c r="FS27" s="162" t="e">
        <f t="shared" si="53"/>
        <v>#N/A</v>
      </c>
      <c r="FT27" s="162" t="e">
        <f t="shared" si="54"/>
        <v>#N/A</v>
      </c>
      <c r="FU27" s="162" t="e">
        <f t="shared" si="55"/>
        <v>#N/A</v>
      </c>
      <c r="FV27" s="162" t="e">
        <f t="shared" si="56"/>
        <v>#N/A</v>
      </c>
      <c r="FW27" s="162" t="e">
        <f t="shared" si="57"/>
        <v>#N/A</v>
      </c>
      <c r="FX27" s="162" t="e">
        <f t="shared" si="58"/>
        <v>#N/A</v>
      </c>
      <c r="FY27" s="162" t="e">
        <f t="shared" si="59"/>
        <v>#N/A</v>
      </c>
      <c r="FZ27" s="162" t="e">
        <f t="shared" si="60"/>
        <v>#N/A</v>
      </c>
      <c r="GA27" s="162" t="e">
        <f t="shared" si="61"/>
        <v>#N/A</v>
      </c>
      <c r="GB27" s="162" t="e">
        <f t="shared" si="62"/>
        <v>#N/A</v>
      </c>
      <c r="GC27" s="162" t="e">
        <f t="shared" si="63"/>
        <v>#N/A</v>
      </c>
      <c r="GD27" s="162" t="e">
        <f t="shared" si="64"/>
        <v>#N/A</v>
      </c>
      <c r="GE27" s="162" t="e">
        <f t="shared" si="65"/>
        <v>#N/A</v>
      </c>
      <c r="GF27" s="162" t="e">
        <f t="shared" si="66"/>
        <v>#N/A</v>
      </c>
      <c r="GG27" s="162" t="e">
        <f t="shared" si="67"/>
        <v>#N/A</v>
      </c>
      <c r="GH27" s="162" t="e">
        <f t="shared" si="68"/>
        <v>#N/A</v>
      </c>
      <c r="GI27" s="162" t="e">
        <f t="shared" si="69"/>
        <v>#N/A</v>
      </c>
      <c r="GJ27" s="162" t="e">
        <f t="shared" si="70"/>
        <v>#N/A</v>
      </c>
      <c r="GK27" s="162" t="e">
        <f t="shared" si="71"/>
        <v>#N/A</v>
      </c>
      <c r="GL27" s="162" t="e">
        <f t="shared" si="72"/>
        <v>#N/A</v>
      </c>
      <c r="GM27" s="162" t="e">
        <f t="shared" si="73"/>
        <v>#N/A</v>
      </c>
      <c r="GN27" s="162" t="e">
        <f t="shared" si="74"/>
        <v>#N/A</v>
      </c>
      <c r="GO27" s="162" t="e">
        <f t="shared" si="75"/>
        <v>#N/A</v>
      </c>
      <c r="GP27" s="162" t="e">
        <f t="shared" si="76"/>
        <v>#N/A</v>
      </c>
      <c r="GQ27" s="162" t="e">
        <f t="shared" si="77"/>
        <v>#N/A</v>
      </c>
      <c r="GR27" s="162" t="e">
        <f t="shared" si="78"/>
        <v>#N/A</v>
      </c>
      <c r="GS27" s="162" t="e">
        <f t="shared" si="79"/>
        <v>#N/A</v>
      </c>
      <c r="GT27" s="162" t="e">
        <f t="shared" si="80"/>
        <v>#N/A</v>
      </c>
      <c r="GU27" s="162" t="e">
        <f t="shared" si="81"/>
        <v>#N/A</v>
      </c>
      <c r="GV27" s="162" t="e">
        <f t="shared" si="82"/>
        <v>#N/A</v>
      </c>
      <c r="GW27" s="162" t="e">
        <f t="shared" si="83"/>
        <v>#N/A</v>
      </c>
      <c r="GX27" s="162" t="e">
        <f t="shared" si="84"/>
        <v>#N/A</v>
      </c>
      <c r="GY27" s="162" t="e">
        <f t="shared" si="85"/>
        <v>#N/A</v>
      </c>
      <c r="GZ27" s="162" t="e">
        <f t="shared" si="86"/>
        <v>#N/A</v>
      </c>
      <c r="HA27" s="162" t="e">
        <f t="shared" si="87"/>
        <v>#N/A</v>
      </c>
      <c r="HB27" s="162" t="e">
        <f t="shared" si="88"/>
        <v>#N/A</v>
      </c>
      <c r="HC27" s="162" t="e">
        <f t="shared" si="89"/>
        <v>#N/A</v>
      </c>
      <c r="HD27" s="162" t="e">
        <f t="shared" si="90"/>
        <v>#N/A</v>
      </c>
      <c r="HE27" s="162" t="e">
        <f t="shared" si="91"/>
        <v>#N/A</v>
      </c>
      <c r="HF27" s="162" t="e">
        <f t="shared" si="92"/>
        <v>#N/A</v>
      </c>
      <c r="HG27" s="162" t="e">
        <f t="shared" si="93"/>
        <v>#N/A</v>
      </c>
      <c r="HH27" s="162" t="e">
        <f t="shared" si="94"/>
        <v>#N/A</v>
      </c>
      <c r="HI27" s="162" t="e">
        <f t="shared" si="95"/>
        <v>#N/A</v>
      </c>
      <c r="HJ27" s="162" t="e">
        <f t="shared" si="96"/>
        <v>#N/A</v>
      </c>
      <c r="HK27" s="162" t="e">
        <f t="shared" si="97"/>
        <v>#N/A</v>
      </c>
      <c r="HL27" s="162" t="e">
        <f t="shared" si="98"/>
        <v>#N/A</v>
      </c>
      <c r="HM27" s="162" t="e">
        <f t="shared" si="99"/>
        <v>#N/A</v>
      </c>
      <c r="HN27" s="162" t="e">
        <f t="shared" si="100"/>
        <v>#N/A</v>
      </c>
      <c r="HO27" s="162" t="e">
        <f t="shared" si="101"/>
        <v>#N/A</v>
      </c>
      <c r="HP27" s="162" t="e">
        <f t="shared" si="102"/>
        <v>#N/A</v>
      </c>
      <c r="HQ27" s="162" t="e">
        <f t="shared" si="103"/>
        <v>#N/A</v>
      </c>
      <c r="HR27" s="162" t="e">
        <f t="shared" si="104"/>
        <v>#N/A</v>
      </c>
      <c r="HS27" s="162" t="e">
        <f t="shared" si="105"/>
        <v>#N/A</v>
      </c>
      <c r="HT27" s="162" t="e">
        <f t="shared" si="106"/>
        <v>#N/A</v>
      </c>
    </row>
    <row r="28" spans="1:228" hidden="1" x14ac:dyDescent="0.25">
      <c r="A28" s="4">
        <v>25</v>
      </c>
      <c r="B28" s="102"/>
      <c r="C28" s="110"/>
      <c r="D28" s="115" t="str">
        <f t="shared" si="107"/>
        <v/>
      </c>
      <c r="E28" s="88"/>
      <c r="F28" s="115" t="str">
        <f t="shared" si="108"/>
        <v/>
      </c>
      <c r="G28" s="110"/>
      <c r="H28" s="103"/>
      <c r="I28" s="34" t="str">
        <f t="shared" si="0"/>
        <v/>
      </c>
      <c r="J28" s="34" t="str">
        <f t="shared" si="1"/>
        <v/>
      </c>
      <c r="K28" s="69" t="str">
        <f t="shared" si="109"/>
        <v/>
      </c>
      <c r="L28" s="21"/>
      <c r="M28" s="56"/>
      <c r="N28" s="265"/>
      <c r="O28" s="70" t="str">
        <f>IF(AND(D28&gt;0,E28&gt;0,F28&gt;0),IF(ISBLANK(N28),IF(ISBLANK(L28),"",(F28-D28)*VLOOKUP(L28,VLookups!$A$4:$B$13,2,FALSE)),N28),"")</f>
        <v/>
      </c>
      <c r="P28" s="71" t="str">
        <f t="shared" si="2"/>
        <v/>
      </c>
      <c r="Q28" s="88"/>
      <c r="R28" s="258" t="str">
        <f>IF(AND(Q28&gt;0,E28&gt;0,NOT(O28="")),ABS(VLOOKUP($Q$1,VLookups!$A$48:$B$49,2,FALSE)-_xlfn.NORM.DIST(Q28,K28,O28,TRUE)),"")</f>
        <v/>
      </c>
      <c r="S28" s="87" t="str">
        <f>IF(AND($D28&gt;0,$E28&gt;0,$F28&gt;0,NOT(ISBLANK($L28))),_xlfn.NORM.INV(ABS(VLOOKUP($Q$1,VLookups!$A$48:$B$49,2,FALSE)-S$3),$K28,$O28),"")</f>
        <v/>
      </c>
      <c r="T28" s="86" t="str">
        <f>IF(AND($D28&gt;0,$E28&gt;0,$F28&gt;0,NOT(ISBLANK($L28))),_xlfn.NORM.INV(ABS(VLOOKUP($Q$1,VLookups!$A$48:$B$49,2,FALSE)-T$3),$K28,$O28),"")</f>
        <v/>
      </c>
      <c r="U28" s="87" t="str">
        <f>IF(AND($D28&gt;0,$E28&gt;0,$F28&gt;0,NOT(ISBLANK($L28))),_xlfn.NORM.INV(ABS(VLOOKUP($Q$1,VLookups!$A$48:$B$49,2,FALSE)-U$3),$K28,$O28),"")</f>
        <v/>
      </c>
      <c r="V28" s="86" t="str">
        <f>IF(AND($D28&gt;0,$E28&gt;0,$F28&gt;0,NOT(ISBLANK($L28))),_xlfn.NORM.INV(ABS(VLOOKUP($Q$1,VLookups!$A$48:$B$49,2,FALSE)-V$3),$K28,$O28),"")</f>
        <v/>
      </c>
      <c r="W28" s="87" t="str">
        <f>IF(AND($D28&gt;0,$E28&gt;0,$F28&gt;0,NOT(ISBLANK($L28))),_xlfn.NORM.INV(ABS(VLOOKUP($Q$1,VLookups!$A$48:$B$49,2,FALSE)-W$3),$K28,$O28),"")</f>
        <v/>
      </c>
      <c r="X28" s="86" t="str">
        <f>IF(AND($D28&gt;0,$E28&gt;0,$F28&gt;0,NOT(ISBLANK($L28))),_xlfn.NORM.INV(ABS(VLOOKUP($Q$1,VLookups!$A$48:$B$49,2,FALSE)-X$3),$K28,$O28),"")</f>
        <v/>
      </c>
      <c r="Y28" s="5"/>
      <c r="Z28" s="161"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2" t="e">
        <f t="shared" si="6"/>
        <v>#N/A</v>
      </c>
      <c r="DY28" s="162" t="e">
        <f t="shared" si="7"/>
        <v>#N/A</v>
      </c>
      <c r="DZ28" s="162" t="e">
        <f t="shared" si="8"/>
        <v>#N/A</v>
      </c>
      <c r="EA28" s="162" t="e">
        <f t="shared" si="9"/>
        <v>#N/A</v>
      </c>
      <c r="EB28" s="162" t="e">
        <f t="shared" si="10"/>
        <v>#N/A</v>
      </c>
      <c r="EC28" s="162" t="e">
        <f t="shared" si="11"/>
        <v>#N/A</v>
      </c>
      <c r="ED28" s="162" t="e">
        <f t="shared" si="12"/>
        <v>#N/A</v>
      </c>
      <c r="EE28" s="162" t="e">
        <f t="shared" si="13"/>
        <v>#N/A</v>
      </c>
      <c r="EF28" s="162" t="e">
        <f t="shared" si="14"/>
        <v>#N/A</v>
      </c>
      <c r="EG28" s="162" t="e">
        <f t="shared" si="15"/>
        <v>#N/A</v>
      </c>
      <c r="EH28" s="162" t="e">
        <f t="shared" si="16"/>
        <v>#N/A</v>
      </c>
      <c r="EI28" s="162" t="e">
        <f t="shared" si="17"/>
        <v>#N/A</v>
      </c>
      <c r="EJ28" s="162" t="e">
        <f t="shared" si="18"/>
        <v>#N/A</v>
      </c>
      <c r="EK28" s="162" t="e">
        <f t="shared" si="19"/>
        <v>#N/A</v>
      </c>
      <c r="EL28" s="162" t="e">
        <f t="shared" si="20"/>
        <v>#N/A</v>
      </c>
      <c r="EM28" s="162" t="e">
        <f t="shared" si="21"/>
        <v>#N/A</v>
      </c>
      <c r="EN28" s="162" t="e">
        <f t="shared" si="22"/>
        <v>#N/A</v>
      </c>
      <c r="EO28" s="162" t="e">
        <f t="shared" si="23"/>
        <v>#N/A</v>
      </c>
      <c r="EP28" s="162" t="e">
        <f t="shared" si="24"/>
        <v>#N/A</v>
      </c>
      <c r="EQ28" s="162" t="e">
        <f t="shared" si="25"/>
        <v>#N/A</v>
      </c>
      <c r="ER28" s="162" t="e">
        <f t="shared" si="26"/>
        <v>#N/A</v>
      </c>
      <c r="ES28" s="162" t="e">
        <f t="shared" si="27"/>
        <v>#N/A</v>
      </c>
      <c r="ET28" s="162" t="e">
        <f t="shared" si="28"/>
        <v>#N/A</v>
      </c>
      <c r="EU28" s="162" t="e">
        <f t="shared" si="29"/>
        <v>#N/A</v>
      </c>
      <c r="EV28" s="162" t="e">
        <f t="shared" si="30"/>
        <v>#N/A</v>
      </c>
      <c r="EW28" s="162" t="e">
        <f t="shared" si="31"/>
        <v>#N/A</v>
      </c>
      <c r="EX28" s="162" t="e">
        <f t="shared" si="32"/>
        <v>#N/A</v>
      </c>
      <c r="EY28" s="162" t="e">
        <f t="shared" si="33"/>
        <v>#N/A</v>
      </c>
      <c r="EZ28" s="162" t="e">
        <f t="shared" si="34"/>
        <v>#N/A</v>
      </c>
      <c r="FA28" s="162" t="e">
        <f t="shared" si="35"/>
        <v>#N/A</v>
      </c>
      <c r="FB28" s="162" t="e">
        <f t="shared" si="36"/>
        <v>#N/A</v>
      </c>
      <c r="FC28" s="162" t="e">
        <f t="shared" si="37"/>
        <v>#N/A</v>
      </c>
      <c r="FD28" s="162" t="e">
        <f t="shared" si="38"/>
        <v>#N/A</v>
      </c>
      <c r="FE28" s="162" t="e">
        <f t="shared" si="39"/>
        <v>#N/A</v>
      </c>
      <c r="FF28" s="162" t="e">
        <f t="shared" si="40"/>
        <v>#N/A</v>
      </c>
      <c r="FG28" s="162" t="e">
        <f t="shared" si="41"/>
        <v>#N/A</v>
      </c>
      <c r="FH28" s="162" t="e">
        <f t="shared" si="42"/>
        <v>#N/A</v>
      </c>
      <c r="FI28" s="162" t="e">
        <f t="shared" si="43"/>
        <v>#N/A</v>
      </c>
      <c r="FJ28" s="162" t="e">
        <f t="shared" si="44"/>
        <v>#N/A</v>
      </c>
      <c r="FK28" s="162" t="e">
        <f t="shared" si="45"/>
        <v>#N/A</v>
      </c>
      <c r="FL28" s="162" t="e">
        <f t="shared" si="46"/>
        <v>#N/A</v>
      </c>
      <c r="FM28" s="162" t="e">
        <f t="shared" si="47"/>
        <v>#N/A</v>
      </c>
      <c r="FN28" s="162" t="e">
        <f t="shared" si="48"/>
        <v>#N/A</v>
      </c>
      <c r="FO28" s="162" t="e">
        <f t="shared" si="49"/>
        <v>#N/A</v>
      </c>
      <c r="FP28" s="162" t="e">
        <f t="shared" si="50"/>
        <v>#N/A</v>
      </c>
      <c r="FQ28" s="162" t="e">
        <f t="shared" si="51"/>
        <v>#N/A</v>
      </c>
      <c r="FR28" s="162" t="e">
        <f t="shared" si="52"/>
        <v>#N/A</v>
      </c>
      <c r="FS28" s="162" t="e">
        <f t="shared" si="53"/>
        <v>#N/A</v>
      </c>
      <c r="FT28" s="162" t="e">
        <f t="shared" si="54"/>
        <v>#N/A</v>
      </c>
      <c r="FU28" s="162" t="e">
        <f t="shared" si="55"/>
        <v>#N/A</v>
      </c>
      <c r="FV28" s="162" t="e">
        <f t="shared" si="56"/>
        <v>#N/A</v>
      </c>
      <c r="FW28" s="162" t="e">
        <f t="shared" si="57"/>
        <v>#N/A</v>
      </c>
      <c r="FX28" s="162" t="e">
        <f t="shared" si="58"/>
        <v>#N/A</v>
      </c>
      <c r="FY28" s="162" t="e">
        <f t="shared" si="59"/>
        <v>#N/A</v>
      </c>
      <c r="FZ28" s="162" t="e">
        <f t="shared" si="60"/>
        <v>#N/A</v>
      </c>
      <c r="GA28" s="162" t="e">
        <f t="shared" si="61"/>
        <v>#N/A</v>
      </c>
      <c r="GB28" s="162" t="e">
        <f t="shared" si="62"/>
        <v>#N/A</v>
      </c>
      <c r="GC28" s="162" t="e">
        <f t="shared" si="63"/>
        <v>#N/A</v>
      </c>
      <c r="GD28" s="162" t="e">
        <f t="shared" si="64"/>
        <v>#N/A</v>
      </c>
      <c r="GE28" s="162" t="e">
        <f t="shared" si="65"/>
        <v>#N/A</v>
      </c>
      <c r="GF28" s="162" t="e">
        <f t="shared" si="66"/>
        <v>#N/A</v>
      </c>
      <c r="GG28" s="162" t="e">
        <f t="shared" si="67"/>
        <v>#N/A</v>
      </c>
      <c r="GH28" s="162" t="e">
        <f t="shared" si="68"/>
        <v>#N/A</v>
      </c>
      <c r="GI28" s="162" t="e">
        <f t="shared" si="69"/>
        <v>#N/A</v>
      </c>
      <c r="GJ28" s="162" t="e">
        <f t="shared" si="70"/>
        <v>#N/A</v>
      </c>
      <c r="GK28" s="162" t="e">
        <f t="shared" si="71"/>
        <v>#N/A</v>
      </c>
      <c r="GL28" s="162" t="e">
        <f t="shared" si="72"/>
        <v>#N/A</v>
      </c>
      <c r="GM28" s="162" t="e">
        <f t="shared" si="73"/>
        <v>#N/A</v>
      </c>
      <c r="GN28" s="162" t="e">
        <f t="shared" si="74"/>
        <v>#N/A</v>
      </c>
      <c r="GO28" s="162" t="e">
        <f t="shared" si="75"/>
        <v>#N/A</v>
      </c>
      <c r="GP28" s="162" t="e">
        <f t="shared" si="76"/>
        <v>#N/A</v>
      </c>
      <c r="GQ28" s="162" t="e">
        <f t="shared" si="77"/>
        <v>#N/A</v>
      </c>
      <c r="GR28" s="162" t="e">
        <f t="shared" si="78"/>
        <v>#N/A</v>
      </c>
      <c r="GS28" s="162" t="e">
        <f t="shared" si="79"/>
        <v>#N/A</v>
      </c>
      <c r="GT28" s="162" t="e">
        <f t="shared" si="80"/>
        <v>#N/A</v>
      </c>
      <c r="GU28" s="162" t="e">
        <f t="shared" si="81"/>
        <v>#N/A</v>
      </c>
      <c r="GV28" s="162" t="e">
        <f t="shared" si="82"/>
        <v>#N/A</v>
      </c>
      <c r="GW28" s="162" t="e">
        <f t="shared" si="83"/>
        <v>#N/A</v>
      </c>
      <c r="GX28" s="162" t="e">
        <f t="shared" si="84"/>
        <v>#N/A</v>
      </c>
      <c r="GY28" s="162" t="e">
        <f t="shared" si="85"/>
        <v>#N/A</v>
      </c>
      <c r="GZ28" s="162" t="e">
        <f t="shared" si="86"/>
        <v>#N/A</v>
      </c>
      <c r="HA28" s="162" t="e">
        <f t="shared" si="87"/>
        <v>#N/A</v>
      </c>
      <c r="HB28" s="162" t="e">
        <f t="shared" si="88"/>
        <v>#N/A</v>
      </c>
      <c r="HC28" s="162" t="e">
        <f t="shared" si="89"/>
        <v>#N/A</v>
      </c>
      <c r="HD28" s="162" t="e">
        <f t="shared" si="90"/>
        <v>#N/A</v>
      </c>
      <c r="HE28" s="162" t="e">
        <f t="shared" si="91"/>
        <v>#N/A</v>
      </c>
      <c r="HF28" s="162" t="e">
        <f t="shared" si="92"/>
        <v>#N/A</v>
      </c>
      <c r="HG28" s="162" t="e">
        <f t="shared" si="93"/>
        <v>#N/A</v>
      </c>
      <c r="HH28" s="162" t="e">
        <f t="shared" si="94"/>
        <v>#N/A</v>
      </c>
      <c r="HI28" s="162" t="e">
        <f t="shared" si="95"/>
        <v>#N/A</v>
      </c>
      <c r="HJ28" s="162" t="e">
        <f t="shared" si="96"/>
        <v>#N/A</v>
      </c>
      <c r="HK28" s="162" t="e">
        <f t="shared" si="97"/>
        <v>#N/A</v>
      </c>
      <c r="HL28" s="162" t="e">
        <f t="shared" si="98"/>
        <v>#N/A</v>
      </c>
      <c r="HM28" s="162" t="e">
        <f t="shared" si="99"/>
        <v>#N/A</v>
      </c>
      <c r="HN28" s="162" t="e">
        <f t="shared" si="100"/>
        <v>#N/A</v>
      </c>
      <c r="HO28" s="162" t="e">
        <f t="shared" si="101"/>
        <v>#N/A</v>
      </c>
      <c r="HP28" s="162" t="e">
        <f t="shared" si="102"/>
        <v>#N/A</v>
      </c>
      <c r="HQ28" s="162" t="e">
        <f t="shared" si="103"/>
        <v>#N/A</v>
      </c>
      <c r="HR28" s="162" t="e">
        <f t="shared" si="104"/>
        <v>#N/A</v>
      </c>
      <c r="HS28" s="162" t="e">
        <f t="shared" si="105"/>
        <v>#N/A</v>
      </c>
      <c r="HT28" s="162" t="e">
        <f t="shared" si="106"/>
        <v>#N/A</v>
      </c>
    </row>
    <row r="29" spans="1:228" hidden="1" x14ac:dyDescent="0.25">
      <c r="A29" s="4">
        <v>26</v>
      </c>
      <c r="B29" s="102"/>
      <c r="C29" s="110"/>
      <c r="D29" s="115" t="str">
        <f t="shared" si="107"/>
        <v/>
      </c>
      <c r="E29" s="88"/>
      <c r="F29" s="115" t="str">
        <f t="shared" si="108"/>
        <v/>
      </c>
      <c r="G29" s="110"/>
      <c r="H29" s="103"/>
      <c r="I29" s="34" t="str">
        <f t="shared" si="0"/>
        <v/>
      </c>
      <c r="J29" s="34" t="str">
        <f t="shared" si="1"/>
        <v/>
      </c>
      <c r="K29" s="69" t="str">
        <f t="shared" si="109"/>
        <v/>
      </c>
      <c r="L29" s="21"/>
      <c r="M29" s="56"/>
      <c r="N29" s="265"/>
      <c r="O29" s="70" t="str">
        <f>IF(AND(D29&gt;0,E29&gt;0,F29&gt;0),IF(ISBLANK(N29),IF(ISBLANK(L29),"",(F29-D29)*VLOOKUP(L29,VLookups!$A$4:$B$13,2,FALSE)),N29),"")</f>
        <v/>
      </c>
      <c r="P29" s="71" t="str">
        <f t="shared" si="2"/>
        <v/>
      </c>
      <c r="Q29" s="88"/>
      <c r="R29" s="258" t="str">
        <f>IF(AND(Q29&gt;0,E29&gt;0,NOT(O29="")),ABS(VLOOKUP($Q$1,VLookups!$A$48:$B$49,2,FALSE)-_xlfn.NORM.DIST(Q29,K29,O29,TRUE)),"")</f>
        <v/>
      </c>
      <c r="S29" s="87" t="str">
        <f>IF(AND($D29&gt;0,$E29&gt;0,$F29&gt;0,NOT(ISBLANK($L29))),_xlfn.NORM.INV(ABS(VLOOKUP($Q$1,VLookups!$A$48:$B$49,2,FALSE)-S$3),$K29,$O29),"")</f>
        <v/>
      </c>
      <c r="T29" s="86" t="str">
        <f>IF(AND($D29&gt;0,$E29&gt;0,$F29&gt;0,NOT(ISBLANK($L29))),_xlfn.NORM.INV(ABS(VLOOKUP($Q$1,VLookups!$A$48:$B$49,2,FALSE)-T$3),$K29,$O29),"")</f>
        <v/>
      </c>
      <c r="U29" s="87" t="str">
        <f>IF(AND($D29&gt;0,$E29&gt;0,$F29&gt;0,NOT(ISBLANK($L29))),_xlfn.NORM.INV(ABS(VLOOKUP($Q$1,VLookups!$A$48:$B$49,2,FALSE)-U$3),$K29,$O29),"")</f>
        <v/>
      </c>
      <c r="V29" s="86" t="str">
        <f>IF(AND($D29&gt;0,$E29&gt;0,$F29&gt;0,NOT(ISBLANK($L29))),_xlfn.NORM.INV(ABS(VLOOKUP($Q$1,VLookups!$A$48:$B$49,2,FALSE)-V$3),$K29,$O29),"")</f>
        <v/>
      </c>
      <c r="W29" s="87" t="str">
        <f>IF(AND($D29&gt;0,$E29&gt;0,$F29&gt;0,NOT(ISBLANK($L29))),_xlfn.NORM.INV(ABS(VLOOKUP($Q$1,VLookups!$A$48:$B$49,2,FALSE)-W$3),$K29,$O29),"")</f>
        <v/>
      </c>
      <c r="X29" s="86" t="str">
        <f>IF(AND($D29&gt;0,$E29&gt;0,$F29&gt;0,NOT(ISBLANK($L29))),_xlfn.NORM.INV(ABS(VLOOKUP($Q$1,VLookups!$A$48:$B$49,2,FALSE)-X$3),$K29,$O29),"")</f>
        <v/>
      </c>
      <c r="Y29" s="5"/>
      <c r="Z29" s="161"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2" t="e">
        <f t="shared" si="6"/>
        <v>#N/A</v>
      </c>
      <c r="DY29" s="162" t="e">
        <f t="shared" si="7"/>
        <v>#N/A</v>
      </c>
      <c r="DZ29" s="162" t="e">
        <f t="shared" si="8"/>
        <v>#N/A</v>
      </c>
      <c r="EA29" s="162" t="e">
        <f t="shared" si="9"/>
        <v>#N/A</v>
      </c>
      <c r="EB29" s="162" t="e">
        <f t="shared" si="10"/>
        <v>#N/A</v>
      </c>
      <c r="EC29" s="162" t="e">
        <f t="shared" si="11"/>
        <v>#N/A</v>
      </c>
      <c r="ED29" s="162" t="e">
        <f t="shared" si="12"/>
        <v>#N/A</v>
      </c>
      <c r="EE29" s="162" t="e">
        <f t="shared" si="13"/>
        <v>#N/A</v>
      </c>
      <c r="EF29" s="162" t="e">
        <f t="shared" si="14"/>
        <v>#N/A</v>
      </c>
      <c r="EG29" s="162" t="e">
        <f t="shared" si="15"/>
        <v>#N/A</v>
      </c>
      <c r="EH29" s="162" t="e">
        <f t="shared" si="16"/>
        <v>#N/A</v>
      </c>
      <c r="EI29" s="162" t="e">
        <f t="shared" si="17"/>
        <v>#N/A</v>
      </c>
      <c r="EJ29" s="162" t="e">
        <f t="shared" si="18"/>
        <v>#N/A</v>
      </c>
      <c r="EK29" s="162" t="e">
        <f t="shared" si="19"/>
        <v>#N/A</v>
      </c>
      <c r="EL29" s="162" t="e">
        <f t="shared" si="20"/>
        <v>#N/A</v>
      </c>
      <c r="EM29" s="162" t="e">
        <f t="shared" si="21"/>
        <v>#N/A</v>
      </c>
      <c r="EN29" s="162" t="e">
        <f t="shared" si="22"/>
        <v>#N/A</v>
      </c>
      <c r="EO29" s="162" t="e">
        <f t="shared" si="23"/>
        <v>#N/A</v>
      </c>
      <c r="EP29" s="162" t="e">
        <f t="shared" si="24"/>
        <v>#N/A</v>
      </c>
      <c r="EQ29" s="162" t="e">
        <f t="shared" si="25"/>
        <v>#N/A</v>
      </c>
      <c r="ER29" s="162" t="e">
        <f t="shared" si="26"/>
        <v>#N/A</v>
      </c>
      <c r="ES29" s="162" t="e">
        <f t="shared" si="27"/>
        <v>#N/A</v>
      </c>
      <c r="ET29" s="162" t="e">
        <f t="shared" si="28"/>
        <v>#N/A</v>
      </c>
      <c r="EU29" s="162" t="e">
        <f t="shared" si="29"/>
        <v>#N/A</v>
      </c>
      <c r="EV29" s="162" t="e">
        <f t="shared" si="30"/>
        <v>#N/A</v>
      </c>
      <c r="EW29" s="162" t="e">
        <f t="shared" si="31"/>
        <v>#N/A</v>
      </c>
      <c r="EX29" s="162" t="e">
        <f t="shared" si="32"/>
        <v>#N/A</v>
      </c>
      <c r="EY29" s="162" t="e">
        <f t="shared" si="33"/>
        <v>#N/A</v>
      </c>
      <c r="EZ29" s="162" t="e">
        <f t="shared" si="34"/>
        <v>#N/A</v>
      </c>
      <c r="FA29" s="162" t="e">
        <f t="shared" si="35"/>
        <v>#N/A</v>
      </c>
      <c r="FB29" s="162" t="e">
        <f t="shared" si="36"/>
        <v>#N/A</v>
      </c>
      <c r="FC29" s="162" t="e">
        <f t="shared" si="37"/>
        <v>#N/A</v>
      </c>
      <c r="FD29" s="162" t="e">
        <f t="shared" si="38"/>
        <v>#N/A</v>
      </c>
      <c r="FE29" s="162" t="e">
        <f t="shared" si="39"/>
        <v>#N/A</v>
      </c>
      <c r="FF29" s="162" t="e">
        <f t="shared" si="40"/>
        <v>#N/A</v>
      </c>
      <c r="FG29" s="162" t="e">
        <f t="shared" si="41"/>
        <v>#N/A</v>
      </c>
      <c r="FH29" s="162" t="e">
        <f t="shared" si="42"/>
        <v>#N/A</v>
      </c>
      <c r="FI29" s="162" t="e">
        <f t="shared" si="43"/>
        <v>#N/A</v>
      </c>
      <c r="FJ29" s="162" t="e">
        <f t="shared" si="44"/>
        <v>#N/A</v>
      </c>
      <c r="FK29" s="162" t="e">
        <f t="shared" si="45"/>
        <v>#N/A</v>
      </c>
      <c r="FL29" s="162" t="e">
        <f t="shared" si="46"/>
        <v>#N/A</v>
      </c>
      <c r="FM29" s="162" t="e">
        <f t="shared" si="47"/>
        <v>#N/A</v>
      </c>
      <c r="FN29" s="162" t="e">
        <f t="shared" si="48"/>
        <v>#N/A</v>
      </c>
      <c r="FO29" s="162" t="e">
        <f t="shared" si="49"/>
        <v>#N/A</v>
      </c>
      <c r="FP29" s="162" t="e">
        <f t="shared" si="50"/>
        <v>#N/A</v>
      </c>
      <c r="FQ29" s="162" t="e">
        <f t="shared" si="51"/>
        <v>#N/A</v>
      </c>
      <c r="FR29" s="162" t="e">
        <f t="shared" si="52"/>
        <v>#N/A</v>
      </c>
      <c r="FS29" s="162" t="e">
        <f t="shared" si="53"/>
        <v>#N/A</v>
      </c>
      <c r="FT29" s="162" t="e">
        <f t="shared" si="54"/>
        <v>#N/A</v>
      </c>
      <c r="FU29" s="162" t="e">
        <f t="shared" si="55"/>
        <v>#N/A</v>
      </c>
      <c r="FV29" s="162" t="e">
        <f t="shared" si="56"/>
        <v>#N/A</v>
      </c>
      <c r="FW29" s="162" t="e">
        <f t="shared" si="57"/>
        <v>#N/A</v>
      </c>
      <c r="FX29" s="162" t="e">
        <f t="shared" si="58"/>
        <v>#N/A</v>
      </c>
      <c r="FY29" s="162" t="e">
        <f t="shared" si="59"/>
        <v>#N/A</v>
      </c>
      <c r="FZ29" s="162" t="e">
        <f t="shared" si="60"/>
        <v>#N/A</v>
      </c>
      <c r="GA29" s="162" t="e">
        <f t="shared" si="61"/>
        <v>#N/A</v>
      </c>
      <c r="GB29" s="162" t="e">
        <f t="shared" si="62"/>
        <v>#N/A</v>
      </c>
      <c r="GC29" s="162" t="e">
        <f t="shared" si="63"/>
        <v>#N/A</v>
      </c>
      <c r="GD29" s="162" t="e">
        <f t="shared" si="64"/>
        <v>#N/A</v>
      </c>
      <c r="GE29" s="162" t="e">
        <f t="shared" si="65"/>
        <v>#N/A</v>
      </c>
      <c r="GF29" s="162" t="e">
        <f t="shared" si="66"/>
        <v>#N/A</v>
      </c>
      <c r="GG29" s="162" t="e">
        <f t="shared" si="67"/>
        <v>#N/A</v>
      </c>
      <c r="GH29" s="162" t="e">
        <f t="shared" si="68"/>
        <v>#N/A</v>
      </c>
      <c r="GI29" s="162" t="e">
        <f t="shared" si="69"/>
        <v>#N/A</v>
      </c>
      <c r="GJ29" s="162" t="e">
        <f t="shared" si="70"/>
        <v>#N/A</v>
      </c>
      <c r="GK29" s="162" t="e">
        <f t="shared" si="71"/>
        <v>#N/A</v>
      </c>
      <c r="GL29" s="162" t="e">
        <f t="shared" si="72"/>
        <v>#N/A</v>
      </c>
      <c r="GM29" s="162" t="e">
        <f t="shared" si="73"/>
        <v>#N/A</v>
      </c>
      <c r="GN29" s="162" t="e">
        <f t="shared" si="74"/>
        <v>#N/A</v>
      </c>
      <c r="GO29" s="162" t="e">
        <f t="shared" si="75"/>
        <v>#N/A</v>
      </c>
      <c r="GP29" s="162" t="e">
        <f t="shared" si="76"/>
        <v>#N/A</v>
      </c>
      <c r="GQ29" s="162" t="e">
        <f t="shared" si="77"/>
        <v>#N/A</v>
      </c>
      <c r="GR29" s="162" t="e">
        <f t="shared" si="78"/>
        <v>#N/A</v>
      </c>
      <c r="GS29" s="162" t="e">
        <f t="shared" si="79"/>
        <v>#N/A</v>
      </c>
      <c r="GT29" s="162" t="e">
        <f t="shared" si="80"/>
        <v>#N/A</v>
      </c>
      <c r="GU29" s="162" t="e">
        <f t="shared" si="81"/>
        <v>#N/A</v>
      </c>
      <c r="GV29" s="162" t="e">
        <f t="shared" si="82"/>
        <v>#N/A</v>
      </c>
      <c r="GW29" s="162" t="e">
        <f t="shared" si="83"/>
        <v>#N/A</v>
      </c>
      <c r="GX29" s="162" t="e">
        <f t="shared" si="84"/>
        <v>#N/A</v>
      </c>
      <c r="GY29" s="162" t="e">
        <f t="shared" si="85"/>
        <v>#N/A</v>
      </c>
      <c r="GZ29" s="162" t="e">
        <f t="shared" si="86"/>
        <v>#N/A</v>
      </c>
      <c r="HA29" s="162" t="e">
        <f t="shared" si="87"/>
        <v>#N/A</v>
      </c>
      <c r="HB29" s="162" t="e">
        <f t="shared" si="88"/>
        <v>#N/A</v>
      </c>
      <c r="HC29" s="162" t="e">
        <f t="shared" si="89"/>
        <v>#N/A</v>
      </c>
      <c r="HD29" s="162" t="e">
        <f t="shared" si="90"/>
        <v>#N/A</v>
      </c>
      <c r="HE29" s="162" t="e">
        <f t="shared" si="91"/>
        <v>#N/A</v>
      </c>
      <c r="HF29" s="162" t="e">
        <f t="shared" si="92"/>
        <v>#N/A</v>
      </c>
      <c r="HG29" s="162" t="e">
        <f t="shared" si="93"/>
        <v>#N/A</v>
      </c>
      <c r="HH29" s="162" t="e">
        <f t="shared" si="94"/>
        <v>#N/A</v>
      </c>
      <c r="HI29" s="162" t="e">
        <f t="shared" si="95"/>
        <v>#N/A</v>
      </c>
      <c r="HJ29" s="162" t="e">
        <f t="shared" si="96"/>
        <v>#N/A</v>
      </c>
      <c r="HK29" s="162" t="e">
        <f t="shared" si="97"/>
        <v>#N/A</v>
      </c>
      <c r="HL29" s="162" t="e">
        <f t="shared" si="98"/>
        <v>#N/A</v>
      </c>
      <c r="HM29" s="162" t="e">
        <f t="shared" si="99"/>
        <v>#N/A</v>
      </c>
      <c r="HN29" s="162" t="e">
        <f t="shared" si="100"/>
        <v>#N/A</v>
      </c>
      <c r="HO29" s="162" t="e">
        <f t="shared" si="101"/>
        <v>#N/A</v>
      </c>
      <c r="HP29" s="162" t="e">
        <f t="shared" si="102"/>
        <v>#N/A</v>
      </c>
      <c r="HQ29" s="162" t="e">
        <f t="shared" si="103"/>
        <v>#N/A</v>
      </c>
      <c r="HR29" s="162" t="e">
        <f t="shared" si="104"/>
        <v>#N/A</v>
      </c>
      <c r="HS29" s="162" t="e">
        <f t="shared" si="105"/>
        <v>#N/A</v>
      </c>
      <c r="HT29" s="162" t="e">
        <f t="shared" si="106"/>
        <v>#N/A</v>
      </c>
    </row>
    <row r="30" spans="1:228" hidden="1" x14ac:dyDescent="0.25">
      <c r="A30" s="4">
        <v>27</v>
      </c>
      <c r="B30" s="102"/>
      <c r="C30" s="110"/>
      <c r="D30" s="115" t="str">
        <f t="shared" si="107"/>
        <v/>
      </c>
      <c r="E30" s="88"/>
      <c r="F30" s="115" t="str">
        <f t="shared" si="108"/>
        <v/>
      </c>
      <c r="G30" s="110"/>
      <c r="H30" s="103"/>
      <c r="I30" s="34" t="str">
        <f t="shared" si="0"/>
        <v/>
      </c>
      <c r="J30" s="34" t="str">
        <f t="shared" si="1"/>
        <v/>
      </c>
      <c r="K30" s="69" t="str">
        <f t="shared" si="109"/>
        <v/>
      </c>
      <c r="L30" s="21"/>
      <c r="M30" s="56"/>
      <c r="N30" s="265"/>
      <c r="O30" s="70" t="str">
        <f>IF(AND(D30&gt;0,E30&gt;0,F30&gt;0),IF(ISBLANK(N30),IF(ISBLANK(L30),"",(F30-D30)*VLOOKUP(L30,VLookups!$A$4:$B$13,2,FALSE)),N30),"")</f>
        <v/>
      </c>
      <c r="P30" s="71" t="str">
        <f t="shared" si="2"/>
        <v/>
      </c>
      <c r="Q30" s="88"/>
      <c r="R30" s="258" t="str">
        <f>IF(AND(Q30&gt;0,E30&gt;0,NOT(O30="")),ABS(VLOOKUP($Q$1,VLookups!$A$48:$B$49,2,FALSE)-_xlfn.NORM.DIST(Q30,K30,O30,TRUE)),"")</f>
        <v/>
      </c>
      <c r="S30" s="87" t="str">
        <f>IF(AND($D30&gt;0,$E30&gt;0,$F30&gt;0,NOT(ISBLANK($L30))),_xlfn.NORM.INV(ABS(VLOOKUP($Q$1,VLookups!$A$48:$B$49,2,FALSE)-S$3),$K30,$O30),"")</f>
        <v/>
      </c>
      <c r="T30" s="86" t="str">
        <f>IF(AND($D30&gt;0,$E30&gt;0,$F30&gt;0,NOT(ISBLANK($L30))),_xlfn.NORM.INV(ABS(VLOOKUP($Q$1,VLookups!$A$48:$B$49,2,FALSE)-T$3),$K30,$O30),"")</f>
        <v/>
      </c>
      <c r="U30" s="87" t="str">
        <f>IF(AND($D30&gt;0,$E30&gt;0,$F30&gt;0,NOT(ISBLANK($L30))),_xlfn.NORM.INV(ABS(VLOOKUP($Q$1,VLookups!$A$48:$B$49,2,FALSE)-U$3),$K30,$O30),"")</f>
        <v/>
      </c>
      <c r="V30" s="86" t="str">
        <f>IF(AND($D30&gt;0,$E30&gt;0,$F30&gt;0,NOT(ISBLANK($L30))),_xlfn.NORM.INV(ABS(VLOOKUP($Q$1,VLookups!$A$48:$B$49,2,FALSE)-V$3),$K30,$O30),"")</f>
        <v/>
      </c>
      <c r="W30" s="87" t="str">
        <f>IF(AND($D30&gt;0,$E30&gt;0,$F30&gt;0,NOT(ISBLANK($L30))),_xlfn.NORM.INV(ABS(VLOOKUP($Q$1,VLookups!$A$48:$B$49,2,FALSE)-W$3),$K30,$O30),"")</f>
        <v/>
      </c>
      <c r="X30" s="86" t="str">
        <f>IF(AND($D30&gt;0,$E30&gt;0,$F30&gt;0,NOT(ISBLANK($L30))),_xlfn.NORM.INV(ABS(VLOOKUP($Q$1,VLookups!$A$48:$B$49,2,FALSE)-X$3),$K30,$O30),"")</f>
        <v/>
      </c>
      <c r="Y30" s="5"/>
      <c r="Z30" s="161"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2" t="e">
        <f t="shared" si="6"/>
        <v>#N/A</v>
      </c>
      <c r="DY30" s="162" t="e">
        <f t="shared" si="7"/>
        <v>#N/A</v>
      </c>
      <c r="DZ30" s="162" t="e">
        <f t="shared" si="8"/>
        <v>#N/A</v>
      </c>
      <c r="EA30" s="162" t="e">
        <f t="shared" si="9"/>
        <v>#N/A</v>
      </c>
      <c r="EB30" s="162" t="e">
        <f t="shared" si="10"/>
        <v>#N/A</v>
      </c>
      <c r="EC30" s="162" t="e">
        <f t="shared" si="11"/>
        <v>#N/A</v>
      </c>
      <c r="ED30" s="162" t="e">
        <f t="shared" si="12"/>
        <v>#N/A</v>
      </c>
      <c r="EE30" s="162" t="e">
        <f t="shared" si="13"/>
        <v>#N/A</v>
      </c>
      <c r="EF30" s="162" t="e">
        <f t="shared" si="14"/>
        <v>#N/A</v>
      </c>
      <c r="EG30" s="162" t="e">
        <f t="shared" si="15"/>
        <v>#N/A</v>
      </c>
      <c r="EH30" s="162" t="e">
        <f t="shared" si="16"/>
        <v>#N/A</v>
      </c>
      <c r="EI30" s="162" t="e">
        <f t="shared" si="17"/>
        <v>#N/A</v>
      </c>
      <c r="EJ30" s="162" t="e">
        <f t="shared" si="18"/>
        <v>#N/A</v>
      </c>
      <c r="EK30" s="162" t="e">
        <f t="shared" si="19"/>
        <v>#N/A</v>
      </c>
      <c r="EL30" s="162" t="e">
        <f t="shared" si="20"/>
        <v>#N/A</v>
      </c>
      <c r="EM30" s="162" t="e">
        <f t="shared" si="21"/>
        <v>#N/A</v>
      </c>
      <c r="EN30" s="162" t="e">
        <f t="shared" si="22"/>
        <v>#N/A</v>
      </c>
      <c r="EO30" s="162" t="e">
        <f t="shared" si="23"/>
        <v>#N/A</v>
      </c>
      <c r="EP30" s="162" t="e">
        <f t="shared" si="24"/>
        <v>#N/A</v>
      </c>
      <c r="EQ30" s="162" t="e">
        <f t="shared" si="25"/>
        <v>#N/A</v>
      </c>
      <c r="ER30" s="162" t="e">
        <f t="shared" si="26"/>
        <v>#N/A</v>
      </c>
      <c r="ES30" s="162" t="e">
        <f t="shared" si="27"/>
        <v>#N/A</v>
      </c>
      <c r="ET30" s="162" t="e">
        <f t="shared" si="28"/>
        <v>#N/A</v>
      </c>
      <c r="EU30" s="162" t="e">
        <f t="shared" si="29"/>
        <v>#N/A</v>
      </c>
      <c r="EV30" s="162" t="e">
        <f t="shared" si="30"/>
        <v>#N/A</v>
      </c>
      <c r="EW30" s="162" t="e">
        <f t="shared" si="31"/>
        <v>#N/A</v>
      </c>
      <c r="EX30" s="162" t="e">
        <f t="shared" si="32"/>
        <v>#N/A</v>
      </c>
      <c r="EY30" s="162" t="e">
        <f t="shared" si="33"/>
        <v>#N/A</v>
      </c>
      <c r="EZ30" s="162" t="e">
        <f t="shared" si="34"/>
        <v>#N/A</v>
      </c>
      <c r="FA30" s="162" t="e">
        <f t="shared" si="35"/>
        <v>#N/A</v>
      </c>
      <c r="FB30" s="162" t="e">
        <f t="shared" si="36"/>
        <v>#N/A</v>
      </c>
      <c r="FC30" s="162" t="e">
        <f t="shared" si="37"/>
        <v>#N/A</v>
      </c>
      <c r="FD30" s="162" t="e">
        <f t="shared" si="38"/>
        <v>#N/A</v>
      </c>
      <c r="FE30" s="162" t="e">
        <f t="shared" si="39"/>
        <v>#N/A</v>
      </c>
      <c r="FF30" s="162" t="e">
        <f t="shared" si="40"/>
        <v>#N/A</v>
      </c>
      <c r="FG30" s="162" t="e">
        <f t="shared" si="41"/>
        <v>#N/A</v>
      </c>
      <c r="FH30" s="162" t="e">
        <f t="shared" si="42"/>
        <v>#N/A</v>
      </c>
      <c r="FI30" s="162" t="e">
        <f t="shared" si="43"/>
        <v>#N/A</v>
      </c>
      <c r="FJ30" s="162" t="e">
        <f t="shared" si="44"/>
        <v>#N/A</v>
      </c>
      <c r="FK30" s="162" t="e">
        <f t="shared" si="45"/>
        <v>#N/A</v>
      </c>
      <c r="FL30" s="162" t="e">
        <f t="shared" si="46"/>
        <v>#N/A</v>
      </c>
      <c r="FM30" s="162" t="e">
        <f t="shared" si="47"/>
        <v>#N/A</v>
      </c>
      <c r="FN30" s="162" t="e">
        <f t="shared" si="48"/>
        <v>#N/A</v>
      </c>
      <c r="FO30" s="162" t="e">
        <f t="shared" si="49"/>
        <v>#N/A</v>
      </c>
      <c r="FP30" s="162" t="e">
        <f t="shared" si="50"/>
        <v>#N/A</v>
      </c>
      <c r="FQ30" s="162" t="e">
        <f t="shared" si="51"/>
        <v>#N/A</v>
      </c>
      <c r="FR30" s="162" t="e">
        <f t="shared" si="52"/>
        <v>#N/A</v>
      </c>
      <c r="FS30" s="162" t="e">
        <f t="shared" si="53"/>
        <v>#N/A</v>
      </c>
      <c r="FT30" s="162" t="e">
        <f t="shared" si="54"/>
        <v>#N/A</v>
      </c>
      <c r="FU30" s="162" t="e">
        <f t="shared" si="55"/>
        <v>#N/A</v>
      </c>
      <c r="FV30" s="162" t="e">
        <f t="shared" si="56"/>
        <v>#N/A</v>
      </c>
      <c r="FW30" s="162" t="e">
        <f t="shared" si="57"/>
        <v>#N/A</v>
      </c>
      <c r="FX30" s="162" t="e">
        <f t="shared" si="58"/>
        <v>#N/A</v>
      </c>
      <c r="FY30" s="162" t="e">
        <f t="shared" si="59"/>
        <v>#N/A</v>
      </c>
      <c r="FZ30" s="162" t="e">
        <f t="shared" si="60"/>
        <v>#N/A</v>
      </c>
      <c r="GA30" s="162" t="e">
        <f t="shared" si="61"/>
        <v>#N/A</v>
      </c>
      <c r="GB30" s="162" t="e">
        <f t="shared" si="62"/>
        <v>#N/A</v>
      </c>
      <c r="GC30" s="162" t="e">
        <f t="shared" si="63"/>
        <v>#N/A</v>
      </c>
      <c r="GD30" s="162" t="e">
        <f t="shared" si="64"/>
        <v>#N/A</v>
      </c>
      <c r="GE30" s="162" t="e">
        <f t="shared" si="65"/>
        <v>#N/A</v>
      </c>
      <c r="GF30" s="162" t="e">
        <f t="shared" si="66"/>
        <v>#N/A</v>
      </c>
      <c r="GG30" s="162" t="e">
        <f t="shared" si="67"/>
        <v>#N/A</v>
      </c>
      <c r="GH30" s="162" t="e">
        <f t="shared" si="68"/>
        <v>#N/A</v>
      </c>
      <c r="GI30" s="162" t="e">
        <f t="shared" si="69"/>
        <v>#N/A</v>
      </c>
      <c r="GJ30" s="162" t="e">
        <f t="shared" si="70"/>
        <v>#N/A</v>
      </c>
      <c r="GK30" s="162" t="e">
        <f t="shared" si="71"/>
        <v>#N/A</v>
      </c>
      <c r="GL30" s="162" t="e">
        <f t="shared" si="72"/>
        <v>#N/A</v>
      </c>
      <c r="GM30" s="162" t="e">
        <f t="shared" si="73"/>
        <v>#N/A</v>
      </c>
      <c r="GN30" s="162" t="e">
        <f t="shared" si="74"/>
        <v>#N/A</v>
      </c>
      <c r="GO30" s="162" t="e">
        <f t="shared" si="75"/>
        <v>#N/A</v>
      </c>
      <c r="GP30" s="162" t="e">
        <f t="shared" si="76"/>
        <v>#N/A</v>
      </c>
      <c r="GQ30" s="162" t="e">
        <f t="shared" si="77"/>
        <v>#N/A</v>
      </c>
      <c r="GR30" s="162" t="e">
        <f t="shared" si="78"/>
        <v>#N/A</v>
      </c>
      <c r="GS30" s="162" t="e">
        <f t="shared" si="79"/>
        <v>#N/A</v>
      </c>
      <c r="GT30" s="162" t="e">
        <f t="shared" si="80"/>
        <v>#N/A</v>
      </c>
      <c r="GU30" s="162" t="e">
        <f t="shared" si="81"/>
        <v>#N/A</v>
      </c>
      <c r="GV30" s="162" t="e">
        <f t="shared" si="82"/>
        <v>#N/A</v>
      </c>
      <c r="GW30" s="162" t="e">
        <f t="shared" si="83"/>
        <v>#N/A</v>
      </c>
      <c r="GX30" s="162" t="e">
        <f t="shared" si="84"/>
        <v>#N/A</v>
      </c>
      <c r="GY30" s="162" t="e">
        <f t="shared" si="85"/>
        <v>#N/A</v>
      </c>
      <c r="GZ30" s="162" t="e">
        <f t="shared" si="86"/>
        <v>#N/A</v>
      </c>
      <c r="HA30" s="162" t="e">
        <f t="shared" si="87"/>
        <v>#N/A</v>
      </c>
      <c r="HB30" s="162" t="e">
        <f t="shared" si="88"/>
        <v>#N/A</v>
      </c>
      <c r="HC30" s="162" t="e">
        <f t="shared" si="89"/>
        <v>#N/A</v>
      </c>
      <c r="HD30" s="162" t="e">
        <f t="shared" si="90"/>
        <v>#N/A</v>
      </c>
      <c r="HE30" s="162" t="e">
        <f t="shared" si="91"/>
        <v>#N/A</v>
      </c>
      <c r="HF30" s="162" t="e">
        <f t="shared" si="92"/>
        <v>#N/A</v>
      </c>
      <c r="HG30" s="162" t="e">
        <f t="shared" si="93"/>
        <v>#N/A</v>
      </c>
      <c r="HH30" s="162" t="e">
        <f t="shared" si="94"/>
        <v>#N/A</v>
      </c>
      <c r="HI30" s="162" t="e">
        <f t="shared" si="95"/>
        <v>#N/A</v>
      </c>
      <c r="HJ30" s="162" t="e">
        <f t="shared" si="96"/>
        <v>#N/A</v>
      </c>
      <c r="HK30" s="162" t="e">
        <f t="shared" si="97"/>
        <v>#N/A</v>
      </c>
      <c r="HL30" s="162" t="e">
        <f t="shared" si="98"/>
        <v>#N/A</v>
      </c>
      <c r="HM30" s="162" t="e">
        <f t="shared" si="99"/>
        <v>#N/A</v>
      </c>
      <c r="HN30" s="162" t="e">
        <f t="shared" si="100"/>
        <v>#N/A</v>
      </c>
      <c r="HO30" s="162" t="e">
        <f t="shared" si="101"/>
        <v>#N/A</v>
      </c>
      <c r="HP30" s="162" t="e">
        <f t="shared" si="102"/>
        <v>#N/A</v>
      </c>
      <c r="HQ30" s="162" t="e">
        <f t="shared" si="103"/>
        <v>#N/A</v>
      </c>
      <c r="HR30" s="162" t="e">
        <f t="shared" si="104"/>
        <v>#N/A</v>
      </c>
      <c r="HS30" s="162" t="e">
        <f t="shared" si="105"/>
        <v>#N/A</v>
      </c>
      <c r="HT30" s="162" t="e">
        <f t="shared" si="106"/>
        <v>#N/A</v>
      </c>
    </row>
    <row r="31" spans="1:228" hidden="1" x14ac:dyDescent="0.25">
      <c r="A31" s="4">
        <v>28</v>
      </c>
      <c r="B31" s="102"/>
      <c r="C31" s="110"/>
      <c r="D31" s="115" t="str">
        <f t="shared" si="107"/>
        <v/>
      </c>
      <c r="E31" s="88"/>
      <c r="F31" s="115" t="str">
        <f t="shared" si="108"/>
        <v/>
      </c>
      <c r="G31" s="110"/>
      <c r="H31" s="103"/>
      <c r="I31" s="34" t="str">
        <f t="shared" si="0"/>
        <v/>
      </c>
      <c r="J31" s="34" t="str">
        <f t="shared" si="1"/>
        <v/>
      </c>
      <c r="K31" s="69" t="str">
        <f t="shared" si="109"/>
        <v/>
      </c>
      <c r="L31" s="21"/>
      <c r="M31" s="56"/>
      <c r="N31" s="265"/>
      <c r="O31" s="70" t="str">
        <f>IF(AND(D31&gt;0,E31&gt;0,F31&gt;0),IF(ISBLANK(N31),IF(ISBLANK(L31),"",(F31-D31)*VLOOKUP(L31,VLookups!$A$4:$B$13,2,FALSE)),N31),"")</f>
        <v/>
      </c>
      <c r="P31" s="71" t="str">
        <f t="shared" si="2"/>
        <v/>
      </c>
      <c r="Q31" s="88"/>
      <c r="R31" s="258" t="str">
        <f>IF(AND(Q31&gt;0,E31&gt;0,NOT(O31="")),ABS(VLOOKUP($Q$1,VLookups!$A$48:$B$49,2,FALSE)-_xlfn.NORM.DIST(Q31,K31,O31,TRUE)),"")</f>
        <v/>
      </c>
      <c r="S31" s="87" t="str">
        <f>IF(AND($D31&gt;0,$E31&gt;0,$F31&gt;0,NOT(ISBLANK($L31))),_xlfn.NORM.INV(ABS(VLOOKUP($Q$1,VLookups!$A$48:$B$49,2,FALSE)-S$3),$K31,$O31),"")</f>
        <v/>
      </c>
      <c r="T31" s="86" t="str">
        <f>IF(AND($D31&gt;0,$E31&gt;0,$F31&gt;0,NOT(ISBLANK($L31))),_xlfn.NORM.INV(ABS(VLOOKUP($Q$1,VLookups!$A$48:$B$49,2,FALSE)-T$3),$K31,$O31),"")</f>
        <v/>
      </c>
      <c r="U31" s="87" t="str">
        <f>IF(AND($D31&gt;0,$E31&gt;0,$F31&gt;0,NOT(ISBLANK($L31))),_xlfn.NORM.INV(ABS(VLOOKUP($Q$1,VLookups!$A$48:$B$49,2,FALSE)-U$3),$K31,$O31),"")</f>
        <v/>
      </c>
      <c r="V31" s="86" t="str">
        <f>IF(AND($D31&gt;0,$E31&gt;0,$F31&gt;0,NOT(ISBLANK($L31))),_xlfn.NORM.INV(ABS(VLOOKUP($Q$1,VLookups!$A$48:$B$49,2,FALSE)-V$3),$K31,$O31),"")</f>
        <v/>
      </c>
      <c r="W31" s="87" t="str">
        <f>IF(AND($D31&gt;0,$E31&gt;0,$F31&gt;0,NOT(ISBLANK($L31))),_xlfn.NORM.INV(ABS(VLOOKUP($Q$1,VLookups!$A$48:$B$49,2,FALSE)-W$3),$K31,$O31),"")</f>
        <v/>
      </c>
      <c r="X31" s="86" t="str">
        <f>IF(AND($D31&gt;0,$E31&gt;0,$F31&gt;0,NOT(ISBLANK($L31))),_xlfn.NORM.INV(ABS(VLOOKUP($Q$1,VLookups!$A$48:$B$49,2,FALSE)-X$3),$K31,$O31),"")</f>
        <v/>
      </c>
      <c r="Y31" s="5"/>
      <c r="Z31" s="161"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2" t="e">
        <f t="shared" si="6"/>
        <v>#N/A</v>
      </c>
      <c r="DY31" s="162" t="e">
        <f t="shared" si="7"/>
        <v>#N/A</v>
      </c>
      <c r="DZ31" s="162" t="e">
        <f t="shared" si="8"/>
        <v>#N/A</v>
      </c>
      <c r="EA31" s="162" t="e">
        <f t="shared" si="9"/>
        <v>#N/A</v>
      </c>
      <c r="EB31" s="162" t="e">
        <f t="shared" si="10"/>
        <v>#N/A</v>
      </c>
      <c r="EC31" s="162" t="e">
        <f t="shared" si="11"/>
        <v>#N/A</v>
      </c>
      <c r="ED31" s="162" t="e">
        <f t="shared" si="12"/>
        <v>#N/A</v>
      </c>
      <c r="EE31" s="162" t="e">
        <f t="shared" si="13"/>
        <v>#N/A</v>
      </c>
      <c r="EF31" s="162" t="e">
        <f t="shared" si="14"/>
        <v>#N/A</v>
      </c>
      <c r="EG31" s="162" t="e">
        <f t="shared" si="15"/>
        <v>#N/A</v>
      </c>
      <c r="EH31" s="162" t="e">
        <f t="shared" si="16"/>
        <v>#N/A</v>
      </c>
      <c r="EI31" s="162" t="e">
        <f t="shared" si="17"/>
        <v>#N/A</v>
      </c>
      <c r="EJ31" s="162" t="e">
        <f t="shared" si="18"/>
        <v>#N/A</v>
      </c>
      <c r="EK31" s="162" t="e">
        <f t="shared" si="19"/>
        <v>#N/A</v>
      </c>
      <c r="EL31" s="162" t="e">
        <f t="shared" si="20"/>
        <v>#N/A</v>
      </c>
      <c r="EM31" s="162" t="e">
        <f t="shared" si="21"/>
        <v>#N/A</v>
      </c>
      <c r="EN31" s="162" t="e">
        <f t="shared" si="22"/>
        <v>#N/A</v>
      </c>
      <c r="EO31" s="162" t="e">
        <f t="shared" si="23"/>
        <v>#N/A</v>
      </c>
      <c r="EP31" s="162" t="e">
        <f t="shared" si="24"/>
        <v>#N/A</v>
      </c>
      <c r="EQ31" s="162" t="e">
        <f t="shared" si="25"/>
        <v>#N/A</v>
      </c>
      <c r="ER31" s="162" t="e">
        <f t="shared" si="26"/>
        <v>#N/A</v>
      </c>
      <c r="ES31" s="162" t="e">
        <f t="shared" si="27"/>
        <v>#N/A</v>
      </c>
      <c r="ET31" s="162" t="e">
        <f t="shared" si="28"/>
        <v>#N/A</v>
      </c>
      <c r="EU31" s="162" t="e">
        <f t="shared" si="29"/>
        <v>#N/A</v>
      </c>
      <c r="EV31" s="162" t="e">
        <f t="shared" si="30"/>
        <v>#N/A</v>
      </c>
      <c r="EW31" s="162" t="e">
        <f t="shared" si="31"/>
        <v>#N/A</v>
      </c>
      <c r="EX31" s="162" t="e">
        <f t="shared" si="32"/>
        <v>#N/A</v>
      </c>
      <c r="EY31" s="162" t="e">
        <f t="shared" si="33"/>
        <v>#N/A</v>
      </c>
      <c r="EZ31" s="162" t="e">
        <f t="shared" si="34"/>
        <v>#N/A</v>
      </c>
      <c r="FA31" s="162" t="e">
        <f t="shared" si="35"/>
        <v>#N/A</v>
      </c>
      <c r="FB31" s="162" t="e">
        <f t="shared" si="36"/>
        <v>#N/A</v>
      </c>
      <c r="FC31" s="162" t="e">
        <f t="shared" si="37"/>
        <v>#N/A</v>
      </c>
      <c r="FD31" s="162" t="e">
        <f t="shared" si="38"/>
        <v>#N/A</v>
      </c>
      <c r="FE31" s="162" t="e">
        <f t="shared" si="39"/>
        <v>#N/A</v>
      </c>
      <c r="FF31" s="162" t="e">
        <f t="shared" si="40"/>
        <v>#N/A</v>
      </c>
      <c r="FG31" s="162" t="e">
        <f t="shared" si="41"/>
        <v>#N/A</v>
      </c>
      <c r="FH31" s="162" t="e">
        <f t="shared" si="42"/>
        <v>#N/A</v>
      </c>
      <c r="FI31" s="162" t="e">
        <f t="shared" si="43"/>
        <v>#N/A</v>
      </c>
      <c r="FJ31" s="162" t="e">
        <f t="shared" si="44"/>
        <v>#N/A</v>
      </c>
      <c r="FK31" s="162" t="e">
        <f t="shared" si="45"/>
        <v>#N/A</v>
      </c>
      <c r="FL31" s="162" t="e">
        <f t="shared" si="46"/>
        <v>#N/A</v>
      </c>
      <c r="FM31" s="162" t="e">
        <f t="shared" si="47"/>
        <v>#N/A</v>
      </c>
      <c r="FN31" s="162" t="e">
        <f t="shared" si="48"/>
        <v>#N/A</v>
      </c>
      <c r="FO31" s="162" t="e">
        <f t="shared" si="49"/>
        <v>#N/A</v>
      </c>
      <c r="FP31" s="162" t="e">
        <f t="shared" si="50"/>
        <v>#N/A</v>
      </c>
      <c r="FQ31" s="162" t="e">
        <f t="shared" si="51"/>
        <v>#N/A</v>
      </c>
      <c r="FR31" s="162" t="e">
        <f t="shared" si="52"/>
        <v>#N/A</v>
      </c>
      <c r="FS31" s="162" t="e">
        <f t="shared" si="53"/>
        <v>#N/A</v>
      </c>
      <c r="FT31" s="162" t="e">
        <f t="shared" si="54"/>
        <v>#N/A</v>
      </c>
      <c r="FU31" s="162" t="e">
        <f t="shared" si="55"/>
        <v>#N/A</v>
      </c>
      <c r="FV31" s="162" t="e">
        <f t="shared" si="56"/>
        <v>#N/A</v>
      </c>
      <c r="FW31" s="162" t="e">
        <f t="shared" si="57"/>
        <v>#N/A</v>
      </c>
      <c r="FX31" s="162" t="e">
        <f t="shared" si="58"/>
        <v>#N/A</v>
      </c>
      <c r="FY31" s="162" t="e">
        <f t="shared" si="59"/>
        <v>#N/A</v>
      </c>
      <c r="FZ31" s="162" t="e">
        <f t="shared" si="60"/>
        <v>#N/A</v>
      </c>
      <c r="GA31" s="162" t="e">
        <f t="shared" si="61"/>
        <v>#N/A</v>
      </c>
      <c r="GB31" s="162" t="e">
        <f t="shared" si="62"/>
        <v>#N/A</v>
      </c>
      <c r="GC31" s="162" t="e">
        <f t="shared" si="63"/>
        <v>#N/A</v>
      </c>
      <c r="GD31" s="162" t="e">
        <f t="shared" si="64"/>
        <v>#N/A</v>
      </c>
      <c r="GE31" s="162" t="e">
        <f t="shared" si="65"/>
        <v>#N/A</v>
      </c>
      <c r="GF31" s="162" t="e">
        <f t="shared" si="66"/>
        <v>#N/A</v>
      </c>
      <c r="GG31" s="162" t="e">
        <f t="shared" si="67"/>
        <v>#N/A</v>
      </c>
      <c r="GH31" s="162" t="e">
        <f t="shared" si="68"/>
        <v>#N/A</v>
      </c>
      <c r="GI31" s="162" t="e">
        <f t="shared" si="69"/>
        <v>#N/A</v>
      </c>
      <c r="GJ31" s="162" t="e">
        <f t="shared" si="70"/>
        <v>#N/A</v>
      </c>
      <c r="GK31" s="162" t="e">
        <f t="shared" si="71"/>
        <v>#N/A</v>
      </c>
      <c r="GL31" s="162" t="e">
        <f t="shared" si="72"/>
        <v>#N/A</v>
      </c>
      <c r="GM31" s="162" t="e">
        <f t="shared" si="73"/>
        <v>#N/A</v>
      </c>
      <c r="GN31" s="162" t="e">
        <f t="shared" si="74"/>
        <v>#N/A</v>
      </c>
      <c r="GO31" s="162" t="e">
        <f t="shared" si="75"/>
        <v>#N/A</v>
      </c>
      <c r="GP31" s="162" t="e">
        <f t="shared" si="76"/>
        <v>#N/A</v>
      </c>
      <c r="GQ31" s="162" t="e">
        <f t="shared" si="77"/>
        <v>#N/A</v>
      </c>
      <c r="GR31" s="162" t="e">
        <f t="shared" si="78"/>
        <v>#N/A</v>
      </c>
      <c r="GS31" s="162" t="e">
        <f t="shared" si="79"/>
        <v>#N/A</v>
      </c>
      <c r="GT31" s="162" t="e">
        <f t="shared" si="80"/>
        <v>#N/A</v>
      </c>
      <c r="GU31" s="162" t="e">
        <f t="shared" si="81"/>
        <v>#N/A</v>
      </c>
      <c r="GV31" s="162" t="e">
        <f t="shared" si="82"/>
        <v>#N/A</v>
      </c>
      <c r="GW31" s="162" t="e">
        <f t="shared" si="83"/>
        <v>#N/A</v>
      </c>
      <c r="GX31" s="162" t="e">
        <f t="shared" si="84"/>
        <v>#N/A</v>
      </c>
      <c r="GY31" s="162" t="e">
        <f t="shared" si="85"/>
        <v>#N/A</v>
      </c>
      <c r="GZ31" s="162" t="e">
        <f t="shared" si="86"/>
        <v>#N/A</v>
      </c>
      <c r="HA31" s="162" t="e">
        <f t="shared" si="87"/>
        <v>#N/A</v>
      </c>
      <c r="HB31" s="162" t="e">
        <f t="shared" si="88"/>
        <v>#N/A</v>
      </c>
      <c r="HC31" s="162" t="e">
        <f t="shared" si="89"/>
        <v>#N/A</v>
      </c>
      <c r="HD31" s="162" t="e">
        <f t="shared" si="90"/>
        <v>#N/A</v>
      </c>
      <c r="HE31" s="162" t="e">
        <f t="shared" si="91"/>
        <v>#N/A</v>
      </c>
      <c r="HF31" s="162" t="e">
        <f t="shared" si="92"/>
        <v>#N/A</v>
      </c>
      <c r="HG31" s="162" t="e">
        <f t="shared" si="93"/>
        <v>#N/A</v>
      </c>
      <c r="HH31" s="162" t="e">
        <f t="shared" si="94"/>
        <v>#N/A</v>
      </c>
      <c r="HI31" s="162" t="e">
        <f t="shared" si="95"/>
        <v>#N/A</v>
      </c>
      <c r="HJ31" s="162" t="e">
        <f t="shared" si="96"/>
        <v>#N/A</v>
      </c>
      <c r="HK31" s="162" t="e">
        <f t="shared" si="97"/>
        <v>#N/A</v>
      </c>
      <c r="HL31" s="162" t="e">
        <f t="shared" si="98"/>
        <v>#N/A</v>
      </c>
      <c r="HM31" s="162" t="e">
        <f t="shared" si="99"/>
        <v>#N/A</v>
      </c>
      <c r="HN31" s="162" t="e">
        <f t="shared" si="100"/>
        <v>#N/A</v>
      </c>
      <c r="HO31" s="162" t="e">
        <f t="shared" si="101"/>
        <v>#N/A</v>
      </c>
      <c r="HP31" s="162" t="e">
        <f t="shared" si="102"/>
        <v>#N/A</v>
      </c>
      <c r="HQ31" s="162" t="e">
        <f t="shared" si="103"/>
        <v>#N/A</v>
      </c>
      <c r="HR31" s="162" t="e">
        <f t="shared" si="104"/>
        <v>#N/A</v>
      </c>
      <c r="HS31" s="162" t="e">
        <f t="shared" si="105"/>
        <v>#N/A</v>
      </c>
      <c r="HT31" s="162" t="e">
        <f t="shared" si="106"/>
        <v>#N/A</v>
      </c>
    </row>
    <row r="32" spans="1:228" hidden="1" x14ac:dyDescent="0.25">
      <c r="A32" s="4">
        <v>29</v>
      </c>
      <c r="B32" s="102"/>
      <c r="C32" s="110"/>
      <c r="D32" s="115" t="str">
        <f t="shared" si="107"/>
        <v/>
      </c>
      <c r="E32" s="88"/>
      <c r="F32" s="115" t="str">
        <f t="shared" si="108"/>
        <v/>
      </c>
      <c r="G32" s="110"/>
      <c r="H32" s="103"/>
      <c r="I32" s="34" t="str">
        <f t="shared" si="0"/>
        <v/>
      </c>
      <c r="J32" s="34" t="str">
        <f t="shared" si="1"/>
        <v/>
      </c>
      <c r="K32" s="69" t="str">
        <f t="shared" si="109"/>
        <v/>
      </c>
      <c r="L32" s="21"/>
      <c r="M32" s="56"/>
      <c r="N32" s="265"/>
      <c r="O32" s="70" t="str">
        <f>IF(AND(D32&gt;0,E32&gt;0,F32&gt;0),IF(ISBLANK(N32),IF(ISBLANK(L32),"",(F32-D32)*VLOOKUP(L32,VLookups!$A$4:$B$13,2,FALSE)),N32),"")</f>
        <v/>
      </c>
      <c r="P32" s="71" t="str">
        <f t="shared" si="2"/>
        <v/>
      </c>
      <c r="Q32" s="88"/>
      <c r="R32" s="258" t="str">
        <f>IF(AND(Q32&gt;0,E32&gt;0,NOT(O32="")),ABS(VLOOKUP($Q$1,VLookups!$A$48:$B$49,2,FALSE)-_xlfn.NORM.DIST(Q32,K32,O32,TRUE)),"")</f>
        <v/>
      </c>
      <c r="S32" s="87" t="str">
        <f>IF(AND($D32&gt;0,$E32&gt;0,$F32&gt;0,NOT(ISBLANK($L32))),_xlfn.NORM.INV(ABS(VLOOKUP($Q$1,VLookups!$A$48:$B$49,2,FALSE)-S$3),$K32,$O32),"")</f>
        <v/>
      </c>
      <c r="T32" s="86" t="str">
        <f>IF(AND($D32&gt;0,$E32&gt;0,$F32&gt;0,NOT(ISBLANK($L32))),_xlfn.NORM.INV(ABS(VLOOKUP($Q$1,VLookups!$A$48:$B$49,2,FALSE)-T$3),$K32,$O32),"")</f>
        <v/>
      </c>
      <c r="U32" s="87" t="str">
        <f>IF(AND($D32&gt;0,$E32&gt;0,$F32&gt;0,NOT(ISBLANK($L32))),_xlfn.NORM.INV(ABS(VLOOKUP($Q$1,VLookups!$A$48:$B$49,2,FALSE)-U$3),$K32,$O32),"")</f>
        <v/>
      </c>
      <c r="V32" s="86" t="str">
        <f>IF(AND($D32&gt;0,$E32&gt;0,$F32&gt;0,NOT(ISBLANK($L32))),_xlfn.NORM.INV(ABS(VLOOKUP($Q$1,VLookups!$A$48:$B$49,2,FALSE)-V$3),$K32,$O32),"")</f>
        <v/>
      </c>
      <c r="W32" s="87" t="str">
        <f>IF(AND($D32&gt;0,$E32&gt;0,$F32&gt;0,NOT(ISBLANK($L32))),_xlfn.NORM.INV(ABS(VLOOKUP($Q$1,VLookups!$A$48:$B$49,2,FALSE)-W$3),$K32,$O32),"")</f>
        <v/>
      </c>
      <c r="X32" s="86" t="str">
        <f>IF(AND($D32&gt;0,$E32&gt;0,$F32&gt;0,NOT(ISBLANK($L32))),_xlfn.NORM.INV(ABS(VLOOKUP($Q$1,VLookups!$A$48:$B$49,2,FALSE)-X$3),$K32,$O32),"")</f>
        <v/>
      </c>
      <c r="Y32" s="5"/>
      <c r="Z32" s="161"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2" t="e">
        <f t="shared" si="6"/>
        <v>#N/A</v>
      </c>
      <c r="DY32" s="162" t="e">
        <f t="shared" si="7"/>
        <v>#N/A</v>
      </c>
      <c r="DZ32" s="162" t="e">
        <f t="shared" si="8"/>
        <v>#N/A</v>
      </c>
      <c r="EA32" s="162" t="e">
        <f t="shared" si="9"/>
        <v>#N/A</v>
      </c>
      <c r="EB32" s="162" t="e">
        <f t="shared" si="10"/>
        <v>#N/A</v>
      </c>
      <c r="EC32" s="162" t="e">
        <f t="shared" si="11"/>
        <v>#N/A</v>
      </c>
      <c r="ED32" s="162" t="e">
        <f t="shared" si="12"/>
        <v>#N/A</v>
      </c>
      <c r="EE32" s="162" t="e">
        <f t="shared" si="13"/>
        <v>#N/A</v>
      </c>
      <c r="EF32" s="162" t="e">
        <f t="shared" si="14"/>
        <v>#N/A</v>
      </c>
      <c r="EG32" s="162" t="e">
        <f t="shared" si="15"/>
        <v>#N/A</v>
      </c>
      <c r="EH32" s="162" t="e">
        <f t="shared" si="16"/>
        <v>#N/A</v>
      </c>
      <c r="EI32" s="162" t="e">
        <f t="shared" si="17"/>
        <v>#N/A</v>
      </c>
      <c r="EJ32" s="162" t="e">
        <f t="shared" si="18"/>
        <v>#N/A</v>
      </c>
      <c r="EK32" s="162" t="e">
        <f t="shared" si="19"/>
        <v>#N/A</v>
      </c>
      <c r="EL32" s="162" t="e">
        <f t="shared" si="20"/>
        <v>#N/A</v>
      </c>
      <c r="EM32" s="162" t="e">
        <f t="shared" si="21"/>
        <v>#N/A</v>
      </c>
      <c r="EN32" s="162" t="e">
        <f t="shared" si="22"/>
        <v>#N/A</v>
      </c>
      <c r="EO32" s="162" t="e">
        <f t="shared" si="23"/>
        <v>#N/A</v>
      </c>
      <c r="EP32" s="162" t="e">
        <f t="shared" si="24"/>
        <v>#N/A</v>
      </c>
      <c r="EQ32" s="162" t="e">
        <f t="shared" si="25"/>
        <v>#N/A</v>
      </c>
      <c r="ER32" s="162" t="e">
        <f t="shared" si="26"/>
        <v>#N/A</v>
      </c>
      <c r="ES32" s="162" t="e">
        <f t="shared" si="27"/>
        <v>#N/A</v>
      </c>
      <c r="ET32" s="162" t="e">
        <f t="shared" si="28"/>
        <v>#N/A</v>
      </c>
      <c r="EU32" s="162" t="e">
        <f t="shared" si="29"/>
        <v>#N/A</v>
      </c>
      <c r="EV32" s="162" t="e">
        <f t="shared" si="30"/>
        <v>#N/A</v>
      </c>
      <c r="EW32" s="162" t="e">
        <f t="shared" si="31"/>
        <v>#N/A</v>
      </c>
      <c r="EX32" s="162" t="e">
        <f t="shared" si="32"/>
        <v>#N/A</v>
      </c>
      <c r="EY32" s="162" t="e">
        <f t="shared" si="33"/>
        <v>#N/A</v>
      </c>
      <c r="EZ32" s="162" t="e">
        <f t="shared" si="34"/>
        <v>#N/A</v>
      </c>
      <c r="FA32" s="162" t="e">
        <f t="shared" si="35"/>
        <v>#N/A</v>
      </c>
      <c r="FB32" s="162" t="e">
        <f t="shared" si="36"/>
        <v>#N/A</v>
      </c>
      <c r="FC32" s="162" t="e">
        <f t="shared" si="37"/>
        <v>#N/A</v>
      </c>
      <c r="FD32" s="162" t="e">
        <f t="shared" si="38"/>
        <v>#N/A</v>
      </c>
      <c r="FE32" s="162" t="e">
        <f t="shared" si="39"/>
        <v>#N/A</v>
      </c>
      <c r="FF32" s="162" t="e">
        <f t="shared" si="40"/>
        <v>#N/A</v>
      </c>
      <c r="FG32" s="162" t="e">
        <f t="shared" si="41"/>
        <v>#N/A</v>
      </c>
      <c r="FH32" s="162" t="e">
        <f t="shared" si="42"/>
        <v>#N/A</v>
      </c>
      <c r="FI32" s="162" t="e">
        <f t="shared" si="43"/>
        <v>#N/A</v>
      </c>
      <c r="FJ32" s="162" t="e">
        <f t="shared" si="44"/>
        <v>#N/A</v>
      </c>
      <c r="FK32" s="162" t="e">
        <f t="shared" si="45"/>
        <v>#N/A</v>
      </c>
      <c r="FL32" s="162" t="e">
        <f t="shared" si="46"/>
        <v>#N/A</v>
      </c>
      <c r="FM32" s="162" t="e">
        <f t="shared" si="47"/>
        <v>#N/A</v>
      </c>
      <c r="FN32" s="162" t="e">
        <f t="shared" si="48"/>
        <v>#N/A</v>
      </c>
      <c r="FO32" s="162" t="e">
        <f t="shared" si="49"/>
        <v>#N/A</v>
      </c>
      <c r="FP32" s="162" t="e">
        <f t="shared" si="50"/>
        <v>#N/A</v>
      </c>
      <c r="FQ32" s="162" t="e">
        <f t="shared" si="51"/>
        <v>#N/A</v>
      </c>
      <c r="FR32" s="162" t="e">
        <f t="shared" si="52"/>
        <v>#N/A</v>
      </c>
      <c r="FS32" s="162" t="e">
        <f t="shared" si="53"/>
        <v>#N/A</v>
      </c>
      <c r="FT32" s="162" t="e">
        <f t="shared" si="54"/>
        <v>#N/A</v>
      </c>
      <c r="FU32" s="162" t="e">
        <f t="shared" si="55"/>
        <v>#N/A</v>
      </c>
      <c r="FV32" s="162" t="e">
        <f t="shared" si="56"/>
        <v>#N/A</v>
      </c>
      <c r="FW32" s="162" t="e">
        <f t="shared" si="57"/>
        <v>#N/A</v>
      </c>
      <c r="FX32" s="162" t="e">
        <f t="shared" si="58"/>
        <v>#N/A</v>
      </c>
      <c r="FY32" s="162" t="e">
        <f t="shared" si="59"/>
        <v>#N/A</v>
      </c>
      <c r="FZ32" s="162" t="e">
        <f t="shared" si="60"/>
        <v>#N/A</v>
      </c>
      <c r="GA32" s="162" t="e">
        <f t="shared" si="61"/>
        <v>#N/A</v>
      </c>
      <c r="GB32" s="162" t="e">
        <f t="shared" si="62"/>
        <v>#N/A</v>
      </c>
      <c r="GC32" s="162" t="e">
        <f t="shared" si="63"/>
        <v>#N/A</v>
      </c>
      <c r="GD32" s="162" t="e">
        <f t="shared" si="64"/>
        <v>#N/A</v>
      </c>
      <c r="GE32" s="162" t="e">
        <f t="shared" si="65"/>
        <v>#N/A</v>
      </c>
      <c r="GF32" s="162" t="e">
        <f t="shared" si="66"/>
        <v>#N/A</v>
      </c>
      <c r="GG32" s="162" t="e">
        <f t="shared" si="67"/>
        <v>#N/A</v>
      </c>
      <c r="GH32" s="162" t="e">
        <f t="shared" si="68"/>
        <v>#N/A</v>
      </c>
      <c r="GI32" s="162" t="e">
        <f t="shared" si="69"/>
        <v>#N/A</v>
      </c>
      <c r="GJ32" s="162" t="e">
        <f t="shared" si="70"/>
        <v>#N/A</v>
      </c>
      <c r="GK32" s="162" t="e">
        <f t="shared" si="71"/>
        <v>#N/A</v>
      </c>
      <c r="GL32" s="162" t="e">
        <f t="shared" si="72"/>
        <v>#N/A</v>
      </c>
      <c r="GM32" s="162" t="e">
        <f t="shared" si="73"/>
        <v>#N/A</v>
      </c>
      <c r="GN32" s="162" t="e">
        <f t="shared" si="74"/>
        <v>#N/A</v>
      </c>
      <c r="GO32" s="162" t="e">
        <f t="shared" si="75"/>
        <v>#N/A</v>
      </c>
      <c r="GP32" s="162" t="e">
        <f t="shared" si="76"/>
        <v>#N/A</v>
      </c>
      <c r="GQ32" s="162" t="e">
        <f t="shared" si="77"/>
        <v>#N/A</v>
      </c>
      <c r="GR32" s="162" t="e">
        <f t="shared" si="78"/>
        <v>#N/A</v>
      </c>
      <c r="GS32" s="162" t="e">
        <f t="shared" si="79"/>
        <v>#N/A</v>
      </c>
      <c r="GT32" s="162" t="e">
        <f t="shared" si="80"/>
        <v>#N/A</v>
      </c>
      <c r="GU32" s="162" t="e">
        <f t="shared" si="81"/>
        <v>#N/A</v>
      </c>
      <c r="GV32" s="162" t="e">
        <f t="shared" si="82"/>
        <v>#N/A</v>
      </c>
      <c r="GW32" s="162" t="e">
        <f t="shared" si="83"/>
        <v>#N/A</v>
      </c>
      <c r="GX32" s="162" t="e">
        <f t="shared" si="84"/>
        <v>#N/A</v>
      </c>
      <c r="GY32" s="162" t="e">
        <f t="shared" si="85"/>
        <v>#N/A</v>
      </c>
      <c r="GZ32" s="162" t="e">
        <f t="shared" si="86"/>
        <v>#N/A</v>
      </c>
      <c r="HA32" s="162" t="e">
        <f t="shared" si="87"/>
        <v>#N/A</v>
      </c>
      <c r="HB32" s="162" t="e">
        <f t="shared" si="88"/>
        <v>#N/A</v>
      </c>
      <c r="HC32" s="162" t="e">
        <f t="shared" si="89"/>
        <v>#N/A</v>
      </c>
      <c r="HD32" s="162" t="e">
        <f t="shared" si="90"/>
        <v>#N/A</v>
      </c>
      <c r="HE32" s="162" t="e">
        <f t="shared" si="91"/>
        <v>#N/A</v>
      </c>
      <c r="HF32" s="162" t="e">
        <f t="shared" si="92"/>
        <v>#N/A</v>
      </c>
      <c r="HG32" s="162" t="e">
        <f t="shared" si="93"/>
        <v>#N/A</v>
      </c>
      <c r="HH32" s="162" t="e">
        <f t="shared" si="94"/>
        <v>#N/A</v>
      </c>
      <c r="HI32" s="162" t="e">
        <f t="shared" si="95"/>
        <v>#N/A</v>
      </c>
      <c r="HJ32" s="162" t="e">
        <f t="shared" si="96"/>
        <v>#N/A</v>
      </c>
      <c r="HK32" s="162" t="e">
        <f t="shared" si="97"/>
        <v>#N/A</v>
      </c>
      <c r="HL32" s="162" t="e">
        <f t="shared" si="98"/>
        <v>#N/A</v>
      </c>
      <c r="HM32" s="162" t="e">
        <f t="shared" si="99"/>
        <v>#N/A</v>
      </c>
      <c r="HN32" s="162" t="e">
        <f t="shared" si="100"/>
        <v>#N/A</v>
      </c>
      <c r="HO32" s="162" t="e">
        <f t="shared" si="101"/>
        <v>#N/A</v>
      </c>
      <c r="HP32" s="162" t="e">
        <f t="shared" si="102"/>
        <v>#N/A</v>
      </c>
      <c r="HQ32" s="162" t="e">
        <f t="shared" si="103"/>
        <v>#N/A</v>
      </c>
      <c r="HR32" s="162" t="e">
        <f t="shared" si="104"/>
        <v>#N/A</v>
      </c>
      <c r="HS32" s="162" t="e">
        <f t="shared" si="105"/>
        <v>#N/A</v>
      </c>
      <c r="HT32" s="162" t="e">
        <f t="shared" si="106"/>
        <v>#N/A</v>
      </c>
    </row>
    <row r="33" spans="1:228" hidden="1" x14ac:dyDescent="0.25">
      <c r="A33" s="4">
        <v>30</v>
      </c>
      <c r="B33" s="102"/>
      <c r="C33" s="110"/>
      <c r="D33" s="115" t="str">
        <f t="shared" si="107"/>
        <v/>
      </c>
      <c r="E33" s="88"/>
      <c r="F33" s="115" t="str">
        <f t="shared" si="108"/>
        <v/>
      </c>
      <c r="G33" s="110"/>
      <c r="H33" s="103"/>
      <c r="I33" s="34" t="str">
        <f t="shared" si="0"/>
        <v/>
      </c>
      <c r="J33" s="34" t="str">
        <f t="shared" si="1"/>
        <v/>
      </c>
      <c r="K33" s="69" t="str">
        <f t="shared" si="109"/>
        <v/>
      </c>
      <c r="L33" s="21"/>
      <c r="M33" s="56"/>
      <c r="N33" s="265"/>
      <c r="O33" s="70" t="str">
        <f>IF(AND(D33&gt;0,E33&gt;0,F33&gt;0),IF(ISBLANK(N33),IF(ISBLANK(L33),"",(F33-D33)*VLOOKUP(L33,VLookups!$A$4:$B$13,2,FALSE)),N33),"")</f>
        <v/>
      </c>
      <c r="P33" s="71" t="str">
        <f t="shared" si="2"/>
        <v/>
      </c>
      <c r="Q33" s="88"/>
      <c r="R33" s="258" t="str">
        <f>IF(AND(Q33&gt;0,E33&gt;0,NOT(O33="")),ABS(VLOOKUP($Q$1,VLookups!$A$48:$B$49,2,FALSE)-_xlfn.NORM.DIST(Q33,K33,O33,TRUE)),"")</f>
        <v/>
      </c>
      <c r="S33" s="87" t="str">
        <f>IF(AND($D33&gt;0,$E33&gt;0,$F33&gt;0,NOT(ISBLANK($L33))),_xlfn.NORM.INV(ABS(VLOOKUP($Q$1,VLookups!$A$48:$B$49,2,FALSE)-S$3),$K33,$O33),"")</f>
        <v/>
      </c>
      <c r="T33" s="86" t="str">
        <f>IF(AND($D33&gt;0,$E33&gt;0,$F33&gt;0,NOT(ISBLANK($L33))),_xlfn.NORM.INV(ABS(VLOOKUP($Q$1,VLookups!$A$48:$B$49,2,FALSE)-T$3),$K33,$O33),"")</f>
        <v/>
      </c>
      <c r="U33" s="87" t="str">
        <f>IF(AND($D33&gt;0,$E33&gt;0,$F33&gt;0,NOT(ISBLANK($L33))),_xlfn.NORM.INV(ABS(VLOOKUP($Q$1,VLookups!$A$48:$B$49,2,FALSE)-U$3),$K33,$O33),"")</f>
        <v/>
      </c>
      <c r="V33" s="86" t="str">
        <f>IF(AND($D33&gt;0,$E33&gt;0,$F33&gt;0,NOT(ISBLANK($L33))),_xlfn.NORM.INV(ABS(VLOOKUP($Q$1,VLookups!$A$48:$B$49,2,FALSE)-V$3),$K33,$O33),"")</f>
        <v/>
      </c>
      <c r="W33" s="87" t="str">
        <f>IF(AND($D33&gt;0,$E33&gt;0,$F33&gt;0,NOT(ISBLANK($L33))),_xlfn.NORM.INV(ABS(VLOOKUP($Q$1,VLookups!$A$48:$B$49,2,FALSE)-W$3),$K33,$O33),"")</f>
        <v/>
      </c>
      <c r="X33" s="86" t="str">
        <f>IF(AND($D33&gt;0,$E33&gt;0,$F33&gt;0,NOT(ISBLANK($L33))),_xlfn.NORM.INV(ABS(VLOOKUP($Q$1,VLookups!$A$48:$B$49,2,FALSE)-X$3),$K33,$O33),"")</f>
        <v/>
      </c>
      <c r="Y33" s="5"/>
      <c r="Z33" s="161"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2" t="e">
        <f t="shared" si="6"/>
        <v>#N/A</v>
      </c>
      <c r="DY33" s="162" t="e">
        <f t="shared" si="7"/>
        <v>#N/A</v>
      </c>
      <c r="DZ33" s="162" t="e">
        <f t="shared" si="8"/>
        <v>#N/A</v>
      </c>
      <c r="EA33" s="162" t="e">
        <f t="shared" si="9"/>
        <v>#N/A</v>
      </c>
      <c r="EB33" s="162" t="e">
        <f t="shared" si="10"/>
        <v>#N/A</v>
      </c>
      <c r="EC33" s="162" t="e">
        <f t="shared" si="11"/>
        <v>#N/A</v>
      </c>
      <c r="ED33" s="162" t="e">
        <f t="shared" si="12"/>
        <v>#N/A</v>
      </c>
      <c r="EE33" s="162" t="e">
        <f t="shared" si="13"/>
        <v>#N/A</v>
      </c>
      <c r="EF33" s="162" t="e">
        <f t="shared" si="14"/>
        <v>#N/A</v>
      </c>
      <c r="EG33" s="162" t="e">
        <f t="shared" si="15"/>
        <v>#N/A</v>
      </c>
      <c r="EH33" s="162" t="e">
        <f t="shared" si="16"/>
        <v>#N/A</v>
      </c>
      <c r="EI33" s="162" t="e">
        <f t="shared" si="17"/>
        <v>#N/A</v>
      </c>
      <c r="EJ33" s="162" t="e">
        <f t="shared" si="18"/>
        <v>#N/A</v>
      </c>
      <c r="EK33" s="162" t="e">
        <f t="shared" si="19"/>
        <v>#N/A</v>
      </c>
      <c r="EL33" s="162" t="e">
        <f t="shared" si="20"/>
        <v>#N/A</v>
      </c>
      <c r="EM33" s="162" t="e">
        <f t="shared" si="21"/>
        <v>#N/A</v>
      </c>
      <c r="EN33" s="162" t="e">
        <f t="shared" si="22"/>
        <v>#N/A</v>
      </c>
      <c r="EO33" s="162" t="e">
        <f t="shared" si="23"/>
        <v>#N/A</v>
      </c>
      <c r="EP33" s="162" t="e">
        <f t="shared" si="24"/>
        <v>#N/A</v>
      </c>
      <c r="EQ33" s="162" t="e">
        <f t="shared" si="25"/>
        <v>#N/A</v>
      </c>
      <c r="ER33" s="162" t="e">
        <f t="shared" si="26"/>
        <v>#N/A</v>
      </c>
      <c r="ES33" s="162" t="e">
        <f t="shared" si="27"/>
        <v>#N/A</v>
      </c>
      <c r="ET33" s="162" t="e">
        <f t="shared" si="28"/>
        <v>#N/A</v>
      </c>
      <c r="EU33" s="162" t="e">
        <f t="shared" si="29"/>
        <v>#N/A</v>
      </c>
      <c r="EV33" s="162" t="e">
        <f t="shared" si="30"/>
        <v>#N/A</v>
      </c>
      <c r="EW33" s="162" t="e">
        <f t="shared" si="31"/>
        <v>#N/A</v>
      </c>
      <c r="EX33" s="162" t="e">
        <f t="shared" si="32"/>
        <v>#N/A</v>
      </c>
      <c r="EY33" s="162" t="e">
        <f t="shared" si="33"/>
        <v>#N/A</v>
      </c>
      <c r="EZ33" s="162" t="e">
        <f t="shared" si="34"/>
        <v>#N/A</v>
      </c>
      <c r="FA33" s="162" t="e">
        <f t="shared" si="35"/>
        <v>#N/A</v>
      </c>
      <c r="FB33" s="162" t="e">
        <f t="shared" si="36"/>
        <v>#N/A</v>
      </c>
      <c r="FC33" s="162" t="e">
        <f t="shared" si="37"/>
        <v>#N/A</v>
      </c>
      <c r="FD33" s="162" t="e">
        <f t="shared" si="38"/>
        <v>#N/A</v>
      </c>
      <c r="FE33" s="162" t="e">
        <f t="shared" si="39"/>
        <v>#N/A</v>
      </c>
      <c r="FF33" s="162" t="e">
        <f t="shared" si="40"/>
        <v>#N/A</v>
      </c>
      <c r="FG33" s="162" t="e">
        <f t="shared" si="41"/>
        <v>#N/A</v>
      </c>
      <c r="FH33" s="162" t="e">
        <f t="shared" si="42"/>
        <v>#N/A</v>
      </c>
      <c r="FI33" s="162" t="e">
        <f t="shared" si="43"/>
        <v>#N/A</v>
      </c>
      <c r="FJ33" s="162" t="e">
        <f t="shared" si="44"/>
        <v>#N/A</v>
      </c>
      <c r="FK33" s="162" t="e">
        <f t="shared" si="45"/>
        <v>#N/A</v>
      </c>
      <c r="FL33" s="162" t="e">
        <f t="shared" si="46"/>
        <v>#N/A</v>
      </c>
      <c r="FM33" s="162" t="e">
        <f t="shared" si="47"/>
        <v>#N/A</v>
      </c>
      <c r="FN33" s="162" t="e">
        <f t="shared" si="48"/>
        <v>#N/A</v>
      </c>
      <c r="FO33" s="162" t="e">
        <f t="shared" si="49"/>
        <v>#N/A</v>
      </c>
      <c r="FP33" s="162" t="e">
        <f t="shared" si="50"/>
        <v>#N/A</v>
      </c>
      <c r="FQ33" s="162" t="e">
        <f t="shared" si="51"/>
        <v>#N/A</v>
      </c>
      <c r="FR33" s="162" t="e">
        <f t="shared" si="52"/>
        <v>#N/A</v>
      </c>
      <c r="FS33" s="162" t="e">
        <f t="shared" si="53"/>
        <v>#N/A</v>
      </c>
      <c r="FT33" s="162" t="e">
        <f t="shared" si="54"/>
        <v>#N/A</v>
      </c>
      <c r="FU33" s="162" t="e">
        <f t="shared" si="55"/>
        <v>#N/A</v>
      </c>
      <c r="FV33" s="162" t="e">
        <f t="shared" si="56"/>
        <v>#N/A</v>
      </c>
      <c r="FW33" s="162" t="e">
        <f t="shared" si="57"/>
        <v>#N/A</v>
      </c>
      <c r="FX33" s="162" t="e">
        <f t="shared" si="58"/>
        <v>#N/A</v>
      </c>
      <c r="FY33" s="162" t="e">
        <f t="shared" si="59"/>
        <v>#N/A</v>
      </c>
      <c r="FZ33" s="162" t="e">
        <f t="shared" si="60"/>
        <v>#N/A</v>
      </c>
      <c r="GA33" s="162" t="e">
        <f t="shared" si="61"/>
        <v>#N/A</v>
      </c>
      <c r="GB33" s="162" t="e">
        <f t="shared" si="62"/>
        <v>#N/A</v>
      </c>
      <c r="GC33" s="162" t="e">
        <f t="shared" si="63"/>
        <v>#N/A</v>
      </c>
      <c r="GD33" s="162" t="e">
        <f t="shared" si="64"/>
        <v>#N/A</v>
      </c>
      <c r="GE33" s="162" t="e">
        <f t="shared" si="65"/>
        <v>#N/A</v>
      </c>
      <c r="GF33" s="162" t="e">
        <f t="shared" si="66"/>
        <v>#N/A</v>
      </c>
      <c r="GG33" s="162" t="e">
        <f t="shared" si="67"/>
        <v>#N/A</v>
      </c>
      <c r="GH33" s="162" t="e">
        <f t="shared" si="68"/>
        <v>#N/A</v>
      </c>
      <c r="GI33" s="162" t="e">
        <f t="shared" si="69"/>
        <v>#N/A</v>
      </c>
      <c r="GJ33" s="162" t="e">
        <f t="shared" si="70"/>
        <v>#N/A</v>
      </c>
      <c r="GK33" s="162" t="e">
        <f t="shared" si="71"/>
        <v>#N/A</v>
      </c>
      <c r="GL33" s="162" t="e">
        <f t="shared" si="72"/>
        <v>#N/A</v>
      </c>
      <c r="GM33" s="162" t="e">
        <f t="shared" si="73"/>
        <v>#N/A</v>
      </c>
      <c r="GN33" s="162" t="e">
        <f t="shared" si="74"/>
        <v>#N/A</v>
      </c>
      <c r="GO33" s="162" t="e">
        <f t="shared" si="75"/>
        <v>#N/A</v>
      </c>
      <c r="GP33" s="162" t="e">
        <f t="shared" si="76"/>
        <v>#N/A</v>
      </c>
      <c r="GQ33" s="162" t="e">
        <f t="shared" si="77"/>
        <v>#N/A</v>
      </c>
      <c r="GR33" s="162" t="e">
        <f t="shared" si="78"/>
        <v>#N/A</v>
      </c>
      <c r="GS33" s="162" t="e">
        <f t="shared" si="79"/>
        <v>#N/A</v>
      </c>
      <c r="GT33" s="162" t="e">
        <f t="shared" si="80"/>
        <v>#N/A</v>
      </c>
      <c r="GU33" s="162" t="e">
        <f t="shared" si="81"/>
        <v>#N/A</v>
      </c>
      <c r="GV33" s="162" t="e">
        <f t="shared" si="82"/>
        <v>#N/A</v>
      </c>
      <c r="GW33" s="162" t="e">
        <f t="shared" si="83"/>
        <v>#N/A</v>
      </c>
      <c r="GX33" s="162" t="e">
        <f t="shared" si="84"/>
        <v>#N/A</v>
      </c>
      <c r="GY33" s="162" t="e">
        <f t="shared" si="85"/>
        <v>#N/A</v>
      </c>
      <c r="GZ33" s="162" t="e">
        <f t="shared" si="86"/>
        <v>#N/A</v>
      </c>
      <c r="HA33" s="162" t="e">
        <f t="shared" si="87"/>
        <v>#N/A</v>
      </c>
      <c r="HB33" s="162" t="e">
        <f t="shared" si="88"/>
        <v>#N/A</v>
      </c>
      <c r="HC33" s="162" t="e">
        <f t="shared" si="89"/>
        <v>#N/A</v>
      </c>
      <c r="HD33" s="162" t="e">
        <f t="shared" si="90"/>
        <v>#N/A</v>
      </c>
      <c r="HE33" s="162" t="e">
        <f t="shared" si="91"/>
        <v>#N/A</v>
      </c>
      <c r="HF33" s="162" t="e">
        <f t="shared" si="92"/>
        <v>#N/A</v>
      </c>
      <c r="HG33" s="162" t="e">
        <f t="shared" si="93"/>
        <v>#N/A</v>
      </c>
      <c r="HH33" s="162" t="e">
        <f t="shared" si="94"/>
        <v>#N/A</v>
      </c>
      <c r="HI33" s="162" t="e">
        <f t="shared" si="95"/>
        <v>#N/A</v>
      </c>
      <c r="HJ33" s="162" t="e">
        <f t="shared" si="96"/>
        <v>#N/A</v>
      </c>
      <c r="HK33" s="162" t="e">
        <f t="shared" si="97"/>
        <v>#N/A</v>
      </c>
      <c r="HL33" s="162" t="e">
        <f t="shared" si="98"/>
        <v>#N/A</v>
      </c>
      <c r="HM33" s="162" t="e">
        <f t="shared" si="99"/>
        <v>#N/A</v>
      </c>
      <c r="HN33" s="162" t="e">
        <f t="shared" si="100"/>
        <v>#N/A</v>
      </c>
      <c r="HO33" s="162" t="e">
        <f t="shared" si="101"/>
        <v>#N/A</v>
      </c>
      <c r="HP33" s="162" t="e">
        <f t="shared" si="102"/>
        <v>#N/A</v>
      </c>
      <c r="HQ33" s="162" t="e">
        <f t="shared" si="103"/>
        <v>#N/A</v>
      </c>
      <c r="HR33" s="162" t="e">
        <f t="shared" si="104"/>
        <v>#N/A</v>
      </c>
      <c r="HS33" s="162" t="e">
        <f t="shared" si="105"/>
        <v>#N/A</v>
      </c>
      <c r="HT33" s="162" t="e">
        <f t="shared" si="106"/>
        <v>#N/A</v>
      </c>
    </row>
    <row r="34" spans="1:228" hidden="1" x14ac:dyDescent="0.25">
      <c r="A34" s="4">
        <v>31</v>
      </c>
      <c r="B34" s="102"/>
      <c r="C34" s="110"/>
      <c r="D34" s="115" t="str">
        <f t="shared" si="107"/>
        <v/>
      </c>
      <c r="E34" s="88"/>
      <c r="F34" s="115" t="str">
        <f t="shared" si="108"/>
        <v/>
      </c>
      <c r="G34" s="110"/>
      <c r="H34" s="103"/>
      <c r="I34" s="34" t="str">
        <f t="shared" si="0"/>
        <v/>
      </c>
      <c r="J34" s="34" t="str">
        <f t="shared" si="1"/>
        <v/>
      </c>
      <c r="K34" s="69" t="str">
        <f t="shared" si="109"/>
        <v/>
      </c>
      <c r="L34" s="21"/>
      <c r="M34" s="56"/>
      <c r="N34" s="265"/>
      <c r="O34" s="70" t="str">
        <f>IF(AND(D34&gt;0,E34&gt;0,F34&gt;0),IF(ISBLANK(N34),IF(ISBLANK(L34),"",(F34-D34)*VLOOKUP(L34,VLookups!$A$4:$B$13,2,FALSE)),N34),"")</f>
        <v/>
      </c>
      <c r="P34" s="71" t="str">
        <f t="shared" si="2"/>
        <v/>
      </c>
      <c r="Q34" s="88"/>
      <c r="R34" s="258" t="str">
        <f>IF(AND(Q34&gt;0,E34&gt;0,NOT(O34="")),ABS(VLOOKUP($Q$1,VLookups!$A$48:$B$49,2,FALSE)-_xlfn.NORM.DIST(Q34,K34,O34,TRUE)),"")</f>
        <v/>
      </c>
      <c r="S34" s="87" t="str">
        <f>IF(AND($D34&gt;0,$E34&gt;0,$F34&gt;0,NOT(ISBLANK($L34))),_xlfn.NORM.INV(ABS(VLOOKUP($Q$1,VLookups!$A$48:$B$49,2,FALSE)-S$3),$K34,$O34),"")</f>
        <v/>
      </c>
      <c r="T34" s="86" t="str">
        <f>IF(AND($D34&gt;0,$E34&gt;0,$F34&gt;0,NOT(ISBLANK($L34))),_xlfn.NORM.INV(ABS(VLOOKUP($Q$1,VLookups!$A$48:$B$49,2,FALSE)-T$3),$K34,$O34),"")</f>
        <v/>
      </c>
      <c r="U34" s="87" t="str">
        <f>IF(AND($D34&gt;0,$E34&gt;0,$F34&gt;0,NOT(ISBLANK($L34))),_xlfn.NORM.INV(ABS(VLOOKUP($Q$1,VLookups!$A$48:$B$49,2,FALSE)-U$3),$K34,$O34),"")</f>
        <v/>
      </c>
      <c r="V34" s="86" t="str">
        <f>IF(AND($D34&gt;0,$E34&gt;0,$F34&gt;0,NOT(ISBLANK($L34))),_xlfn.NORM.INV(ABS(VLOOKUP($Q$1,VLookups!$A$48:$B$49,2,FALSE)-V$3),$K34,$O34),"")</f>
        <v/>
      </c>
      <c r="W34" s="87" t="str">
        <f>IF(AND($D34&gt;0,$E34&gt;0,$F34&gt;0,NOT(ISBLANK($L34))),_xlfn.NORM.INV(ABS(VLOOKUP($Q$1,VLookups!$A$48:$B$49,2,FALSE)-W$3),$K34,$O34),"")</f>
        <v/>
      </c>
      <c r="X34" s="86" t="str">
        <f>IF(AND($D34&gt;0,$E34&gt;0,$F34&gt;0,NOT(ISBLANK($L34))),_xlfn.NORM.INV(ABS(VLOOKUP($Q$1,VLookups!$A$48:$B$49,2,FALSE)-X$3),$K34,$O34),"")</f>
        <v/>
      </c>
      <c r="Y34" s="5"/>
      <c r="Z34" s="161"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2" t="e">
        <f t="shared" si="6"/>
        <v>#N/A</v>
      </c>
      <c r="DY34" s="162" t="e">
        <f t="shared" si="7"/>
        <v>#N/A</v>
      </c>
      <c r="DZ34" s="162" t="e">
        <f t="shared" si="8"/>
        <v>#N/A</v>
      </c>
      <c r="EA34" s="162" t="e">
        <f t="shared" si="9"/>
        <v>#N/A</v>
      </c>
      <c r="EB34" s="162" t="e">
        <f t="shared" si="10"/>
        <v>#N/A</v>
      </c>
      <c r="EC34" s="162" t="e">
        <f t="shared" si="11"/>
        <v>#N/A</v>
      </c>
      <c r="ED34" s="162" t="e">
        <f t="shared" si="12"/>
        <v>#N/A</v>
      </c>
      <c r="EE34" s="162" t="e">
        <f t="shared" si="13"/>
        <v>#N/A</v>
      </c>
      <c r="EF34" s="162" t="e">
        <f t="shared" si="14"/>
        <v>#N/A</v>
      </c>
      <c r="EG34" s="162" t="e">
        <f t="shared" si="15"/>
        <v>#N/A</v>
      </c>
      <c r="EH34" s="162" t="e">
        <f t="shared" si="16"/>
        <v>#N/A</v>
      </c>
      <c r="EI34" s="162" t="e">
        <f t="shared" si="17"/>
        <v>#N/A</v>
      </c>
      <c r="EJ34" s="162" t="e">
        <f t="shared" si="18"/>
        <v>#N/A</v>
      </c>
      <c r="EK34" s="162" t="e">
        <f t="shared" si="19"/>
        <v>#N/A</v>
      </c>
      <c r="EL34" s="162" t="e">
        <f t="shared" si="20"/>
        <v>#N/A</v>
      </c>
      <c r="EM34" s="162" t="e">
        <f t="shared" si="21"/>
        <v>#N/A</v>
      </c>
      <c r="EN34" s="162" t="e">
        <f t="shared" si="22"/>
        <v>#N/A</v>
      </c>
      <c r="EO34" s="162" t="e">
        <f t="shared" si="23"/>
        <v>#N/A</v>
      </c>
      <c r="EP34" s="162" t="e">
        <f t="shared" si="24"/>
        <v>#N/A</v>
      </c>
      <c r="EQ34" s="162" t="e">
        <f t="shared" si="25"/>
        <v>#N/A</v>
      </c>
      <c r="ER34" s="162" t="e">
        <f t="shared" si="26"/>
        <v>#N/A</v>
      </c>
      <c r="ES34" s="162" t="e">
        <f t="shared" si="27"/>
        <v>#N/A</v>
      </c>
      <c r="ET34" s="162" t="e">
        <f t="shared" si="28"/>
        <v>#N/A</v>
      </c>
      <c r="EU34" s="162" t="e">
        <f t="shared" si="29"/>
        <v>#N/A</v>
      </c>
      <c r="EV34" s="162" t="e">
        <f t="shared" si="30"/>
        <v>#N/A</v>
      </c>
      <c r="EW34" s="162" t="e">
        <f t="shared" si="31"/>
        <v>#N/A</v>
      </c>
      <c r="EX34" s="162" t="e">
        <f t="shared" si="32"/>
        <v>#N/A</v>
      </c>
      <c r="EY34" s="162" t="e">
        <f t="shared" si="33"/>
        <v>#N/A</v>
      </c>
      <c r="EZ34" s="162" t="e">
        <f t="shared" si="34"/>
        <v>#N/A</v>
      </c>
      <c r="FA34" s="162" t="e">
        <f t="shared" si="35"/>
        <v>#N/A</v>
      </c>
      <c r="FB34" s="162" t="e">
        <f t="shared" si="36"/>
        <v>#N/A</v>
      </c>
      <c r="FC34" s="162" t="e">
        <f t="shared" si="37"/>
        <v>#N/A</v>
      </c>
      <c r="FD34" s="162" t="e">
        <f t="shared" si="38"/>
        <v>#N/A</v>
      </c>
      <c r="FE34" s="162" t="e">
        <f t="shared" si="39"/>
        <v>#N/A</v>
      </c>
      <c r="FF34" s="162" t="e">
        <f t="shared" si="40"/>
        <v>#N/A</v>
      </c>
      <c r="FG34" s="162" t="e">
        <f t="shared" si="41"/>
        <v>#N/A</v>
      </c>
      <c r="FH34" s="162" t="e">
        <f t="shared" si="42"/>
        <v>#N/A</v>
      </c>
      <c r="FI34" s="162" t="e">
        <f t="shared" si="43"/>
        <v>#N/A</v>
      </c>
      <c r="FJ34" s="162" t="e">
        <f t="shared" si="44"/>
        <v>#N/A</v>
      </c>
      <c r="FK34" s="162" t="e">
        <f t="shared" si="45"/>
        <v>#N/A</v>
      </c>
      <c r="FL34" s="162" t="e">
        <f t="shared" si="46"/>
        <v>#N/A</v>
      </c>
      <c r="FM34" s="162" t="e">
        <f t="shared" si="47"/>
        <v>#N/A</v>
      </c>
      <c r="FN34" s="162" t="e">
        <f t="shared" si="48"/>
        <v>#N/A</v>
      </c>
      <c r="FO34" s="162" t="e">
        <f t="shared" si="49"/>
        <v>#N/A</v>
      </c>
      <c r="FP34" s="162" t="e">
        <f t="shared" si="50"/>
        <v>#N/A</v>
      </c>
      <c r="FQ34" s="162" t="e">
        <f t="shared" si="51"/>
        <v>#N/A</v>
      </c>
      <c r="FR34" s="162" t="e">
        <f t="shared" si="52"/>
        <v>#N/A</v>
      </c>
      <c r="FS34" s="162" t="e">
        <f t="shared" si="53"/>
        <v>#N/A</v>
      </c>
      <c r="FT34" s="162" t="e">
        <f t="shared" si="54"/>
        <v>#N/A</v>
      </c>
      <c r="FU34" s="162" t="e">
        <f t="shared" si="55"/>
        <v>#N/A</v>
      </c>
      <c r="FV34" s="162" t="e">
        <f t="shared" si="56"/>
        <v>#N/A</v>
      </c>
      <c r="FW34" s="162" t="e">
        <f t="shared" si="57"/>
        <v>#N/A</v>
      </c>
      <c r="FX34" s="162" t="e">
        <f t="shared" si="58"/>
        <v>#N/A</v>
      </c>
      <c r="FY34" s="162" t="e">
        <f t="shared" si="59"/>
        <v>#N/A</v>
      </c>
      <c r="FZ34" s="162" t="e">
        <f t="shared" si="60"/>
        <v>#N/A</v>
      </c>
      <c r="GA34" s="162" t="e">
        <f t="shared" si="61"/>
        <v>#N/A</v>
      </c>
      <c r="GB34" s="162" t="e">
        <f t="shared" si="62"/>
        <v>#N/A</v>
      </c>
      <c r="GC34" s="162" t="e">
        <f t="shared" si="63"/>
        <v>#N/A</v>
      </c>
      <c r="GD34" s="162" t="e">
        <f t="shared" si="64"/>
        <v>#N/A</v>
      </c>
      <c r="GE34" s="162" t="e">
        <f t="shared" si="65"/>
        <v>#N/A</v>
      </c>
      <c r="GF34" s="162" t="e">
        <f t="shared" si="66"/>
        <v>#N/A</v>
      </c>
      <c r="GG34" s="162" t="e">
        <f t="shared" si="67"/>
        <v>#N/A</v>
      </c>
      <c r="GH34" s="162" t="e">
        <f t="shared" si="68"/>
        <v>#N/A</v>
      </c>
      <c r="GI34" s="162" t="e">
        <f t="shared" si="69"/>
        <v>#N/A</v>
      </c>
      <c r="GJ34" s="162" t="e">
        <f t="shared" si="70"/>
        <v>#N/A</v>
      </c>
      <c r="GK34" s="162" t="e">
        <f t="shared" si="71"/>
        <v>#N/A</v>
      </c>
      <c r="GL34" s="162" t="e">
        <f t="shared" si="72"/>
        <v>#N/A</v>
      </c>
      <c r="GM34" s="162" t="e">
        <f t="shared" si="73"/>
        <v>#N/A</v>
      </c>
      <c r="GN34" s="162" t="e">
        <f t="shared" si="74"/>
        <v>#N/A</v>
      </c>
      <c r="GO34" s="162" t="e">
        <f t="shared" si="75"/>
        <v>#N/A</v>
      </c>
      <c r="GP34" s="162" t="e">
        <f t="shared" si="76"/>
        <v>#N/A</v>
      </c>
      <c r="GQ34" s="162" t="e">
        <f t="shared" si="77"/>
        <v>#N/A</v>
      </c>
      <c r="GR34" s="162" t="e">
        <f t="shared" si="78"/>
        <v>#N/A</v>
      </c>
      <c r="GS34" s="162" t="e">
        <f t="shared" si="79"/>
        <v>#N/A</v>
      </c>
      <c r="GT34" s="162" t="e">
        <f t="shared" si="80"/>
        <v>#N/A</v>
      </c>
      <c r="GU34" s="162" t="e">
        <f t="shared" si="81"/>
        <v>#N/A</v>
      </c>
      <c r="GV34" s="162" t="e">
        <f t="shared" si="82"/>
        <v>#N/A</v>
      </c>
      <c r="GW34" s="162" t="e">
        <f t="shared" si="83"/>
        <v>#N/A</v>
      </c>
      <c r="GX34" s="162" t="e">
        <f t="shared" si="84"/>
        <v>#N/A</v>
      </c>
      <c r="GY34" s="162" t="e">
        <f t="shared" si="85"/>
        <v>#N/A</v>
      </c>
      <c r="GZ34" s="162" t="e">
        <f t="shared" si="86"/>
        <v>#N/A</v>
      </c>
      <c r="HA34" s="162" t="e">
        <f t="shared" si="87"/>
        <v>#N/A</v>
      </c>
      <c r="HB34" s="162" t="e">
        <f t="shared" si="88"/>
        <v>#N/A</v>
      </c>
      <c r="HC34" s="162" t="e">
        <f t="shared" si="89"/>
        <v>#N/A</v>
      </c>
      <c r="HD34" s="162" t="e">
        <f t="shared" si="90"/>
        <v>#N/A</v>
      </c>
      <c r="HE34" s="162" t="e">
        <f t="shared" si="91"/>
        <v>#N/A</v>
      </c>
      <c r="HF34" s="162" t="e">
        <f t="shared" si="92"/>
        <v>#N/A</v>
      </c>
      <c r="HG34" s="162" t="e">
        <f t="shared" si="93"/>
        <v>#N/A</v>
      </c>
      <c r="HH34" s="162" t="e">
        <f t="shared" si="94"/>
        <v>#N/A</v>
      </c>
      <c r="HI34" s="162" t="e">
        <f t="shared" si="95"/>
        <v>#N/A</v>
      </c>
      <c r="HJ34" s="162" t="e">
        <f t="shared" si="96"/>
        <v>#N/A</v>
      </c>
      <c r="HK34" s="162" t="e">
        <f t="shared" si="97"/>
        <v>#N/A</v>
      </c>
      <c r="HL34" s="162" t="e">
        <f t="shared" si="98"/>
        <v>#N/A</v>
      </c>
      <c r="HM34" s="162" t="e">
        <f t="shared" si="99"/>
        <v>#N/A</v>
      </c>
      <c r="HN34" s="162" t="e">
        <f t="shared" si="100"/>
        <v>#N/A</v>
      </c>
      <c r="HO34" s="162" t="e">
        <f t="shared" si="101"/>
        <v>#N/A</v>
      </c>
      <c r="HP34" s="162" t="e">
        <f t="shared" si="102"/>
        <v>#N/A</v>
      </c>
      <c r="HQ34" s="162" t="e">
        <f t="shared" si="103"/>
        <v>#N/A</v>
      </c>
      <c r="HR34" s="162" t="e">
        <f t="shared" si="104"/>
        <v>#N/A</v>
      </c>
      <c r="HS34" s="162" t="e">
        <f t="shared" si="105"/>
        <v>#N/A</v>
      </c>
      <c r="HT34" s="162" t="e">
        <f t="shared" si="106"/>
        <v>#N/A</v>
      </c>
    </row>
    <row r="35" spans="1:228" hidden="1" x14ac:dyDescent="0.25">
      <c r="A35" s="4">
        <v>32</v>
      </c>
      <c r="B35" s="102"/>
      <c r="C35" s="110"/>
      <c r="D35" s="115" t="str">
        <f t="shared" si="107"/>
        <v/>
      </c>
      <c r="E35" s="88"/>
      <c r="F35" s="115" t="str">
        <f t="shared" si="108"/>
        <v/>
      </c>
      <c r="G35" s="110"/>
      <c r="H35" s="103"/>
      <c r="I35" s="34" t="str">
        <f t="shared" si="0"/>
        <v/>
      </c>
      <c r="J35" s="34" t="str">
        <f t="shared" si="1"/>
        <v/>
      </c>
      <c r="K35" s="69" t="str">
        <f t="shared" si="109"/>
        <v/>
      </c>
      <c r="L35" s="21"/>
      <c r="M35" s="56"/>
      <c r="N35" s="265"/>
      <c r="O35" s="70" t="str">
        <f>IF(AND(D35&gt;0,E35&gt;0,F35&gt;0),IF(ISBLANK(N35),IF(ISBLANK(L35),"",(F35-D35)*VLOOKUP(L35,VLookups!$A$4:$B$13,2,FALSE)),N35),"")</f>
        <v/>
      </c>
      <c r="P35" s="71" t="str">
        <f t="shared" si="2"/>
        <v/>
      </c>
      <c r="Q35" s="88"/>
      <c r="R35" s="258" t="str">
        <f>IF(AND(Q35&gt;0,E35&gt;0,NOT(O35="")),ABS(VLOOKUP($Q$1,VLookups!$A$48:$B$49,2,FALSE)-_xlfn.NORM.DIST(Q35,K35,O35,TRUE)),"")</f>
        <v/>
      </c>
      <c r="S35" s="87" t="str">
        <f>IF(AND($D35&gt;0,$E35&gt;0,$F35&gt;0,NOT(ISBLANK($L35))),_xlfn.NORM.INV(ABS(VLOOKUP($Q$1,VLookups!$A$48:$B$49,2,FALSE)-S$3),$K35,$O35),"")</f>
        <v/>
      </c>
      <c r="T35" s="86" t="str">
        <f>IF(AND($D35&gt;0,$E35&gt;0,$F35&gt;0,NOT(ISBLANK($L35))),_xlfn.NORM.INV(ABS(VLOOKUP($Q$1,VLookups!$A$48:$B$49,2,FALSE)-T$3),$K35,$O35),"")</f>
        <v/>
      </c>
      <c r="U35" s="87" t="str">
        <f>IF(AND($D35&gt;0,$E35&gt;0,$F35&gt;0,NOT(ISBLANK($L35))),_xlfn.NORM.INV(ABS(VLOOKUP($Q$1,VLookups!$A$48:$B$49,2,FALSE)-U$3),$K35,$O35),"")</f>
        <v/>
      </c>
      <c r="V35" s="86" t="str">
        <f>IF(AND($D35&gt;0,$E35&gt;0,$F35&gt;0,NOT(ISBLANK($L35))),_xlfn.NORM.INV(ABS(VLOOKUP($Q$1,VLookups!$A$48:$B$49,2,FALSE)-V$3),$K35,$O35),"")</f>
        <v/>
      </c>
      <c r="W35" s="87" t="str">
        <f>IF(AND($D35&gt;0,$E35&gt;0,$F35&gt;0,NOT(ISBLANK($L35))),_xlfn.NORM.INV(ABS(VLOOKUP($Q$1,VLookups!$A$48:$B$49,2,FALSE)-W$3),$K35,$O35),"")</f>
        <v/>
      </c>
      <c r="X35" s="86" t="str">
        <f>IF(AND($D35&gt;0,$E35&gt;0,$F35&gt;0,NOT(ISBLANK($L35))),_xlfn.NORM.INV(ABS(VLOOKUP($Q$1,VLookups!$A$48:$B$49,2,FALSE)-X$3),$K35,$O35),"")</f>
        <v/>
      </c>
      <c r="Y35" s="5"/>
      <c r="Z35" s="161"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2" t="e">
        <f t="shared" si="6"/>
        <v>#N/A</v>
      </c>
      <c r="DY35" s="162" t="e">
        <f t="shared" si="7"/>
        <v>#N/A</v>
      </c>
      <c r="DZ35" s="162" t="e">
        <f t="shared" si="8"/>
        <v>#N/A</v>
      </c>
      <c r="EA35" s="162" t="e">
        <f t="shared" si="9"/>
        <v>#N/A</v>
      </c>
      <c r="EB35" s="162" t="e">
        <f t="shared" si="10"/>
        <v>#N/A</v>
      </c>
      <c r="EC35" s="162" t="e">
        <f t="shared" si="11"/>
        <v>#N/A</v>
      </c>
      <c r="ED35" s="162" t="e">
        <f t="shared" si="12"/>
        <v>#N/A</v>
      </c>
      <c r="EE35" s="162" t="e">
        <f t="shared" si="13"/>
        <v>#N/A</v>
      </c>
      <c r="EF35" s="162" t="e">
        <f t="shared" si="14"/>
        <v>#N/A</v>
      </c>
      <c r="EG35" s="162" t="e">
        <f t="shared" si="15"/>
        <v>#N/A</v>
      </c>
      <c r="EH35" s="162" t="e">
        <f t="shared" si="16"/>
        <v>#N/A</v>
      </c>
      <c r="EI35" s="162" t="e">
        <f t="shared" si="17"/>
        <v>#N/A</v>
      </c>
      <c r="EJ35" s="162" t="e">
        <f t="shared" si="18"/>
        <v>#N/A</v>
      </c>
      <c r="EK35" s="162" t="e">
        <f t="shared" si="19"/>
        <v>#N/A</v>
      </c>
      <c r="EL35" s="162" t="e">
        <f t="shared" si="20"/>
        <v>#N/A</v>
      </c>
      <c r="EM35" s="162" t="e">
        <f t="shared" si="21"/>
        <v>#N/A</v>
      </c>
      <c r="EN35" s="162" t="e">
        <f t="shared" si="22"/>
        <v>#N/A</v>
      </c>
      <c r="EO35" s="162" t="e">
        <f t="shared" si="23"/>
        <v>#N/A</v>
      </c>
      <c r="EP35" s="162" t="e">
        <f t="shared" si="24"/>
        <v>#N/A</v>
      </c>
      <c r="EQ35" s="162" t="e">
        <f t="shared" si="25"/>
        <v>#N/A</v>
      </c>
      <c r="ER35" s="162" t="e">
        <f t="shared" si="26"/>
        <v>#N/A</v>
      </c>
      <c r="ES35" s="162" t="e">
        <f t="shared" si="27"/>
        <v>#N/A</v>
      </c>
      <c r="ET35" s="162" t="e">
        <f t="shared" si="28"/>
        <v>#N/A</v>
      </c>
      <c r="EU35" s="162" t="e">
        <f t="shared" si="29"/>
        <v>#N/A</v>
      </c>
      <c r="EV35" s="162" t="e">
        <f t="shared" si="30"/>
        <v>#N/A</v>
      </c>
      <c r="EW35" s="162" t="e">
        <f t="shared" si="31"/>
        <v>#N/A</v>
      </c>
      <c r="EX35" s="162" t="e">
        <f t="shared" si="32"/>
        <v>#N/A</v>
      </c>
      <c r="EY35" s="162" t="e">
        <f t="shared" si="33"/>
        <v>#N/A</v>
      </c>
      <c r="EZ35" s="162" t="e">
        <f t="shared" si="34"/>
        <v>#N/A</v>
      </c>
      <c r="FA35" s="162" t="e">
        <f t="shared" si="35"/>
        <v>#N/A</v>
      </c>
      <c r="FB35" s="162" t="e">
        <f t="shared" si="36"/>
        <v>#N/A</v>
      </c>
      <c r="FC35" s="162" t="e">
        <f t="shared" si="37"/>
        <v>#N/A</v>
      </c>
      <c r="FD35" s="162" t="e">
        <f t="shared" si="38"/>
        <v>#N/A</v>
      </c>
      <c r="FE35" s="162" t="e">
        <f t="shared" si="39"/>
        <v>#N/A</v>
      </c>
      <c r="FF35" s="162" t="e">
        <f t="shared" si="40"/>
        <v>#N/A</v>
      </c>
      <c r="FG35" s="162" t="e">
        <f t="shared" si="41"/>
        <v>#N/A</v>
      </c>
      <c r="FH35" s="162" t="e">
        <f t="shared" si="42"/>
        <v>#N/A</v>
      </c>
      <c r="FI35" s="162" t="e">
        <f t="shared" si="43"/>
        <v>#N/A</v>
      </c>
      <c r="FJ35" s="162" t="e">
        <f t="shared" si="44"/>
        <v>#N/A</v>
      </c>
      <c r="FK35" s="162" t="e">
        <f t="shared" si="45"/>
        <v>#N/A</v>
      </c>
      <c r="FL35" s="162" t="e">
        <f t="shared" si="46"/>
        <v>#N/A</v>
      </c>
      <c r="FM35" s="162" t="e">
        <f t="shared" si="47"/>
        <v>#N/A</v>
      </c>
      <c r="FN35" s="162" t="e">
        <f t="shared" si="48"/>
        <v>#N/A</v>
      </c>
      <c r="FO35" s="162" t="e">
        <f t="shared" si="49"/>
        <v>#N/A</v>
      </c>
      <c r="FP35" s="162" t="e">
        <f t="shared" si="50"/>
        <v>#N/A</v>
      </c>
      <c r="FQ35" s="162" t="e">
        <f t="shared" si="51"/>
        <v>#N/A</v>
      </c>
      <c r="FR35" s="162" t="e">
        <f t="shared" si="52"/>
        <v>#N/A</v>
      </c>
      <c r="FS35" s="162" t="e">
        <f t="shared" si="53"/>
        <v>#N/A</v>
      </c>
      <c r="FT35" s="162" t="e">
        <f t="shared" si="54"/>
        <v>#N/A</v>
      </c>
      <c r="FU35" s="162" t="e">
        <f t="shared" si="55"/>
        <v>#N/A</v>
      </c>
      <c r="FV35" s="162" t="e">
        <f t="shared" si="56"/>
        <v>#N/A</v>
      </c>
      <c r="FW35" s="162" t="e">
        <f t="shared" si="57"/>
        <v>#N/A</v>
      </c>
      <c r="FX35" s="162" t="e">
        <f t="shared" si="58"/>
        <v>#N/A</v>
      </c>
      <c r="FY35" s="162" t="e">
        <f t="shared" si="59"/>
        <v>#N/A</v>
      </c>
      <c r="FZ35" s="162" t="e">
        <f t="shared" si="60"/>
        <v>#N/A</v>
      </c>
      <c r="GA35" s="162" t="e">
        <f t="shared" si="61"/>
        <v>#N/A</v>
      </c>
      <c r="GB35" s="162" t="e">
        <f t="shared" si="62"/>
        <v>#N/A</v>
      </c>
      <c r="GC35" s="162" t="e">
        <f t="shared" si="63"/>
        <v>#N/A</v>
      </c>
      <c r="GD35" s="162" t="e">
        <f t="shared" si="64"/>
        <v>#N/A</v>
      </c>
      <c r="GE35" s="162" t="e">
        <f t="shared" si="65"/>
        <v>#N/A</v>
      </c>
      <c r="GF35" s="162" t="e">
        <f t="shared" si="66"/>
        <v>#N/A</v>
      </c>
      <c r="GG35" s="162" t="e">
        <f t="shared" si="67"/>
        <v>#N/A</v>
      </c>
      <c r="GH35" s="162" t="e">
        <f t="shared" si="68"/>
        <v>#N/A</v>
      </c>
      <c r="GI35" s="162" t="e">
        <f t="shared" si="69"/>
        <v>#N/A</v>
      </c>
      <c r="GJ35" s="162" t="e">
        <f t="shared" si="70"/>
        <v>#N/A</v>
      </c>
      <c r="GK35" s="162" t="e">
        <f t="shared" si="71"/>
        <v>#N/A</v>
      </c>
      <c r="GL35" s="162" t="e">
        <f t="shared" si="72"/>
        <v>#N/A</v>
      </c>
      <c r="GM35" s="162" t="e">
        <f t="shared" si="73"/>
        <v>#N/A</v>
      </c>
      <c r="GN35" s="162" t="e">
        <f t="shared" si="74"/>
        <v>#N/A</v>
      </c>
      <c r="GO35" s="162" t="e">
        <f t="shared" si="75"/>
        <v>#N/A</v>
      </c>
      <c r="GP35" s="162" t="e">
        <f t="shared" si="76"/>
        <v>#N/A</v>
      </c>
      <c r="GQ35" s="162" t="e">
        <f t="shared" si="77"/>
        <v>#N/A</v>
      </c>
      <c r="GR35" s="162" t="e">
        <f t="shared" si="78"/>
        <v>#N/A</v>
      </c>
      <c r="GS35" s="162" t="e">
        <f t="shared" si="79"/>
        <v>#N/A</v>
      </c>
      <c r="GT35" s="162" t="e">
        <f t="shared" si="80"/>
        <v>#N/A</v>
      </c>
      <c r="GU35" s="162" t="e">
        <f t="shared" si="81"/>
        <v>#N/A</v>
      </c>
      <c r="GV35" s="162" t="e">
        <f t="shared" si="82"/>
        <v>#N/A</v>
      </c>
      <c r="GW35" s="162" t="e">
        <f t="shared" si="83"/>
        <v>#N/A</v>
      </c>
      <c r="GX35" s="162" t="e">
        <f t="shared" si="84"/>
        <v>#N/A</v>
      </c>
      <c r="GY35" s="162" t="e">
        <f t="shared" si="85"/>
        <v>#N/A</v>
      </c>
      <c r="GZ35" s="162" t="e">
        <f t="shared" si="86"/>
        <v>#N/A</v>
      </c>
      <c r="HA35" s="162" t="e">
        <f t="shared" si="87"/>
        <v>#N/A</v>
      </c>
      <c r="HB35" s="162" t="e">
        <f t="shared" si="88"/>
        <v>#N/A</v>
      </c>
      <c r="HC35" s="162" t="e">
        <f t="shared" si="89"/>
        <v>#N/A</v>
      </c>
      <c r="HD35" s="162" t="e">
        <f t="shared" si="90"/>
        <v>#N/A</v>
      </c>
      <c r="HE35" s="162" t="e">
        <f t="shared" si="91"/>
        <v>#N/A</v>
      </c>
      <c r="HF35" s="162" t="e">
        <f t="shared" si="92"/>
        <v>#N/A</v>
      </c>
      <c r="HG35" s="162" t="e">
        <f t="shared" si="93"/>
        <v>#N/A</v>
      </c>
      <c r="HH35" s="162" t="e">
        <f t="shared" si="94"/>
        <v>#N/A</v>
      </c>
      <c r="HI35" s="162" t="e">
        <f t="shared" si="95"/>
        <v>#N/A</v>
      </c>
      <c r="HJ35" s="162" t="e">
        <f t="shared" si="96"/>
        <v>#N/A</v>
      </c>
      <c r="HK35" s="162" t="e">
        <f t="shared" si="97"/>
        <v>#N/A</v>
      </c>
      <c r="HL35" s="162" t="e">
        <f t="shared" si="98"/>
        <v>#N/A</v>
      </c>
      <c r="HM35" s="162" t="e">
        <f t="shared" si="99"/>
        <v>#N/A</v>
      </c>
      <c r="HN35" s="162" t="e">
        <f t="shared" si="100"/>
        <v>#N/A</v>
      </c>
      <c r="HO35" s="162" t="e">
        <f t="shared" si="101"/>
        <v>#N/A</v>
      </c>
      <c r="HP35" s="162" t="e">
        <f t="shared" si="102"/>
        <v>#N/A</v>
      </c>
      <c r="HQ35" s="162" t="e">
        <f t="shared" si="103"/>
        <v>#N/A</v>
      </c>
      <c r="HR35" s="162" t="e">
        <f t="shared" si="104"/>
        <v>#N/A</v>
      </c>
      <c r="HS35" s="162" t="e">
        <f t="shared" si="105"/>
        <v>#N/A</v>
      </c>
      <c r="HT35" s="162" t="e">
        <f t="shared" si="106"/>
        <v>#N/A</v>
      </c>
    </row>
    <row r="36" spans="1:228" hidden="1" x14ac:dyDescent="0.25">
      <c r="A36" s="4">
        <v>33</v>
      </c>
      <c r="B36" s="102"/>
      <c r="C36" s="110"/>
      <c r="D36" s="115" t="str">
        <f t="shared" ref="D36:D67" si="205">IF(ISBLANK(E36),"",IF(NOT(ISBLANK(C36)),C36,IF(NOT(ISBLANK(B36)),E36*(1+B36),E36*(1+$D$2))))</f>
        <v/>
      </c>
      <c r="E36" s="88"/>
      <c r="F36" s="115" t="str">
        <f t="shared" ref="F36:F67" si="206">IF(ISBLANK(E36),"",IF(NOT(ISBLANK(G36)),G36,IF(NOT(ISBLANK(H36)),E36*(1+H36),E36*(1+$F$2))))</f>
        <v/>
      </c>
      <c r="G36" s="110"/>
      <c r="H36" s="103"/>
      <c r="I36" s="34" t="str">
        <f t="shared" si="0"/>
        <v/>
      </c>
      <c r="J36" s="34" t="str">
        <f t="shared" si="1"/>
        <v/>
      </c>
      <c r="K36" s="69" t="str">
        <f t="shared" si="109"/>
        <v/>
      </c>
      <c r="L36" s="21"/>
      <c r="M36" s="56"/>
      <c r="N36" s="265"/>
      <c r="O36" s="70" t="str">
        <f>IF(AND(D36&gt;0,E36&gt;0,F36&gt;0),IF(ISBLANK(N36),IF(ISBLANK(L36),"",(F36-D36)*VLOOKUP(L36,VLookups!$A$4:$B$13,2,FALSE)),N36),"")</f>
        <v/>
      </c>
      <c r="P36" s="71" t="str">
        <f t="shared" ref="P36:P67" si="207">IF(O36="","",O36^2)</f>
        <v/>
      </c>
      <c r="Q36" s="88"/>
      <c r="R36" s="258" t="str">
        <f>IF(AND(Q36&gt;0,E36&gt;0,NOT(O36="")),ABS(VLOOKUP($Q$1,VLookups!$A$48:$B$49,2,FALSE)-_xlfn.NORM.DIST(Q36,K36,O36,TRUE)),"")</f>
        <v/>
      </c>
      <c r="S36" s="87" t="str">
        <f>IF(AND($D36&gt;0,$E36&gt;0,$F36&gt;0,NOT(ISBLANK($L36))),_xlfn.NORM.INV(ABS(VLOOKUP($Q$1,VLookups!$A$48:$B$49,2,FALSE)-S$3),$K36,$O36),"")</f>
        <v/>
      </c>
      <c r="T36" s="86" t="str">
        <f>IF(AND($D36&gt;0,$E36&gt;0,$F36&gt;0,NOT(ISBLANK($L36))),_xlfn.NORM.INV(ABS(VLOOKUP($Q$1,VLookups!$A$48:$B$49,2,FALSE)-T$3),$K36,$O36),"")</f>
        <v/>
      </c>
      <c r="U36" s="87" t="str">
        <f>IF(AND($D36&gt;0,$E36&gt;0,$F36&gt;0,NOT(ISBLANK($L36))),_xlfn.NORM.INV(ABS(VLOOKUP($Q$1,VLookups!$A$48:$B$49,2,FALSE)-U$3),$K36,$O36),"")</f>
        <v/>
      </c>
      <c r="V36" s="86" t="str">
        <f>IF(AND($D36&gt;0,$E36&gt;0,$F36&gt;0,NOT(ISBLANK($L36))),_xlfn.NORM.INV(ABS(VLOOKUP($Q$1,VLookups!$A$48:$B$49,2,FALSE)-V$3),$K36,$O36),"")</f>
        <v/>
      </c>
      <c r="W36" s="87" t="str">
        <f>IF(AND($D36&gt;0,$E36&gt;0,$F36&gt;0,NOT(ISBLANK($L36))),_xlfn.NORM.INV(ABS(VLOOKUP($Q$1,VLookups!$A$48:$B$49,2,FALSE)-W$3),$K36,$O36),"")</f>
        <v/>
      </c>
      <c r="X36" s="86" t="str">
        <f>IF(AND($D36&gt;0,$E36&gt;0,$F36&gt;0,NOT(ISBLANK($L36))),_xlfn.NORM.INV(ABS(VLOOKUP($Q$1,VLookups!$A$48:$B$49,2,FALSE)-X$3),$K36,$O36),"")</f>
        <v/>
      </c>
      <c r="Y36" s="5"/>
      <c r="Z36" s="161"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2" t="e">
        <f t="shared" ref="DX36:DX67" si="211">IF(ISNONTEXT($O36),_xlfn.NORM.DIST(AA36,$K36,$O36,FALSE),NA())</f>
        <v>#N/A</v>
      </c>
      <c r="DY36" s="162" t="e">
        <f t="shared" ref="DY36:DY67" si="212">IF(ISNONTEXT($O36),_xlfn.NORM.DIST(AB36,$K36,$O36,FALSE),NA())</f>
        <v>#N/A</v>
      </c>
      <c r="DZ36" s="162" t="e">
        <f t="shared" ref="DZ36:DZ67" si="213">IF(ISNONTEXT($O36),_xlfn.NORM.DIST(AC36,$K36,$O36,FALSE),NA())</f>
        <v>#N/A</v>
      </c>
      <c r="EA36" s="162" t="e">
        <f t="shared" ref="EA36:EA67" si="214">IF(ISNONTEXT($O36),_xlfn.NORM.DIST(AD36,$K36,$O36,FALSE),NA())</f>
        <v>#N/A</v>
      </c>
      <c r="EB36" s="162" t="e">
        <f t="shared" ref="EB36:EB67" si="215">IF(ISNONTEXT($O36),_xlfn.NORM.DIST(AE36,$K36,$O36,FALSE),NA())</f>
        <v>#N/A</v>
      </c>
      <c r="EC36" s="162" t="e">
        <f t="shared" ref="EC36:EC67" si="216">IF(ISNONTEXT($O36),_xlfn.NORM.DIST(AF36,$K36,$O36,FALSE),NA())</f>
        <v>#N/A</v>
      </c>
      <c r="ED36" s="162" t="e">
        <f t="shared" ref="ED36:ED67" si="217">IF(ISNONTEXT($O36),_xlfn.NORM.DIST(AG36,$K36,$O36,FALSE),NA())</f>
        <v>#N/A</v>
      </c>
      <c r="EE36" s="162" t="e">
        <f t="shared" ref="EE36:EE67" si="218">IF(ISNONTEXT($O36),_xlfn.NORM.DIST(AH36,$K36,$O36,FALSE),NA())</f>
        <v>#N/A</v>
      </c>
      <c r="EF36" s="162" t="e">
        <f t="shared" ref="EF36:EF67" si="219">IF(ISNONTEXT($O36),_xlfn.NORM.DIST(AI36,$K36,$O36,FALSE),NA())</f>
        <v>#N/A</v>
      </c>
      <c r="EG36" s="162" t="e">
        <f t="shared" ref="EG36:EG67" si="220">IF(ISNONTEXT($O36),_xlfn.NORM.DIST(AJ36,$K36,$O36,FALSE),NA())</f>
        <v>#N/A</v>
      </c>
      <c r="EH36" s="162" t="e">
        <f t="shared" ref="EH36:EH67" si="221">IF(ISNONTEXT($O36),_xlfn.NORM.DIST(AK36,$K36,$O36,FALSE),NA())</f>
        <v>#N/A</v>
      </c>
      <c r="EI36" s="162" t="e">
        <f t="shared" ref="EI36:EI67" si="222">IF(ISNONTEXT($O36),_xlfn.NORM.DIST(AL36,$K36,$O36,FALSE),NA())</f>
        <v>#N/A</v>
      </c>
      <c r="EJ36" s="162" t="e">
        <f t="shared" ref="EJ36:EJ67" si="223">IF(ISNONTEXT($O36),_xlfn.NORM.DIST(AM36,$K36,$O36,FALSE),NA())</f>
        <v>#N/A</v>
      </c>
      <c r="EK36" s="162" t="e">
        <f t="shared" ref="EK36:EK67" si="224">IF(ISNONTEXT($O36),_xlfn.NORM.DIST(AN36,$K36,$O36,FALSE),NA())</f>
        <v>#N/A</v>
      </c>
      <c r="EL36" s="162" t="e">
        <f t="shared" ref="EL36:EL67" si="225">IF(ISNONTEXT($O36),_xlfn.NORM.DIST(AO36,$K36,$O36,FALSE),NA())</f>
        <v>#N/A</v>
      </c>
      <c r="EM36" s="162" t="e">
        <f t="shared" ref="EM36:EM67" si="226">IF(ISNONTEXT($O36),_xlfn.NORM.DIST(AP36,$K36,$O36,FALSE),NA())</f>
        <v>#N/A</v>
      </c>
      <c r="EN36" s="162" t="e">
        <f t="shared" ref="EN36:EN67" si="227">IF(ISNONTEXT($O36),_xlfn.NORM.DIST(AQ36,$K36,$O36,FALSE),NA())</f>
        <v>#N/A</v>
      </c>
      <c r="EO36" s="162" t="e">
        <f t="shared" ref="EO36:EO67" si="228">IF(ISNONTEXT($O36),_xlfn.NORM.DIST(AR36,$K36,$O36,FALSE),NA())</f>
        <v>#N/A</v>
      </c>
      <c r="EP36" s="162" t="e">
        <f t="shared" ref="EP36:EP67" si="229">IF(ISNONTEXT($O36),_xlfn.NORM.DIST(AS36,$K36,$O36,FALSE),NA())</f>
        <v>#N/A</v>
      </c>
      <c r="EQ36" s="162" t="e">
        <f t="shared" ref="EQ36:EQ67" si="230">IF(ISNONTEXT($O36),_xlfn.NORM.DIST(AT36,$K36,$O36,FALSE),NA())</f>
        <v>#N/A</v>
      </c>
      <c r="ER36" s="162" t="e">
        <f t="shared" ref="ER36:ER67" si="231">IF(ISNONTEXT($O36),_xlfn.NORM.DIST(AU36,$K36,$O36,FALSE),NA())</f>
        <v>#N/A</v>
      </c>
      <c r="ES36" s="162" t="e">
        <f t="shared" ref="ES36:ES67" si="232">IF(ISNONTEXT($O36),_xlfn.NORM.DIST(AV36,$K36,$O36,FALSE),NA())</f>
        <v>#N/A</v>
      </c>
      <c r="ET36" s="162" t="e">
        <f t="shared" ref="ET36:ET67" si="233">IF(ISNONTEXT($O36),_xlfn.NORM.DIST(AW36,$K36,$O36,FALSE),NA())</f>
        <v>#N/A</v>
      </c>
      <c r="EU36" s="162" t="e">
        <f t="shared" ref="EU36:EU67" si="234">IF(ISNONTEXT($O36),_xlfn.NORM.DIST(AX36,$K36,$O36,FALSE),NA())</f>
        <v>#N/A</v>
      </c>
      <c r="EV36" s="162" t="e">
        <f t="shared" ref="EV36:EV67" si="235">IF(ISNONTEXT($O36),_xlfn.NORM.DIST(AY36,$K36,$O36,FALSE),NA())</f>
        <v>#N/A</v>
      </c>
      <c r="EW36" s="162" t="e">
        <f t="shared" ref="EW36:EW67" si="236">IF(ISNONTEXT($O36),_xlfn.NORM.DIST(AZ36,$K36,$O36,FALSE),NA())</f>
        <v>#N/A</v>
      </c>
      <c r="EX36" s="162" t="e">
        <f t="shared" ref="EX36:EX67" si="237">IF(ISNONTEXT($O36),_xlfn.NORM.DIST(BA36,$K36,$O36,FALSE),NA())</f>
        <v>#N/A</v>
      </c>
      <c r="EY36" s="162" t="e">
        <f t="shared" ref="EY36:EY67" si="238">IF(ISNONTEXT($O36),_xlfn.NORM.DIST(BB36,$K36,$O36,FALSE),NA())</f>
        <v>#N/A</v>
      </c>
      <c r="EZ36" s="162" t="e">
        <f t="shared" ref="EZ36:EZ67" si="239">IF(ISNONTEXT($O36),_xlfn.NORM.DIST(BC36,$K36,$O36,FALSE),NA())</f>
        <v>#N/A</v>
      </c>
      <c r="FA36" s="162" t="e">
        <f t="shared" ref="FA36:FA67" si="240">IF(ISNONTEXT($O36),_xlfn.NORM.DIST(BD36,$K36,$O36,FALSE),NA())</f>
        <v>#N/A</v>
      </c>
      <c r="FB36" s="162" t="e">
        <f t="shared" ref="FB36:FB67" si="241">IF(ISNONTEXT($O36),_xlfn.NORM.DIST(BE36,$K36,$O36,FALSE),NA())</f>
        <v>#N/A</v>
      </c>
      <c r="FC36" s="162" t="e">
        <f t="shared" ref="FC36:FC67" si="242">IF(ISNONTEXT($O36),_xlfn.NORM.DIST(BF36,$K36,$O36,FALSE),NA())</f>
        <v>#N/A</v>
      </c>
      <c r="FD36" s="162" t="e">
        <f t="shared" ref="FD36:FD67" si="243">IF(ISNONTEXT($O36),_xlfn.NORM.DIST(BG36,$K36,$O36,FALSE),NA())</f>
        <v>#N/A</v>
      </c>
      <c r="FE36" s="162" t="e">
        <f t="shared" ref="FE36:FE67" si="244">IF(ISNONTEXT($O36),_xlfn.NORM.DIST(BH36,$K36,$O36,FALSE),NA())</f>
        <v>#N/A</v>
      </c>
      <c r="FF36" s="162" t="e">
        <f t="shared" ref="FF36:FF67" si="245">IF(ISNONTEXT($O36),_xlfn.NORM.DIST(BI36,$K36,$O36,FALSE),NA())</f>
        <v>#N/A</v>
      </c>
      <c r="FG36" s="162" t="e">
        <f t="shared" ref="FG36:FG67" si="246">IF(ISNONTEXT($O36),_xlfn.NORM.DIST(BJ36,$K36,$O36,FALSE),NA())</f>
        <v>#N/A</v>
      </c>
      <c r="FH36" s="162" t="e">
        <f t="shared" ref="FH36:FH67" si="247">IF(ISNONTEXT($O36),_xlfn.NORM.DIST(BK36,$K36,$O36,FALSE),NA())</f>
        <v>#N/A</v>
      </c>
      <c r="FI36" s="162" t="e">
        <f t="shared" ref="FI36:FI67" si="248">IF(ISNONTEXT($O36),_xlfn.NORM.DIST(BL36,$K36,$O36,FALSE),NA())</f>
        <v>#N/A</v>
      </c>
      <c r="FJ36" s="162" t="e">
        <f t="shared" ref="FJ36:FJ67" si="249">IF(ISNONTEXT($O36),_xlfn.NORM.DIST(BM36,$K36,$O36,FALSE),NA())</f>
        <v>#N/A</v>
      </c>
      <c r="FK36" s="162" t="e">
        <f t="shared" ref="FK36:FK67" si="250">IF(ISNONTEXT($O36),_xlfn.NORM.DIST(BN36,$K36,$O36,FALSE),NA())</f>
        <v>#N/A</v>
      </c>
      <c r="FL36" s="162" t="e">
        <f t="shared" ref="FL36:FL67" si="251">IF(ISNONTEXT($O36),_xlfn.NORM.DIST(BO36,$K36,$O36,FALSE),NA())</f>
        <v>#N/A</v>
      </c>
      <c r="FM36" s="162" t="e">
        <f t="shared" ref="FM36:FM67" si="252">IF(ISNONTEXT($O36),_xlfn.NORM.DIST(BP36,$K36,$O36,FALSE),NA())</f>
        <v>#N/A</v>
      </c>
      <c r="FN36" s="162" t="e">
        <f t="shared" ref="FN36:FN67" si="253">IF(ISNONTEXT($O36),_xlfn.NORM.DIST(BQ36,$K36,$O36,FALSE),NA())</f>
        <v>#N/A</v>
      </c>
      <c r="FO36" s="162" t="e">
        <f t="shared" ref="FO36:FO67" si="254">IF(ISNONTEXT($O36),_xlfn.NORM.DIST(BR36,$K36,$O36,FALSE),NA())</f>
        <v>#N/A</v>
      </c>
      <c r="FP36" s="162" t="e">
        <f t="shared" ref="FP36:FP67" si="255">IF(ISNONTEXT($O36),_xlfn.NORM.DIST(BS36,$K36,$O36,FALSE),NA())</f>
        <v>#N/A</v>
      </c>
      <c r="FQ36" s="162" t="e">
        <f t="shared" ref="FQ36:FQ67" si="256">IF(ISNONTEXT($O36),_xlfn.NORM.DIST(BT36,$K36,$O36,FALSE),NA())</f>
        <v>#N/A</v>
      </c>
      <c r="FR36" s="162" t="e">
        <f t="shared" ref="FR36:FR67" si="257">IF(ISNONTEXT($O36),_xlfn.NORM.DIST(BU36,$K36,$O36,FALSE),NA())</f>
        <v>#N/A</v>
      </c>
      <c r="FS36" s="162" t="e">
        <f t="shared" ref="FS36:FS67" si="258">IF(ISNONTEXT($O36),_xlfn.NORM.DIST(BV36,$K36,$O36,FALSE),NA())</f>
        <v>#N/A</v>
      </c>
      <c r="FT36" s="162" t="e">
        <f t="shared" ref="FT36:FT67" si="259">IF(ISNONTEXT($O36),_xlfn.NORM.DIST(BW36,$K36,$O36,FALSE),NA())</f>
        <v>#N/A</v>
      </c>
      <c r="FU36" s="162" t="e">
        <f t="shared" ref="FU36:FU67" si="260">IF(ISNONTEXT($O36),_xlfn.NORM.DIST(BX36,$K36,$O36,FALSE),NA())</f>
        <v>#N/A</v>
      </c>
      <c r="FV36" s="162" t="e">
        <f t="shared" ref="FV36:FV67" si="261">IF(ISNONTEXT($O36),_xlfn.NORM.DIST(BY36,$K36,$O36,FALSE),NA())</f>
        <v>#N/A</v>
      </c>
      <c r="FW36" s="162" t="e">
        <f t="shared" ref="FW36:FW67" si="262">IF(ISNONTEXT($O36),_xlfn.NORM.DIST(BZ36,$K36,$O36,FALSE),NA())</f>
        <v>#N/A</v>
      </c>
      <c r="FX36" s="162" t="e">
        <f t="shared" ref="FX36:FX67" si="263">IF(ISNONTEXT($O36),_xlfn.NORM.DIST(CA36,$K36,$O36,FALSE),NA())</f>
        <v>#N/A</v>
      </c>
      <c r="FY36" s="162" t="e">
        <f t="shared" ref="FY36:FY67" si="264">IF(ISNONTEXT($O36),_xlfn.NORM.DIST(CB36,$K36,$O36,FALSE),NA())</f>
        <v>#N/A</v>
      </c>
      <c r="FZ36" s="162" t="e">
        <f t="shared" ref="FZ36:FZ67" si="265">IF(ISNONTEXT($O36),_xlfn.NORM.DIST(CC36,$K36,$O36,FALSE),NA())</f>
        <v>#N/A</v>
      </c>
      <c r="GA36" s="162" t="e">
        <f t="shared" ref="GA36:GA67" si="266">IF(ISNONTEXT($O36),_xlfn.NORM.DIST(CD36,$K36,$O36,FALSE),NA())</f>
        <v>#N/A</v>
      </c>
      <c r="GB36" s="162" t="e">
        <f t="shared" ref="GB36:GB67" si="267">IF(ISNONTEXT($O36),_xlfn.NORM.DIST(CE36,$K36,$O36,FALSE),NA())</f>
        <v>#N/A</v>
      </c>
      <c r="GC36" s="162" t="e">
        <f t="shared" ref="GC36:GC67" si="268">IF(ISNONTEXT($O36),_xlfn.NORM.DIST(CF36,$K36,$O36,FALSE),NA())</f>
        <v>#N/A</v>
      </c>
      <c r="GD36" s="162" t="e">
        <f t="shared" ref="GD36:GD67" si="269">IF(ISNONTEXT($O36),_xlfn.NORM.DIST(CG36,$K36,$O36,FALSE),NA())</f>
        <v>#N/A</v>
      </c>
      <c r="GE36" s="162" t="e">
        <f t="shared" ref="GE36:GE67" si="270">IF(ISNONTEXT($O36),_xlfn.NORM.DIST(CH36,$K36,$O36,FALSE),NA())</f>
        <v>#N/A</v>
      </c>
      <c r="GF36" s="162" t="e">
        <f t="shared" ref="GF36:GF67" si="271">IF(ISNONTEXT($O36),_xlfn.NORM.DIST(CI36,$K36,$O36,FALSE),NA())</f>
        <v>#N/A</v>
      </c>
      <c r="GG36" s="162" t="e">
        <f t="shared" ref="GG36:GG67" si="272">IF(ISNONTEXT($O36),_xlfn.NORM.DIST(CJ36,$K36,$O36,FALSE),NA())</f>
        <v>#N/A</v>
      </c>
      <c r="GH36" s="162" t="e">
        <f t="shared" ref="GH36:GH67" si="273">IF(ISNONTEXT($O36),_xlfn.NORM.DIST(CK36,$K36,$O36,FALSE),NA())</f>
        <v>#N/A</v>
      </c>
      <c r="GI36" s="162" t="e">
        <f t="shared" ref="GI36:GI67" si="274">IF(ISNONTEXT($O36),_xlfn.NORM.DIST(CL36,$K36,$O36,FALSE),NA())</f>
        <v>#N/A</v>
      </c>
      <c r="GJ36" s="162" t="e">
        <f t="shared" ref="GJ36:GJ67" si="275">IF(ISNONTEXT($O36),_xlfn.NORM.DIST(CM36,$K36,$O36,FALSE),NA())</f>
        <v>#N/A</v>
      </c>
      <c r="GK36" s="162" t="e">
        <f t="shared" ref="GK36:GK67" si="276">IF(ISNONTEXT($O36),_xlfn.NORM.DIST(CN36,$K36,$O36,FALSE),NA())</f>
        <v>#N/A</v>
      </c>
      <c r="GL36" s="162" t="e">
        <f t="shared" ref="GL36:GL67" si="277">IF(ISNONTEXT($O36),_xlfn.NORM.DIST(CO36,$K36,$O36,FALSE),NA())</f>
        <v>#N/A</v>
      </c>
      <c r="GM36" s="162" t="e">
        <f t="shared" ref="GM36:GM67" si="278">IF(ISNONTEXT($O36),_xlfn.NORM.DIST(CP36,$K36,$O36,FALSE),NA())</f>
        <v>#N/A</v>
      </c>
      <c r="GN36" s="162" t="e">
        <f t="shared" ref="GN36:GN67" si="279">IF(ISNONTEXT($O36),_xlfn.NORM.DIST(CQ36,$K36,$O36,FALSE),NA())</f>
        <v>#N/A</v>
      </c>
      <c r="GO36" s="162" t="e">
        <f t="shared" ref="GO36:GO67" si="280">IF(ISNONTEXT($O36),_xlfn.NORM.DIST(CR36,$K36,$O36,FALSE),NA())</f>
        <v>#N/A</v>
      </c>
      <c r="GP36" s="162" t="e">
        <f t="shared" ref="GP36:GP67" si="281">IF(ISNONTEXT($O36),_xlfn.NORM.DIST(CS36,$K36,$O36,FALSE),NA())</f>
        <v>#N/A</v>
      </c>
      <c r="GQ36" s="162" t="e">
        <f t="shared" ref="GQ36:GQ67" si="282">IF(ISNONTEXT($O36),_xlfn.NORM.DIST(CT36,$K36,$O36,FALSE),NA())</f>
        <v>#N/A</v>
      </c>
      <c r="GR36" s="162" t="e">
        <f t="shared" ref="GR36:GR67" si="283">IF(ISNONTEXT($O36),_xlfn.NORM.DIST(CU36,$K36,$O36,FALSE),NA())</f>
        <v>#N/A</v>
      </c>
      <c r="GS36" s="162" t="e">
        <f t="shared" ref="GS36:GS67" si="284">IF(ISNONTEXT($O36),_xlfn.NORM.DIST(CV36,$K36,$O36,FALSE),NA())</f>
        <v>#N/A</v>
      </c>
      <c r="GT36" s="162" t="e">
        <f t="shared" ref="GT36:GT67" si="285">IF(ISNONTEXT($O36),_xlfn.NORM.DIST(CW36,$K36,$O36,FALSE),NA())</f>
        <v>#N/A</v>
      </c>
      <c r="GU36" s="162" t="e">
        <f t="shared" ref="GU36:GU67" si="286">IF(ISNONTEXT($O36),_xlfn.NORM.DIST(CX36,$K36,$O36,FALSE),NA())</f>
        <v>#N/A</v>
      </c>
      <c r="GV36" s="162" t="e">
        <f t="shared" ref="GV36:GV67" si="287">IF(ISNONTEXT($O36),_xlfn.NORM.DIST(CY36,$K36,$O36,FALSE),NA())</f>
        <v>#N/A</v>
      </c>
      <c r="GW36" s="162" t="e">
        <f t="shared" ref="GW36:GW67" si="288">IF(ISNONTEXT($O36),_xlfn.NORM.DIST(CZ36,$K36,$O36,FALSE),NA())</f>
        <v>#N/A</v>
      </c>
      <c r="GX36" s="162" t="e">
        <f t="shared" ref="GX36:GX67" si="289">IF(ISNONTEXT($O36),_xlfn.NORM.DIST(DA36,$K36,$O36,FALSE),NA())</f>
        <v>#N/A</v>
      </c>
      <c r="GY36" s="162" t="e">
        <f t="shared" ref="GY36:GY67" si="290">IF(ISNONTEXT($O36),_xlfn.NORM.DIST(DB36,$K36,$O36,FALSE),NA())</f>
        <v>#N/A</v>
      </c>
      <c r="GZ36" s="162" t="e">
        <f t="shared" ref="GZ36:GZ67" si="291">IF(ISNONTEXT($O36),_xlfn.NORM.DIST(DC36,$K36,$O36,FALSE),NA())</f>
        <v>#N/A</v>
      </c>
      <c r="HA36" s="162" t="e">
        <f t="shared" ref="HA36:HA67" si="292">IF(ISNONTEXT($O36),_xlfn.NORM.DIST(DD36,$K36,$O36,FALSE),NA())</f>
        <v>#N/A</v>
      </c>
      <c r="HB36" s="162" t="e">
        <f t="shared" ref="HB36:HB67" si="293">IF(ISNONTEXT($O36),_xlfn.NORM.DIST(DE36,$K36,$O36,FALSE),NA())</f>
        <v>#N/A</v>
      </c>
      <c r="HC36" s="162" t="e">
        <f t="shared" ref="HC36:HC67" si="294">IF(ISNONTEXT($O36),_xlfn.NORM.DIST(DF36,$K36,$O36,FALSE),NA())</f>
        <v>#N/A</v>
      </c>
      <c r="HD36" s="162" t="e">
        <f t="shared" ref="HD36:HD67" si="295">IF(ISNONTEXT($O36),_xlfn.NORM.DIST(DG36,$K36,$O36,FALSE),NA())</f>
        <v>#N/A</v>
      </c>
      <c r="HE36" s="162" t="e">
        <f t="shared" ref="HE36:HE67" si="296">IF(ISNONTEXT($O36),_xlfn.NORM.DIST(DH36,$K36,$O36,FALSE),NA())</f>
        <v>#N/A</v>
      </c>
      <c r="HF36" s="162" t="e">
        <f t="shared" ref="HF36:HF67" si="297">IF(ISNONTEXT($O36),_xlfn.NORM.DIST(DI36,$K36,$O36,FALSE),NA())</f>
        <v>#N/A</v>
      </c>
      <c r="HG36" s="162" t="e">
        <f t="shared" ref="HG36:HG67" si="298">IF(ISNONTEXT($O36),_xlfn.NORM.DIST(DJ36,$K36,$O36,FALSE),NA())</f>
        <v>#N/A</v>
      </c>
      <c r="HH36" s="162" t="e">
        <f t="shared" ref="HH36:HH67" si="299">IF(ISNONTEXT($O36),_xlfn.NORM.DIST(DK36,$K36,$O36,FALSE),NA())</f>
        <v>#N/A</v>
      </c>
      <c r="HI36" s="162" t="e">
        <f t="shared" ref="HI36:HI67" si="300">IF(ISNONTEXT($O36),_xlfn.NORM.DIST(DL36,$K36,$O36,FALSE),NA())</f>
        <v>#N/A</v>
      </c>
      <c r="HJ36" s="162" t="e">
        <f t="shared" ref="HJ36:HJ67" si="301">IF(ISNONTEXT($O36),_xlfn.NORM.DIST(DM36,$K36,$O36,FALSE),NA())</f>
        <v>#N/A</v>
      </c>
      <c r="HK36" s="162" t="e">
        <f t="shared" ref="HK36:HK67" si="302">IF(ISNONTEXT($O36),_xlfn.NORM.DIST(DN36,$K36,$O36,FALSE),NA())</f>
        <v>#N/A</v>
      </c>
      <c r="HL36" s="162" t="e">
        <f t="shared" ref="HL36:HL67" si="303">IF(ISNONTEXT($O36),_xlfn.NORM.DIST(DO36,$K36,$O36,FALSE),NA())</f>
        <v>#N/A</v>
      </c>
      <c r="HM36" s="162" t="e">
        <f t="shared" ref="HM36:HM67" si="304">IF(ISNONTEXT($O36),_xlfn.NORM.DIST(DP36,$K36,$O36,FALSE),NA())</f>
        <v>#N/A</v>
      </c>
      <c r="HN36" s="162" t="e">
        <f t="shared" ref="HN36:HN67" si="305">IF(ISNONTEXT($O36),_xlfn.NORM.DIST(DQ36,$K36,$O36,FALSE),NA())</f>
        <v>#N/A</v>
      </c>
      <c r="HO36" s="162" t="e">
        <f t="shared" ref="HO36:HO67" si="306">IF(ISNONTEXT($O36),_xlfn.NORM.DIST(DR36,$K36,$O36,FALSE),NA())</f>
        <v>#N/A</v>
      </c>
      <c r="HP36" s="162" t="e">
        <f t="shared" ref="HP36:HP67" si="307">IF(ISNONTEXT($O36),_xlfn.NORM.DIST(DS36,$K36,$O36,FALSE),NA())</f>
        <v>#N/A</v>
      </c>
      <c r="HQ36" s="162" t="e">
        <f t="shared" ref="HQ36:HQ67" si="308">IF(ISNONTEXT($O36),_xlfn.NORM.DIST(DT36,$K36,$O36,FALSE),NA())</f>
        <v>#N/A</v>
      </c>
      <c r="HR36" s="162" t="e">
        <f t="shared" ref="HR36:HR67" si="309">IF(ISNONTEXT($O36),_xlfn.NORM.DIST(DU36,$K36,$O36,FALSE),NA())</f>
        <v>#N/A</v>
      </c>
      <c r="HS36" s="162" t="e">
        <f t="shared" ref="HS36:HS67" si="310">IF(ISNONTEXT($O36),_xlfn.NORM.DIST(DV36,$K36,$O36,FALSE),NA())</f>
        <v>#N/A</v>
      </c>
      <c r="HT36" s="162" t="e">
        <f t="shared" ref="HT36:HT67" si="311">IF(ISNONTEXT($O36),_xlfn.NORM.DIST(DW36,$K36,$O36,FALSE),NA())</f>
        <v>#N/A</v>
      </c>
    </row>
    <row r="37" spans="1:228" hidden="1" x14ac:dyDescent="0.25">
      <c r="A37" s="4">
        <v>34</v>
      </c>
      <c r="B37" s="102"/>
      <c r="C37" s="110"/>
      <c r="D37" s="115" t="str">
        <f t="shared" si="205"/>
        <v/>
      </c>
      <c r="E37" s="88"/>
      <c r="F37" s="115" t="str">
        <f t="shared" si="206"/>
        <v/>
      </c>
      <c r="G37" s="110"/>
      <c r="H37" s="103"/>
      <c r="I37" s="34" t="str">
        <f t="shared" si="0"/>
        <v/>
      </c>
      <c r="J37" s="34" t="str">
        <f t="shared" si="1"/>
        <v/>
      </c>
      <c r="K37" s="69" t="str">
        <f t="shared" si="109"/>
        <v/>
      </c>
      <c r="L37" s="21"/>
      <c r="M37" s="56"/>
      <c r="N37" s="265"/>
      <c r="O37" s="70" t="str">
        <f>IF(AND(D37&gt;0,E37&gt;0,F37&gt;0),IF(ISBLANK(N37),IF(ISBLANK(L37),"",(F37-D37)*VLOOKUP(L37,VLookups!$A$4:$B$13,2,FALSE)),N37),"")</f>
        <v/>
      </c>
      <c r="P37" s="71" t="str">
        <f t="shared" si="207"/>
        <v/>
      </c>
      <c r="Q37" s="88"/>
      <c r="R37" s="258" t="str">
        <f>IF(AND(Q37&gt;0,E37&gt;0,NOT(O37="")),ABS(VLOOKUP($Q$1,VLookups!$A$48:$B$49,2,FALSE)-_xlfn.NORM.DIST(Q37,K37,O37,TRUE)),"")</f>
        <v/>
      </c>
      <c r="S37" s="87" t="str">
        <f>IF(AND($D37&gt;0,$E37&gt;0,$F37&gt;0,NOT(ISBLANK($L37))),_xlfn.NORM.INV(ABS(VLOOKUP($Q$1,VLookups!$A$48:$B$49,2,FALSE)-S$3),$K37,$O37),"")</f>
        <v/>
      </c>
      <c r="T37" s="86" t="str">
        <f>IF(AND($D37&gt;0,$E37&gt;0,$F37&gt;0,NOT(ISBLANK($L37))),_xlfn.NORM.INV(ABS(VLOOKUP($Q$1,VLookups!$A$48:$B$49,2,FALSE)-T$3),$K37,$O37),"")</f>
        <v/>
      </c>
      <c r="U37" s="87" t="str">
        <f>IF(AND($D37&gt;0,$E37&gt;0,$F37&gt;0,NOT(ISBLANK($L37))),_xlfn.NORM.INV(ABS(VLOOKUP($Q$1,VLookups!$A$48:$B$49,2,FALSE)-U$3),$K37,$O37),"")</f>
        <v/>
      </c>
      <c r="V37" s="86" t="str">
        <f>IF(AND($D37&gt;0,$E37&gt;0,$F37&gt;0,NOT(ISBLANK($L37))),_xlfn.NORM.INV(ABS(VLOOKUP($Q$1,VLookups!$A$48:$B$49,2,FALSE)-V$3),$K37,$O37),"")</f>
        <v/>
      </c>
      <c r="W37" s="87" t="str">
        <f>IF(AND($D37&gt;0,$E37&gt;0,$F37&gt;0,NOT(ISBLANK($L37))),_xlfn.NORM.INV(ABS(VLOOKUP($Q$1,VLookups!$A$48:$B$49,2,FALSE)-W$3),$K37,$O37),"")</f>
        <v/>
      </c>
      <c r="X37" s="86" t="str">
        <f>IF(AND($D37&gt;0,$E37&gt;0,$F37&gt;0,NOT(ISBLANK($L37))),_xlfn.NORM.INV(ABS(VLOOKUP($Q$1,VLookups!$A$48:$B$49,2,FALSE)-X$3),$K37,$O37),"")</f>
        <v/>
      </c>
      <c r="Y37" s="5"/>
      <c r="Z37" s="161"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2" t="e">
        <f t="shared" si="211"/>
        <v>#N/A</v>
      </c>
      <c r="DY37" s="162" t="e">
        <f t="shared" si="212"/>
        <v>#N/A</v>
      </c>
      <c r="DZ37" s="162" t="e">
        <f t="shared" si="213"/>
        <v>#N/A</v>
      </c>
      <c r="EA37" s="162" t="e">
        <f t="shared" si="214"/>
        <v>#N/A</v>
      </c>
      <c r="EB37" s="162" t="e">
        <f t="shared" si="215"/>
        <v>#N/A</v>
      </c>
      <c r="EC37" s="162" t="e">
        <f t="shared" si="216"/>
        <v>#N/A</v>
      </c>
      <c r="ED37" s="162" t="e">
        <f t="shared" si="217"/>
        <v>#N/A</v>
      </c>
      <c r="EE37" s="162" t="e">
        <f t="shared" si="218"/>
        <v>#N/A</v>
      </c>
      <c r="EF37" s="162" t="e">
        <f t="shared" si="219"/>
        <v>#N/A</v>
      </c>
      <c r="EG37" s="162" t="e">
        <f t="shared" si="220"/>
        <v>#N/A</v>
      </c>
      <c r="EH37" s="162" t="e">
        <f t="shared" si="221"/>
        <v>#N/A</v>
      </c>
      <c r="EI37" s="162" t="e">
        <f t="shared" si="222"/>
        <v>#N/A</v>
      </c>
      <c r="EJ37" s="162" t="e">
        <f t="shared" si="223"/>
        <v>#N/A</v>
      </c>
      <c r="EK37" s="162" t="e">
        <f t="shared" si="224"/>
        <v>#N/A</v>
      </c>
      <c r="EL37" s="162" t="e">
        <f t="shared" si="225"/>
        <v>#N/A</v>
      </c>
      <c r="EM37" s="162" t="e">
        <f t="shared" si="226"/>
        <v>#N/A</v>
      </c>
      <c r="EN37" s="162" t="e">
        <f t="shared" si="227"/>
        <v>#N/A</v>
      </c>
      <c r="EO37" s="162" t="e">
        <f t="shared" si="228"/>
        <v>#N/A</v>
      </c>
      <c r="EP37" s="162" t="e">
        <f t="shared" si="229"/>
        <v>#N/A</v>
      </c>
      <c r="EQ37" s="162" t="e">
        <f t="shared" si="230"/>
        <v>#N/A</v>
      </c>
      <c r="ER37" s="162" t="e">
        <f t="shared" si="231"/>
        <v>#N/A</v>
      </c>
      <c r="ES37" s="162" t="e">
        <f t="shared" si="232"/>
        <v>#N/A</v>
      </c>
      <c r="ET37" s="162" t="e">
        <f t="shared" si="233"/>
        <v>#N/A</v>
      </c>
      <c r="EU37" s="162" t="e">
        <f t="shared" si="234"/>
        <v>#N/A</v>
      </c>
      <c r="EV37" s="162" t="e">
        <f t="shared" si="235"/>
        <v>#N/A</v>
      </c>
      <c r="EW37" s="162" t="e">
        <f t="shared" si="236"/>
        <v>#N/A</v>
      </c>
      <c r="EX37" s="162" t="e">
        <f t="shared" si="237"/>
        <v>#N/A</v>
      </c>
      <c r="EY37" s="162" t="e">
        <f t="shared" si="238"/>
        <v>#N/A</v>
      </c>
      <c r="EZ37" s="162" t="e">
        <f t="shared" si="239"/>
        <v>#N/A</v>
      </c>
      <c r="FA37" s="162" t="e">
        <f t="shared" si="240"/>
        <v>#N/A</v>
      </c>
      <c r="FB37" s="162" t="e">
        <f t="shared" si="241"/>
        <v>#N/A</v>
      </c>
      <c r="FC37" s="162" t="e">
        <f t="shared" si="242"/>
        <v>#N/A</v>
      </c>
      <c r="FD37" s="162" t="e">
        <f t="shared" si="243"/>
        <v>#N/A</v>
      </c>
      <c r="FE37" s="162" t="e">
        <f t="shared" si="244"/>
        <v>#N/A</v>
      </c>
      <c r="FF37" s="162" t="e">
        <f t="shared" si="245"/>
        <v>#N/A</v>
      </c>
      <c r="FG37" s="162" t="e">
        <f t="shared" si="246"/>
        <v>#N/A</v>
      </c>
      <c r="FH37" s="162" t="e">
        <f t="shared" si="247"/>
        <v>#N/A</v>
      </c>
      <c r="FI37" s="162" t="e">
        <f t="shared" si="248"/>
        <v>#N/A</v>
      </c>
      <c r="FJ37" s="162" t="e">
        <f t="shared" si="249"/>
        <v>#N/A</v>
      </c>
      <c r="FK37" s="162" t="e">
        <f t="shared" si="250"/>
        <v>#N/A</v>
      </c>
      <c r="FL37" s="162" t="e">
        <f t="shared" si="251"/>
        <v>#N/A</v>
      </c>
      <c r="FM37" s="162" t="e">
        <f t="shared" si="252"/>
        <v>#N/A</v>
      </c>
      <c r="FN37" s="162" t="e">
        <f t="shared" si="253"/>
        <v>#N/A</v>
      </c>
      <c r="FO37" s="162" t="e">
        <f t="shared" si="254"/>
        <v>#N/A</v>
      </c>
      <c r="FP37" s="162" t="e">
        <f t="shared" si="255"/>
        <v>#N/A</v>
      </c>
      <c r="FQ37" s="162" t="e">
        <f t="shared" si="256"/>
        <v>#N/A</v>
      </c>
      <c r="FR37" s="162" t="e">
        <f t="shared" si="257"/>
        <v>#N/A</v>
      </c>
      <c r="FS37" s="162" t="e">
        <f t="shared" si="258"/>
        <v>#N/A</v>
      </c>
      <c r="FT37" s="162" t="e">
        <f t="shared" si="259"/>
        <v>#N/A</v>
      </c>
      <c r="FU37" s="162" t="e">
        <f t="shared" si="260"/>
        <v>#N/A</v>
      </c>
      <c r="FV37" s="162" t="e">
        <f t="shared" si="261"/>
        <v>#N/A</v>
      </c>
      <c r="FW37" s="162" t="e">
        <f t="shared" si="262"/>
        <v>#N/A</v>
      </c>
      <c r="FX37" s="162" t="e">
        <f t="shared" si="263"/>
        <v>#N/A</v>
      </c>
      <c r="FY37" s="162" t="e">
        <f t="shared" si="264"/>
        <v>#N/A</v>
      </c>
      <c r="FZ37" s="162" t="e">
        <f t="shared" si="265"/>
        <v>#N/A</v>
      </c>
      <c r="GA37" s="162" t="e">
        <f t="shared" si="266"/>
        <v>#N/A</v>
      </c>
      <c r="GB37" s="162" t="e">
        <f t="shared" si="267"/>
        <v>#N/A</v>
      </c>
      <c r="GC37" s="162" t="e">
        <f t="shared" si="268"/>
        <v>#N/A</v>
      </c>
      <c r="GD37" s="162" t="e">
        <f t="shared" si="269"/>
        <v>#N/A</v>
      </c>
      <c r="GE37" s="162" t="e">
        <f t="shared" si="270"/>
        <v>#N/A</v>
      </c>
      <c r="GF37" s="162" t="e">
        <f t="shared" si="271"/>
        <v>#N/A</v>
      </c>
      <c r="GG37" s="162" t="e">
        <f t="shared" si="272"/>
        <v>#N/A</v>
      </c>
      <c r="GH37" s="162" t="e">
        <f t="shared" si="273"/>
        <v>#N/A</v>
      </c>
      <c r="GI37" s="162" t="e">
        <f t="shared" si="274"/>
        <v>#N/A</v>
      </c>
      <c r="GJ37" s="162" t="e">
        <f t="shared" si="275"/>
        <v>#N/A</v>
      </c>
      <c r="GK37" s="162" t="e">
        <f t="shared" si="276"/>
        <v>#N/A</v>
      </c>
      <c r="GL37" s="162" t="e">
        <f t="shared" si="277"/>
        <v>#N/A</v>
      </c>
      <c r="GM37" s="162" t="e">
        <f t="shared" si="278"/>
        <v>#N/A</v>
      </c>
      <c r="GN37" s="162" t="e">
        <f t="shared" si="279"/>
        <v>#N/A</v>
      </c>
      <c r="GO37" s="162" t="e">
        <f t="shared" si="280"/>
        <v>#N/A</v>
      </c>
      <c r="GP37" s="162" t="e">
        <f t="shared" si="281"/>
        <v>#N/A</v>
      </c>
      <c r="GQ37" s="162" t="e">
        <f t="shared" si="282"/>
        <v>#N/A</v>
      </c>
      <c r="GR37" s="162" t="e">
        <f t="shared" si="283"/>
        <v>#N/A</v>
      </c>
      <c r="GS37" s="162" t="e">
        <f t="shared" si="284"/>
        <v>#N/A</v>
      </c>
      <c r="GT37" s="162" t="e">
        <f t="shared" si="285"/>
        <v>#N/A</v>
      </c>
      <c r="GU37" s="162" t="e">
        <f t="shared" si="286"/>
        <v>#N/A</v>
      </c>
      <c r="GV37" s="162" t="e">
        <f t="shared" si="287"/>
        <v>#N/A</v>
      </c>
      <c r="GW37" s="162" t="e">
        <f t="shared" si="288"/>
        <v>#N/A</v>
      </c>
      <c r="GX37" s="162" t="e">
        <f t="shared" si="289"/>
        <v>#N/A</v>
      </c>
      <c r="GY37" s="162" t="e">
        <f t="shared" si="290"/>
        <v>#N/A</v>
      </c>
      <c r="GZ37" s="162" t="e">
        <f t="shared" si="291"/>
        <v>#N/A</v>
      </c>
      <c r="HA37" s="162" t="e">
        <f t="shared" si="292"/>
        <v>#N/A</v>
      </c>
      <c r="HB37" s="162" t="e">
        <f t="shared" si="293"/>
        <v>#N/A</v>
      </c>
      <c r="HC37" s="162" t="e">
        <f t="shared" si="294"/>
        <v>#N/A</v>
      </c>
      <c r="HD37" s="162" t="e">
        <f t="shared" si="295"/>
        <v>#N/A</v>
      </c>
      <c r="HE37" s="162" t="e">
        <f t="shared" si="296"/>
        <v>#N/A</v>
      </c>
      <c r="HF37" s="162" t="e">
        <f t="shared" si="297"/>
        <v>#N/A</v>
      </c>
      <c r="HG37" s="162" t="e">
        <f t="shared" si="298"/>
        <v>#N/A</v>
      </c>
      <c r="HH37" s="162" t="e">
        <f t="shared" si="299"/>
        <v>#N/A</v>
      </c>
      <c r="HI37" s="162" t="e">
        <f t="shared" si="300"/>
        <v>#N/A</v>
      </c>
      <c r="HJ37" s="162" t="e">
        <f t="shared" si="301"/>
        <v>#N/A</v>
      </c>
      <c r="HK37" s="162" t="e">
        <f t="shared" si="302"/>
        <v>#N/A</v>
      </c>
      <c r="HL37" s="162" t="e">
        <f t="shared" si="303"/>
        <v>#N/A</v>
      </c>
      <c r="HM37" s="162" t="e">
        <f t="shared" si="304"/>
        <v>#N/A</v>
      </c>
      <c r="HN37" s="162" t="e">
        <f t="shared" si="305"/>
        <v>#N/A</v>
      </c>
      <c r="HO37" s="162" t="e">
        <f t="shared" si="306"/>
        <v>#N/A</v>
      </c>
      <c r="HP37" s="162" t="e">
        <f t="shared" si="307"/>
        <v>#N/A</v>
      </c>
      <c r="HQ37" s="162" t="e">
        <f t="shared" si="308"/>
        <v>#N/A</v>
      </c>
      <c r="HR37" s="162" t="e">
        <f t="shared" si="309"/>
        <v>#N/A</v>
      </c>
      <c r="HS37" s="162" t="e">
        <f t="shared" si="310"/>
        <v>#N/A</v>
      </c>
      <c r="HT37" s="162" t="e">
        <f t="shared" si="311"/>
        <v>#N/A</v>
      </c>
    </row>
    <row r="38" spans="1:228" hidden="1" x14ac:dyDescent="0.25">
      <c r="A38" s="4">
        <v>35</v>
      </c>
      <c r="B38" s="102"/>
      <c r="C38" s="110"/>
      <c r="D38" s="115" t="str">
        <f t="shared" si="205"/>
        <v/>
      </c>
      <c r="E38" s="88"/>
      <c r="F38" s="115" t="str">
        <f t="shared" si="206"/>
        <v/>
      </c>
      <c r="G38" s="110"/>
      <c r="H38" s="103"/>
      <c r="I38" s="34" t="str">
        <f t="shared" si="0"/>
        <v/>
      </c>
      <c r="J38" s="34" t="str">
        <f t="shared" si="1"/>
        <v/>
      </c>
      <c r="K38" s="69" t="str">
        <f t="shared" si="109"/>
        <v/>
      </c>
      <c r="L38" s="21"/>
      <c r="M38" s="56"/>
      <c r="N38" s="265"/>
      <c r="O38" s="70" t="str">
        <f>IF(AND(D38&gt;0,E38&gt;0,F38&gt;0),IF(ISBLANK(N38),IF(ISBLANK(L38),"",(F38-D38)*VLOOKUP(L38,VLookups!$A$4:$B$13,2,FALSE)),N38),"")</f>
        <v/>
      </c>
      <c r="P38" s="71" t="str">
        <f t="shared" si="207"/>
        <v/>
      </c>
      <c r="Q38" s="88"/>
      <c r="R38" s="258" t="str">
        <f>IF(AND(Q38&gt;0,E38&gt;0,NOT(O38="")),ABS(VLOOKUP($Q$1,VLookups!$A$48:$B$49,2,FALSE)-_xlfn.NORM.DIST(Q38,K38,O38,TRUE)),"")</f>
        <v/>
      </c>
      <c r="S38" s="87" t="str">
        <f>IF(AND($D38&gt;0,$E38&gt;0,$F38&gt;0,NOT(ISBLANK($L38))),_xlfn.NORM.INV(ABS(VLOOKUP($Q$1,VLookups!$A$48:$B$49,2,FALSE)-S$3),$K38,$O38),"")</f>
        <v/>
      </c>
      <c r="T38" s="86" t="str">
        <f>IF(AND($D38&gt;0,$E38&gt;0,$F38&gt;0,NOT(ISBLANK($L38))),_xlfn.NORM.INV(ABS(VLOOKUP($Q$1,VLookups!$A$48:$B$49,2,FALSE)-T$3),$K38,$O38),"")</f>
        <v/>
      </c>
      <c r="U38" s="87" t="str">
        <f>IF(AND($D38&gt;0,$E38&gt;0,$F38&gt;0,NOT(ISBLANK($L38))),_xlfn.NORM.INV(ABS(VLOOKUP($Q$1,VLookups!$A$48:$B$49,2,FALSE)-U$3),$K38,$O38),"")</f>
        <v/>
      </c>
      <c r="V38" s="86" t="str">
        <f>IF(AND($D38&gt;0,$E38&gt;0,$F38&gt;0,NOT(ISBLANK($L38))),_xlfn.NORM.INV(ABS(VLOOKUP($Q$1,VLookups!$A$48:$B$49,2,FALSE)-V$3),$K38,$O38),"")</f>
        <v/>
      </c>
      <c r="W38" s="87" t="str">
        <f>IF(AND($D38&gt;0,$E38&gt;0,$F38&gt;0,NOT(ISBLANK($L38))),_xlfn.NORM.INV(ABS(VLOOKUP($Q$1,VLookups!$A$48:$B$49,2,FALSE)-W$3),$K38,$O38),"")</f>
        <v/>
      </c>
      <c r="X38" s="86" t="str">
        <f>IF(AND($D38&gt;0,$E38&gt;0,$F38&gt;0,NOT(ISBLANK($L38))),_xlfn.NORM.INV(ABS(VLOOKUP($Q$1,VLookups!$A$48:$B$49,2,FALSE)-X$3),$K38,$O38),"")</f>
        <v/>
      </c>
      <c r="Y38" s="5"/>
      <c r="Z38" s="161"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2" t="e">
        <f t="shared" si="211"/>
        <v>#N/A</v>
      </c>
      <c r="DY38" s="162" t="e">
        <f t="shared" si="212"/>
        <v>#N/A</v>
      </c>
      <c r="DZ38" s="162" t="e">
        <f t="shared" si="213"/>
        <v>#N/A</v>
      </c>
      <c r="EA38" s="162" t="e">
        <f t="shared" si="214"/>
        <v>#N/A</v>
      </c>
      <c r="EB38" s="162" t="e">
        <f t="shared" si="215"/>
        <v>#N/A</v>
      </c>
      <c r="EC38" s="162" t="e">
        <f t="shared" si="216"/>
        <v>#N/A</v>
      </c>
      <c r="ED38" s="162" t="e">
        <f t="shared" si="217"/>
        <v>#N/A</v>
      </c>
      <c r="EE38" s="162" t="e">
        <f t="shared" si="218"/>
        <v>#N/A</v>
      </c>
      <c r="EF38" s="162" t="e">
        <f t="shared" si="219"/>
        <v>#N/A</v>
      </c>
      <c r="EG38" s="162" t="e">
        <f t="shared" si="220"/>
        <v>#N/A</v>
      </c>
      <c r="EH38" s="162" t="e">
        <f t="shared" si="221"/>
        <v>#N/A</v>
      </c>
      <c r="EI38" s="162" t="e">
        <f t="shared" si="222"/>
        <v>#N/A</v>
      </c>
      <c r="EJ38" s="162" t="e">
        <f t="shared" si="223"/>
        <v>#N/A</v>
      </c>
      <c r="EK38" s="162" t="e">
        <f t="shared" si="224"/>
        <v>#N/A</v>
      </c>
      <c r="EL38" s="162" t="e">
        <f t="shared" si="225"/>
        <v>#N/A</v>
      </c>
      <c r="EM38" s="162" t="e">
        <f t="shared" si="226"/>
        <v>#N/A</v>
      </c>
      <c r="EN38" s="162" t="e">
        <f t="shared" si="227"/>
        <v>#N/A</v>
      </c>
      <c r="EO38" s="162" t="e">
        <f t="shared" si="228"/>
        <v>#N/A</v>
      </c>
      <c r="EP38" s="162" t="e">
        <f t="shared" si="229"/>
        <v>#N/A</v>
      </c>
      <c r="EQ38" s="162" t="e">
        <f t="shared" si="230"/>
        <v>#N/A</v>
      </c>
      <c r="ER38" s="162" t="e">
        <f t="shared" si="231"/>
        <v>#N/A</v>
      </c>
      <c r="ES38" s="162" t="e">
        <f t="shared" si="232"/>
        <v>#N/A</v>
      </c>
      <c r="ET38" s="162" t="e">
        <f t="shared" si="233"/>
        <v>#N/A</v>
      </c>
      <c r="EU38" s="162" t="e">
        <f t="shared" si="234"/>
        <v>#N/A</v>
      </c>
      <c r="EV38" s="162" t="e">
        <f t="shared" si="235"/>
        <v>#N/A</v>
      </c>
      <c r="EW38" s="162" t="e">
        <f t="shared" si="236"/>
        <v>#N/A</v>
      </c>
      <c r="EX38" s="162" t="e">
        <f t="shared" si="237"/>
        <v>#N/A</v>
      </c>
      <c r="EY38" s="162" t="e">
        <f t="shared" si="238"/>
        <v>#N/A</v>
      </c>
      <c r="EZ38" s="162" t="e">
        <f t="shared" si="239"/>
        <v>#N/A</v>
      </c>
      <c r="FA38" s="162" t="e">
        <f t="shared" si="240"/>
        <v>#N/A</v>
      </c>
      <c r="FB38" s="162" t="e">
        <f t="shared" si="241"/>
        <v>#N/A</v>
      </c>
      <c r="FC38" s="162" t="e">
        <f t="shared" si="242"/>
        <v>#N/A</v>
      </c>
      <c r="FD38" s="162" t="e">
        <f t="shared" si="243"/>
        <v>#N/A</v>
      </c>
      <c r="FE38" s="162" t="e">
        <f t="shared" si="244"/>
        <v>#N/A</v>
      </c>
      <c r="FF38" s="162" t="e">
        <f t="shared" si="245"/>
        <v>#N/A</v>
      </c>
      <c r="FG38" s="162" t="e">
        <f t="shared" si="246"/>
        <v>#N/A</v>
      </c>
      <c r="FH38" s="162" t="e">
        <f t="shared" si="247"/>
        <v>#N/A</v>
      </c>
      <c r="FI38" s="162" t="e">
        <f t="shared" si="248"/>
        <v>#N/A</v>
      </c>
      <c r="FJ38" s="162" t="e">
        <f t="shared" si="249"/>
        <v>#N/A</v>
      </c>
      <c r="FK38" s="162" t="e">
        <f t="shared" si="250"/>
        <v>#N/A</v>
      </c>
      <c r="FL38" s="162" t="e">
        <f t="shared" si="251"/>
        <v>#N/A</v>
      </c>
      <c r="FM38" s="162" t="e">
        <f t="shared" si="252"/>
        <v>#N/A</v>
      </c>
      <c r="FN38" s="162" t="e">
        <f t="shared" si="253"/>
        <v>#N/A</v>
      </c>
      <c r="FO38" s="162" t="e">
        <f t="shared" si="254"/>
        <v>#N/A</v>
      </c>
      <c r="FP38" s="162" t="e">
        <f t="shared" si="255"/>
        <v>#N/A</v>
      </c>
      <c r="FQ38" s="162" t="e">
        <f t="shared" si="256"/>
        <v>#N/A</v>
      </c>
      <c r="FR38" s="162" t="e">
        <f t="shared" si="257"/>
        <v>#N/A</v>
      </c>
      <c r="FS38" s="162" t="e">
        <f t="shared" si="258"/>
        <v>#N/A</v>
      </c>
      <c r="FT38" s="162" t="e">
        <f t="shared" si="259"/>
        <v>#N/A</v>
      </c>
      <c r="FU38" s="162" t="e">
        <f t="shared" si="260"/>
        <v>#N/A</v>
      </c>
      <c r="FV38" s="162" t="e">
        <f t="shared" si="261"/>
        <v>#N/A</v>
      </c>
      <c r="FW38" s="162" t="e">
        <f t="shared" si="262"/>
        <v>#N/A</v>
      </c>
      <c r="FX38" s="162" t="e">
        <f t="shared" si="263"/>
        <v>#N/A</v>
      </c>
      <c r="FY38" s="162" t="e">
        <f t="shared" si="264"/>
        <v>#N/A</v>
      </c>
      <c r="FZ38" s="162" t="e">
        <f t="shared" si="265"/>
        <v>#N/A</v>
      </c>
      <c r="GA38" s="162" t="e">
        <f t="shared" si="266"/>
        <v>#N/A</v>
      </c>
      <c r="GB38" s="162" t="e">
        <f t="shared" si="267"/>
        <v>#N/A</v>
      </c>
      <c r="GC38" s="162" t="e">
        <f t="shared" si="268"/>
        <v>#N/A</v>
      </c>
      <c r="GD38" s="162" t="e">
        <f t="shared" si="269"/>
        <v>#N/A</v>
      </c>
      <c r="GE38" s="162" t="e">
        <f t="shared" si="270"/>
        <v>#N/A</v>
      </c>
      <c r="GF38" s="162" t="e">
        <f t="shared" si="271"/>
        <v>#N/A</v>
      </c>
      <c r="GG38" s="162" t="e">
        <f t="shared" si="272"/>
        <v>#N/A</v>
      </c>
      <c r="GH38" s="162" t="e">
        <f t="shared" si="273"/>
        <v>#N/A</v>
      </c>
      <c r="GI38" s="162" t="e">
        <f t="shared" si="274"/>
        <v>#N/A</v>
      </c>
      <c r="GJ38" s="162" t="e">
        <f t="shared" si="275"/>
        <v>#N/A</v>
      </c>
      <c r="GK38" s="162" t="e">
        <f t="shared" si="276"/>
        <v>#N/A</v>
      </c>
      <c r="GL38" s="162" t="e">
        <f t="shared" si="277"/>
        <v>#N/A</v>
      </c>
      <c r="GM38" s="162" t="e">
        <f t="shared" si="278"/>
        <v>#N/A</v>
      </c>
      <c r="GN38" s="162" t="e">
        <f t="shared" si="279"/>
        <v>#N/A</v>
      </c>
      <c r="GO38" s="162" t="e">
        <f t="shared" si="280"/>
        <v>#N/A</v>
      </c>
      <c r="GP38" s="162" t="e">
        <f t="shared" si="281"/>
        <v>#N/A</v>
      </c>
      <c r="GQ38" s="162" t="e">
        <f t="shared" si="282"/>
        <v>#N/A</v>
      </c>
      <c r="GR38" s="162" t="e">
        <f t="shared" si="283"/>
        <v>#N/A</v>
      </c>
      <c r="GS38" s="162" t="e">
        <f t="shared" si="284"/>
        <v>#N/A</v>
      </c>
      <c r="GT38" s="162" t="e">
        <f t="shared" si="285"/>
        <v>#N/A</v>
      </c>
      <c r="GU38" s="162" t="e">
        <f t="shared" si="286"/>
        <v>#N/A</v>
      </c>
      <c r="GV38" s="162" t="e">
        <f t="shared" si="287"/>
        <v>#N/A</v>
      </c>
      <c r="GW38" s="162" t="e">
        <f t="shared" si="288"/>
        <v>#N/A</v>
      </c>
      <c r="GX38" s="162" t="e">
        <f t="shared" si="289"/>
        <v>#N/A</v>
      </c>
      <c r="GY38" s="162" t="e">
        <f t="shared" si="290"/>
        <v>#N/A</v>
      </c>
      <c r="GZ38" s="162" t="e">
        <f t="shared" si="291"/>
        <v>#N/A</v>
      </c>
      <c r="HA38" s="162" t="e">
        <f t="shared" si="292"/>
        <v>#N/A</v>
      </c>
      <c r="HB38" s="162" t="e">
        <f t="shared" si="293"/>
        <v>#N/A</v>
      </c>
      <c r="HC38" s="162" t="e">
        <f t="shared" si="294"/>
        <v>#N/A</v>
      </c>
      <c r="HD38" s="162" t="e">
        <f t="shared" si="295"/>
        <v>#N/A</v>
      </c>
      <c r="HE38" s="162" t="e">
        <f t="shared" si="296"/>
        <v>#N/A</v>
      </c>
      <c r="HF38" s="162" t="e">
        <f t="shared" si="297"/>
        <v>#N/A</v>
      </c>
      <c r="HG38" s="162" t="e">
        <f t="shared" si="298"/>
        <v>#N/A</v>
      </c>
      <c r="HH38" s="162" t="e">
        <f t="shared" si="299"/>
        <v>#N/A</v>
      </c>
      <c r="HI38" s="162" t="e">
        <f t="shared" si="300"/>
        <v>#N/A</v>
      </c>
      <c r="HJ38" s="162" t="e">
        <f t="shared" si="301"/>
        <v>#N/A</v>
      </c>
      <c r="HK38" s="162" t="e">
        <f t="shared" si="302"/>
        <v>#N/A</v>
      </c>
      <c r="HL38" s="162" t="e">
        <f t="shared" si="303"/>
        <v>#N/A</v>
      </c>
      <c r="HM38" s="162" t="e">
        <f t="shared" si="304"/>
        <v>#N/A</v>
      </c>
      <c r="HN38" s="162" t="e">
        <f t="shared" si="305"/>
        <v>#N/A</v>
      </c>
      <c r="HO38" s="162" t="e">
        <f t="shared" si="306"/>
        <v>#N/A</v>
      </c>
      <c r="HP38" s="162" t="e">
        <f t="shared" si="307"/>
        <v>#N/A</v>
      </c>
      <c r="HQ38" s="162" t="e">
        <f t="shared" si="308"/>
        <v>#N/A</v>
      </c>
      <c r="HR38" s="162" t="e">
        <f t="shared" si="309"/>
        <v>#N/A</v>
      </c>
      <c r="HS38" s="162" t="e">
        <f t="shared" si="310"/>
        <v>#N/A</v>
      </c>
      <c r="HT38" s="162" t="e">
        <f t="shared" si="311"/>
        <v>#N/A</v>
      </c>
    </row>
    <row r="39" spans="1:228" hidden="1" x14ac:dyDescent="0.25">
      <c r="A39" s="4">
        <v>36</v>
      </c>
      <c r="B39" s="102"/>
      <c r="C39" s="110"/>
      <c r="D39" s="115" t="str">
        <f t="shared" si="205"/>
        <v/>
      </c>
      <c r="E39" s="88"/>
      <c r="F39" s="115" t="str">
        <f t="shared" si="206"/>
        <v/>
      </c>
      <c r="G39" s="110"/>
      <c r="H39" s="103"/>
      <c r="I39" s="34" t="str">
        <f t="shared" si="0"/>
        <v/>
      </c>
      <c r="J39" s="34" t="str">
        <f t="shared" si="1"/>
        <v/>
      </c>
      <c r="K39" s="69" t="str">
        <f t="shared" si="109"/>
        <v/>
      </c>
      <c r="L39" s="21"/>
      <c r="M39" s="56"/>
      <c r="N39" s="265"/>
      <c r="O39" s="70" t="str">
        <f>IF(AND(D39&gt;0,E39&gt;0,F39&gt;0),IF(ISBLANK(N39),IF(ISBLANK(L39),"",(F39-D39)*VLOOKUP(L39,VLookups!$A$4:$B$13,2,FALSE)),N39),"")</f>
        <v/>
      </c>
      <c r="P39" s="71" t="str">
        <f t="shared" si="207"/>
        <v/>
      </c>
      <c r="Q39" s="88"/>
      <c r="R39" s="258" t="str">
        <f>IF(AND(Q39&gt;0,E39&gt;0,NOT(O39="")),ABS(VLOOKUP($Q$1,VLookups!$A$48:$B$49,2,FALSE)-_xlfn.NORM.DIST(Q39,K39,O39,TRUE)),"")</f>
        <v/>
      </c>
      <c r="S39" s="87" t="str">
        <f>IF(AND($D39&gt;0,$E39&gt;0,$F39&gt;0,NOT(ISBLANK($L39))),_xlfn.NORM.INV(ABS(VLOOKUP($Q$1,VLookups!$A$48:$B$49,2,FALSE)-S$3),$K39,$O39),"")</f>
        <v/>
      </c>
      <c r="T39" s="86" t="str">
        <f>IF(AND($D39&gt;0,$E39&gt;0,$F39&gt;0,NOT(ISBLANK($L39))),_xlfn.NORM.INV(ABS(VLOOKUP($Q$1,VLookups!$A$48:$B$49,2,FALSE)-T$3),$K39,$O39),"")</f>
        <v/>
      </c>
      <c r="U39" s="87" t="str">
        <f>IF(AND($D39&gt;0,$E39&gt;0,$F39&gt;0,NOT(ISBLANK($L39))),_xlfn.NORM.INV(ABS(VLOOKUP($Q$1,VLookups!$A$48:$B$49,2,FALSE)-U$3),$K39,$O39),"")</f>
        <v/>
      </c>
      <c r="V39" s="86" t="str">
        <f>IF(AND($D39&gt;0,$E39&gt;0,$F39&gt;0,NOT(ISBLANK($L39))),_xlfn.NORM.INV(ABS(VLOOKUP($Q$1,VLookups!$A$48:$B$49,2,FALSE)-V$3),$K39,$O39),"")</f>
        <v/>
      </c>
      <c r="W39" s="87" t="str">
        <f>IF(AND($D39&gt;0,$E39&gt;0,$F39&gt;0,NOT(ISBLANK($L39))),_xlfn.NORM.INV(ABS(VLOOKUP($Q$1,VLookups!$A$48:$B$49,2,FALSE)-W$3),$K39,$O39),"")</f>
        <v/>
      </c>
      <c r="X39" s="86" t="str">
        <f>IF(AND($D39&gt;0,$E39&gt;0,$F39&gt;0,NOT(ISBLANK($L39))),_xlfn.NORM.INV(ABS(VLOOKUP($Q$1,VLookups!$A$48:$B$49,2,FALSE)-X$3),$K39,$O39),"")</f>
        <v/>
      </c>
      <c r="Y39" s="5"/>
      <c r="Z39" s="161"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2" t="e">
        <f t="shared" si="211"/>
        <v>#N/A</v>
      </c>
      <c r="DY39" s="162" t="e">
        <f t="shared" si="212"/>
        <v>#N/A</v>
      </c>
      <c r="DZ39" s="162" t="e">
        <f t="shared" si="213"/>
        <v>#N/A</v>
      </c>
      <c r="EA39" s="162" t="e">
        <f t="shared" si="214"/>
        <v>#N/A</v>
      </c>
      <c r="EB39" s="162" t="e">
        <f t="shared" si="215"/>
        <v>#N/A</v>
      </c>
      <c r="EC39" s="162" t="e">
        <f t="shared" si="216"/>
        <v>#N/A</v>
      </c>
      <c r="ED39" s="162" t="e">
        <f t="shared" si="217"/>
        <v>#N/A</v>
      </c>
      <c r="EE39" s="162" t="e">
        <f t="shared" si="218"/>
        <v>#N/A</v>
      </c>
      <c r="EF39" s="162" t="e">
        <f t="shared" si="219"/>
        <v>#N/A</v>
      </c>
      <c r="EG39" s="162" t="e">
        <f t="shared" si="220"/>
        <v>#N/A</v>
      </c>
      <c r="EH39" s="162" t="e">
        <f t="shared" si="221"/>
        <v>#N/A</v>
      </c>
      <c r="EI39" s="162" t="e">
        <f t="shared" si="222"/>
        <v>#N/A</v>
      </c>
      <c r="EJ39" s="162" t="e">
        <f t="shared" si="223"/>
        <v>#N/A</v>
      </c>
      <c r="EK39" s="162" t="e">
        <f t="shared" si="224"/>
        <v>#N/A</v>
      </c>
      <c r="EL39" s="162" t="e">
        <f t="shared" si="225"/>
        <v>#N/A</v>
      </c>
      <c r="EM39" s="162" t="e">
        <f t="shared" si="226"/>
        <v>#N/A</v>
      </c>
      <c r="EN39" s="162" t="e">
        <f t="shared" si="227"/>
        <v>#N/A</v>
      </c>
      <c r="EO39" s="162" t="e">
        <f t="shared" si="228"/>
        <v>#N/A</v>
      </c>
      <c r="EP39" s="162" t="e">
        <f t="shared" si="229"/>
        <v>#N/A</v>
      </c>
      <c r="EQ39" s="162" t="e">
        <f t="shared" si="230"/>
        <v>#N/A</v>
      </c>
      <c r="ER39" s="162" t="e">
        <f t="shared" si="231"/>
        <v>#N/A</v>
      </c>
      <c r="ES39" s="162" t="e">
        <f t="shared" si="232"/>
        <v>#N/A</v>
      </c>
      <c r="ET39" s="162" t="e">
        <f t="shared" si="233"/>
        <v>#N/A</v>
      </c>
      <c r="EU39" s="162" t="e">
        <f t="shared" si="234"/>
        <v>#N/A</v>
      </c>
      <c r="EV39" s="162" t="e">
        <f t="shared" si="235"/>
        <v>#N/A</v>
      </c>
      <c r="EW39" s="162" t="e">
        <f t="shared" si="236"/>
        <v>#N/A</v>
      </c>
      <c r="EX39" s="162" t="e">
        <f t="shared" si="237"/>
        <v>#N/A</v>
      </c>
      <c r="EY39" s="162" t="e">
        <f t="shared" si="238"/>
        <v>#N/A</v>
      </c>
      <c r="EZ39" s="162" t="e">
        <f t="shared" si="239"/>
        <v>#N/A</v>
      </c>
      <c r="FA39" s="162" t="e">
        <f t="shared" si="240"/>
        <v>#N/A</v>
      </c>
      <c r="FB39" s="162" t="e">
        <f t="shared" si="241"/>
        <v>#N/A</v>
      </c>
      <c r="FC39" s="162" t="e">
        <f t="shared" si="242"/>
        <v>#N/A</v>
      </c>
      <c r="FD39" s="162" t="e">
        <f t="shared" si="243"/>
        <v>#N/A</v>
      </c>
      <c r="FE39" s="162" t="e">
        <f t="shared" si="244"/>
        <v>#N/A</v>
      </c>
      <c r="FF39" s="162" t="e">
        <f t="shared" si="245"/>
        <v>#N/A</v>
      </c>
      <c r="FG39" s="162" t="e">
        <f t="shared" si="246"/>
        <v>#N/A</v>
      </c>
      <c r="FH39" s="162" t="e">
        <f t="shared" si="247"/>
        <v>#N/A</v>
      </c>
      <c r="FI39" s="162" t="e">
        <f t="shared" si="248"/>
        <v>#N/A</v>
      </c>
      <c r="FJ39" s="162" t="e">
        <f t="shared" si="249"/>
        <v>#N/A</v>
      </c>
      <c r="FK39" s="162" t="e">
        <f t="shared" si="250"/>
        <v>#N/A</v>
      </c>
      <c r="FL39" s="162" t="e">
        <f t="shared" si="251"/>
        <v>#N/A</v>
      </c>
      <c r="FM39" s="162" t="e">
        <f t="shared" si="252"/>
        <v>#N/A</v>
      </c>
      <c r="FN39" s="162" t="e">
        <f t="shared" si="253"/>
        <v>#N/A</v>
      </c>
      <c r="FO39" s="162" t="e">
        <f t="shared" si="254"/>
        <v>#N/A</v>
      </c>
      <c r="FP39" s="162" t="e">
        <f t="shared" si="255"/>
        <v>#N/A</v>
      </c>
      <c r="FQ39" s="162" t="e">
        <f t="shared" si="256"/>
        <v>#N/A</v>
      </c>
      <c r="FR39" s="162" t="e">
        <f t="shared" si="257"/>
        <v>#N/A</v>
      </c>
      <c r="FS39" s="162" t="e">
        <f t="shared" si="258"/>
        <v>#N/A</v>
      </c>
      <c r="FT39" s="162" t="e">
        <f t="shared" si="259"/>
        <v>#N/A</v>
      </c>
      <c r="FU39" s="162" t="e">
        <f t="shared" si="260"/>
        <v>#N/A</v>
      </c>
      <c r="FV39" s="162" t="e">
        <f t="shared" si="261"/>
        <v>#N/A</v>
      </c>
      <c r="FW39" s="162" t="e">
        <f t="shared" si="262"/>
        <v>#N/A</v>
      </c>
      <c r="FX39" s="162" t="e">
        <f t="shared" si="263"/>
        <v>#N/A</v>
      </c>
      <c r="FY39" s="162" t="e">
        <f t="shared" si="264"/>
        <v>#N/A</v>
      </c>
      <c r="FZ39" s="162" t="e">
        <f t="shared" si="265"/>
        <v>#N/A</v>
      </c>
      <c r="GA39" s="162" t="e">
        <f t="shared" si="266"/>
        <v>#N/A</v>
      </c>
      <c r="GB39" s="162" t="e">
        <f t="shared" si="267"/>
        <v>#N/A</v>
      </c>
      <c r="GC39" s="162" t="e">
        <f t="shared" si="268"/>
        <v>#N/A</v>
      </c>
      <c r="GD39" s="162" t="e">
        <f t="shared" si="269"/>
        <v>#N/A</v>
      </c>
      <c r="GE39" s="162" t="e">
        <f t="shared" si="270"/>
        <v>#N/A</v>
      </c>
      <c r="GF39" s="162" t="e">
        <f t="shared" si="271"/>
        <v>#N/A</v>
      </c>
      <c r="GG39" s="162" t="e">
        <f t="shared" si="272"/>
        <v>#N/A</v>
      </c>
      <c r="GH39" s="162" t="e">
        <f t="shared" si="273"/>
        <v>#N/A</v>
      </c>
      <c r="GI39" s="162" t="e">
        <f t="shared" si="274"/>
        <v>#N/A</v>
      </c>
      <c r="GJ39" s="162" t="e">
        <f t="shared" si="275"/>
        <v>#N/A</v>
      </c>
      <c r="GK39" s="162" t="e">
        <f t="shared" si="276"/>
        <v>#N/A</v>
      </c>
      <c r="GL39" s="162" t="e">
        <f t="shared" si="277"/>
        <v>#N/A</v>
      </c>
      <c r="GM39" s="162" t="e">
        <f t="shared" si="278"/>
        <v>#N/A</v>
      </c>
      <c r="GN39" s="162" t="e">
        <f t="shared" si="279"/>
        <v>#N/A</v>
      </c>
      <c r="GO39" s="162" t="e">
        <f t="shared" si="280"/>
        <v>#N/A</v>
      </c>
      <c r="GP39" s="162" t="e">
        <f t="shared" si="281"/>
        <v>#N/A</v>
      </c>
      <c r="GQ39" s="162" t="e">
        <f t="shared" si="282"/>
        <v>#N/A</v>
      </c>
      <c r="GR39" s="162" t="e">
        <f t="shared" si="283"/>
        <v>#N/A</v>
      </c>
      <c r="GS39" s="162" t="e">
        <f t="shared" si="284"/>
        <v>#N/A</v>
      </c>
      <c r="GT39" s="162" t="e">
        <f t="shared" si="285"/>
        <v>#N/A</v>
      </c>
      <c r="GU39" s="162" t="e">
        <f t="shared" si="286"/>
        <v>#N/A</v>
      </c>
      <c r="GV39" s="162" t="e">
        <f t="shared" si="287"/>
        <v>#N/A</v>
      </c>
      <c r="GW39" s="162" t="e">
        <f t="shared" si="288"/>
        <v>#N/A</v>
      </c>
      <c r="GX39" s="162" t="e">
        <f t="shared" si="289"/>
        <v>#N/A</v>
      </c>
      <c r="GY39" s="162" t="e">
        <f t="shared" si="290"/>
        <v>#N/A</v>
      </c>
      <c r="GZ39" s="162" t="e">
        <f t="shared" si="291"/>
        <v>#N/A</v>
      </c>
      <c r="HA39" s="162" t="e">
        <f t="shared" si="292"/>
        <v>#N/A</v>
      </c>
      <c r="HB39" s="162" t="e">
        <f t="shared" si="293"/>
        <v>#N/A</v>
      </c>
      <c r="HC39" s="162" t="e">
        <f t="shared" si="294"/>
        <v>#N/A</v>
      </c>
      <c r="HD39" s="162" t="e">
        <f t="shared" si="295"/>
        <v>#N/A</v>
      </c>
      <c r="HE39" s="162" t="e">
        <f t="shared" si="296"/>
        <v>#N/A</v>
      </c>
      <c r="HF39" s="162" t="e">
        <f t="shared" si="297"/>
        <v>#N/A</v>
      </c>
      <c r="HG39" s="162" t="e">
        <f t="shared" si="298"/>
        <v>#N/A</v>
      </c>
      <c r="HH39" s="162" t="e">
        <f t="shared" si="299"/>
        <v>#N/A</v>
      </c>
      <c r="HI39" s="162" t="e">
        <f t="shared" si="300"/>
        <v>#N/A</v>
      </c>
      <c r="HJ39" s="162" t="e">
        <f t="shared" si="301"/>
        <v>#N/A</v>
      </c>
      <c r="HK39" s="162" t="e">
        <f t="shared" si="302"/>
        <v>#N/A</v>
      </c>
      <c r="HL39" s="162" t="e">
        <f t="shared" si="303"/>
        <v>#N/A</v>
      </c>
      <c r="HM39" s="162" t="e">
        <f t="shared" si="304"/>
        <v>#N/A</v>
      </c>
      <c r="HN39" s="162" t="e">
        <f t="shared" si="305"/>
        <v>#N/A</v>
      </c>
      <c r="HO39" s="162" t="e">
        <f t="shared" si="306"/>
        <v>#N/A</v>
      </c>
      <c r="HP39" s="162" t="e">
        <f t="shared" si="307"/>
        <v>#N/A</v>
      </c>
      <c r="HQ39" s="162" t="e">
        <f t="shared" si="308"/>
        <v>#N/A</v>
      </c>
      <c r="HR39" s="162" t="e">
        <f t="shared" si="309"/>
        <v>#N/A</v>
      </c>
      <c r="HS39" s="162" t="e">
        <f t="shared" si="310"/>
        <v>#N/A</v>
      </c>
      <c r="HT39" s="162" t="e">
        <f t="shared" si="311"/>
        <v>#N/A</v>
      </c>
    </row>
    <row r="40" spans="1:228" hidden="1" x14ac:dyDescent="0.25">
      <c r="A40" s="4">
        <v>37</v>
      </c>
      <c r="B40" s="102"/>
      <c r="C40" s="110"/>
      <c r="D40" s="115" t="str">
        <f t="shared" si="205"/>
        <v/>
      </c>
      <c r="E40" s="88"/>
      <c r="F40" s="115" t="str">
        <f t="shared" si="206"/>
        <v/>
      </c>
      <c r="G40" s="110"/>
      <c r="H40" s="103"/>
      <c r="I40" s="34" t="str">
        <f t="shared" si="0"/>
        <v/>
      </c>
      <c r="J40" s="34" t="str">
        <f t="shared" si="1"/>
        <v/>
      </c>
      <c r="K40" s="69" t="str">
        <f t="shared" si="109"/>
        <v/>
      </c>
      <c r="L40" s="21"/>
      <c r="M40" s="56"/>
      <c r="N40" s="265"/>
      <c r="O40" s="70" t="str">
        <f>IF(AND(D40&gt;0,E40&gt;0,F40&gt;0),IF(ISBLANK(N40),IF(ISBLANK(L40),"",(F40-D40)*VLOOKUP(L40,VLookups!$A$4:$B$13,2,FALSE)),N40),"")</f>
        <v/>
      </c>
      <c r="P40" s="71" t="str">
        <f t="shared" si="207"/>
        <v/>
      </c>
      <c r="Q40" s="88"/>
      <c r="R40" s="258" t="str">
        <f>IF(AND(Q40&gt;0,E40&gt;0,NOT(O40="")),ABS(VLOOKUP($Q$1,VLookups!$A$48:$B$49,2,FALSE)-_xlfn.NORM.DIST(Q40,K40,O40,TRUE)),"")</f>
        <v/>
      </c>
      <c r="S40" s="87" t="str">
        <f>IF(AND($D40&gt;0,$E40&gt;0,$F40&gt;0,NOT(ISBLANK($L40))),_xlfn.NORM.INV(ABS(VLOOKUP($Q$1,VLookups!$A$48:$B$49,2,FALSE)-S$3),$K40,$O40),"")</f>
        <v/>
      </c>
      <c r="T40" s="86" t="str">
        <f>IF(AND($D40&gt;0,$E40&gt;0,$F40&gt;0,NOT(ISBLANK($L40))),_xlfn.NORM.INV(ABS(VLOOKUP($Q$1,VLookups!$A$48:$B$49,2,FALSE)-T$3),$K40,$O40),"")</f>
        <v/>
      </c>
      <c r="U40" s="87" t="str">
        <f>IF(AND($D40&gt;0,$E40&gt;0,$F40&gt;0,NOT(ISBLANK($L40))),_xlfn.NORM.INV(ABS(VLOOKUP($Q$1,VLookups!$A$48:$B$49,2,FALSE)-U$3),$K40,$O40),"")</f>
        <v/>
      </c>
      <c r="V40" s="86" t="str">
        <f>IF(AND($D40&gt;0,$E40&gt;0,$F40&gt;0,NOT(ISBLANK($L40))),_xlfn.NORM.INV(ABS(VLOOKUP($Q$1,VLookups!$A$48:$B$49,2,FALSE)-V$3),$K40,$O40),"")</f>
        <v/>
      </c>
      <c r="W40" s="87" t="str">
        <f>IF(AND($D40&gt;0,$E40&gt;0,$F40&gt;0,NOT(ISBLANK($L40))),_xlfn.NORM.INV(ABS(VLOOKUP($Q$1,VLookups!$A$48:$B$49,2,FALSE)-W$3),$K40,$O40),"")</f>
        <v/>
      </c>
      <c r="X40" s="86" t="str">
        <f>IF(AND($D40&gt;0,$E40&gt;0,$F40&gt;0,NOT(ISBLANK($L40))),_xlfn.NORM.INV(ABS(VLOOKUP($Q$1,VLookups!$A$48:$B$49,2,FALSE)-X$3),$K40,$O40),"")</f>
        <v/>
      </c>
      <c r="Y40" s="5"/>
      <c r="Z40" s="161"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2" t="e">
        <f t="shared" si="211"/>
        <v>#N/A</v>
      </c>
      <c r="DY40" s="162" t="e">
        <f t="shared" si="212"/>
        <v>#N/A</v>
      </c>
      <c r="DZ40" s="162" t="e">
        <f t="shared" si="213"/>
        <v>#N/A</v>
      </c>
      <c r="EA40" s="162" t="e">
        <f t="shared" si="214"/>
        <v>#N/A</v>
      </c>
      <c r="EB40" s="162" t="e">
        <f t="shared" si="215"/>
        <v>#N/A</v>
      </c>
      <c r="EC40" s="162" t="e">
        <f t="shared" si="216"/>
        <v>#N/A</v>
      </c>
      <c r="ED40" s="162" t="e">
        <f t="shared" si="217"/>
        <v>#N/A</v>
      </c>
      <c r="EE40" s="162" t="e">
        <f t="shared" si="218"/>
        <v>#N/A</v>
      </c>
      <c r="EF40" s="162" t="e">
        <f t="shared" si="219"/>
        <v>#N/A</v>
      </c>
      <c r="EG40" s="162" t="e">
        <f t="shared" si="220"/>
        <v>#N/A</v>
      </c>
      <c r="EH40" s="162" t="e">
        <f t="shared" si="221"/>
        <v>#N/A</v>
      </c>
      <c r="EI40" s="162" t="e">
        <f t="shared" si="222"/>
        <v>#N/A</v>
      </c>
      <c r="EJ40" s="162" t="e">
        <f t="shared" si="223"/>
        <v>#N/A</v>
      </c>
      <c r="EK40" s="162" t="e">
        <f t="shared" si="224"/>
        <v>#N/A</v>
      </c>
      <c r="EL40" s="162" t="e">
        <f t="shared" si="225"/>
        <v>#N/A</v>
      </c>
      <c r="EM40" s="162" t="e">
        <f t="shared" si="226"/>
        <v>#N/A</v>
      </c>
      <c r="EN40" s="162" t="e">
        <f t="shared" si="227"/>
        <v>#N/A</v>
      </c>
      <c r="EO40" s="162" t="e">
        <f t="shared" si="228"/>
        <v>#N/A</v>
      </c>
      <c r="EP40" s="162" t="e">
        <f t="shared" si="229"/>
        <v>#N/A</v>
      </c>
      <c r="EQ40" s="162" t="e">
        <f t="shared" si="230"/>
        <v>#N/A</v>
      </c>
      <c r="ER40" s="162" t="e">
        <f t="shared" si="231"/>
        <v>#N/A</v>
      </c>
      <c r="ES40" s="162" t="e">
        <f t="shared" si="232"/>
        <v>#N/A</v>
      </c>
      <c r="ET40" s="162" t="e">
        <f t="shared" si="233"/>
        <v>#N/A</v>
      </c>
      <c r="EU40" s="162" t="e">
        <f t="shared" si="234"/>
        <v>#N/A</v>
      </c>
      <c r="EV40" s="162" t="e">
        <f t="shared" si="235"/>
        <v>#N/A</v>
      </c>
      <c r="EW40" s="162" t="e">
        <f t="shared" si="236"/>
        <v>#N/A</v>
      </c>
      <c r="EX40" s="162" t="e">
        <f t="shared" si="237"/>
        <v>#N/A</v>
      </c>
      <c r="EY40" s="162" t="e">
        <f t="shared" si="238"/>
        <v>#N/A</v>
      </c>
      <c r="EZ40" s="162" t="e">
        <f t="shared" si="239"/>
        <v>#N/A</v>
      </c>
      <c r="FA40" s="162" t="e">
        <f t="shared" si="240"/>
        <v>#N/A</v>
      </c>
      <c r="FB40" s="162" t="e">
        <f t="shared" si="241"/>
        <v>#N/A</v>
      </c>
      <c r="FC40" s="162" t="e">
        <f t="shared" si="242"/>
        <v>#N/A</v>
      </c>
      <c r="FD40" s="162" t="e">
        <f t="shared" si="243"/>
        <v>#N/A</v>
      </c>
      <c r="FE40" s="162" t="e">
        <f t="shared" si="244"/>
        <v>#N/A</v>
      </c>
      <c r="FF40" s="162" t="e">
        <f t="shared" si="245"/>
        <v>#N/A</v>
      </c>
      <c r="FG40" s="162" t="e">
        <f t="shared" si="246"/>
        <v>#N/A</v>
      </c>
      <c r="FH40" s="162" t="e">
        <f t="shared" si="247"/>
        <v>#N/A</v>
      </c>
      <c r="FI40" s="162" t="e">
        <f t="shared" si="248"/>
        <v>#N/A</v>
      </c>
      <c r="FJ40" s="162" t="e">
        <f t="shared" si="249"/>
        <v>#N/A</v>
      </c>
      <c r="FK40" s="162" t="e">
        <f t="shared" si="250"/>
        <v>#N/A</v>
      </c>
      <c r="FL40" s="162" t="e">
        <f t="shared" si="251"/>
        <v>#N/A</v>
      </c>
      <c r="FM40" s="162" t="e">
        <f t="shared" si="252"/>
        <v>#N/A</v>
      </c>
      <c r="FN40" s="162" t="e">
        <f t="shared" si="253"/>
        <v>#N/A</v>
      </c>
      <c r="FO40" s="162" t="e">
        <f t="shared" si="254"/>
        <v>#N/A</v>
      </c>
      <c r="FP40" s="162" t="e">
        <f t="shared" si="255"/>
        <v>#N/A</v>
      </c>
      <c r="FQ40" s="162" t="e">
        <f t="shared" si="256"/>
        <v>#N/A</v>
      </c>
      <c r="FR40" s="162" t="e">
        <f t="shared" si="257"/>
        <v>#N/A</v>
      </c>
      <c r="FS40" s="162" t="e">
        <f t="shared" si="258"/>
        <v>#N/A</v>
      </c>
      <c r="FT40" s="162" t="e">
        <f t="shared" si="259"/>
        <v>#N/A</v>
      </c>
      <c r="FU40" s="162" t="e">
        <f t="shared" si="260"/>
        <v>#N/A</v>
      </c>
      <c r="FV40" s="162" t="e">
        <f t="shared" si="261"/>
        <v>#N/A</v>
      </c>
      <c r="FW40" s="162" t="e">
        <f t="shared" si="262"/>
        <v>#N/A</v>
      </c>
      <c r="FX40" s="162" t="e">
        <f t="shared" si="263"/>
        <v>#N/A</v>
      </c>
      <c r="FY40" s="162" t="e">
        <f t="shared" si="264"/>
        <v>#N/A</v>
      </c>
      <c r="FZ40" s="162" t="e">
        <f t="shared" si="265"/>
        <v>#N/A</v>
      </c>
      <c r="GA40" s="162" t="e">
        <f t="shared" si="266"/>
        <v>#N/A</v>
      </c>
      <c r="GB40" s="162" t="e">
        <f t="shared" si="267"/>
        <v>#N/A</v>
      </c>
      <c r="GC40" s="162" t="e">
        <f t="shared" si="268"/>
        <v>#N/A</v>
      </c>
      <c r="GD40" s="162" t="e">
        <f t="shared" si="269"/>
        <v>#N/A</v>
      </c>
      <c r="GE40" s="162" t="e">
        <f t="shared" si="270"/>
        <v>#N/A</v>
      </c>
      <c r="GF40" s="162" t="e">
        <f t="shared" si="271"/>
        <v>#N/A</v>
      </c>
      <c r="GG40" s="162" t="e">
        <f t="shared" si="272"/>
        <v>#N/A</v>
      </c>
      <c r="GH40" s="162" t="e">
        <f t="shared" si="273"/>
        <v>#N/A</v>
      </c>
      <c r="GI40" s="162" t="e">
        <f t="shared" si="274"/>
        <v>#N/A</v>
      </c>
      <c r="GJ40" s="162" t="e">
        <f t="shared" si="275"/>
        <v>#N/A</v>
      </c>
      <c r="GK40" s="162" t="e">
        <f t="shared" si="276"/>
        <v>#N/A</v>
      </c>
      <c r="GL40" s="162" t="e">
        <f t="shared" si="277"/>
        <v>#N/A</v>
      </c>
      <c r="GM40" s="162" t="e">
        <f t="shared" si="278"/>
        <v>#N/A</v>
      </c>
      <c r="GN40" s="162" t="e">
        <f t="shared" si="279"/>
        <v>#N/A</v>
      </c>
      <c r="GO40" s="162" t="e">
        <f t="shared" si="280"/>
        <v>#N/A</v>
      </c>
      <c r="GP40" s="162" t="e">
        <f t="shared" si="281"/>
        <v>#N/A</v>
      </c>
      <c r="GQ40" s="162" t="e">
        <f t="shared" si="282"/>
        <v>#N/A</v>
      </c>
      <c r="GR40" s="162" t="e">
        <f t="shared" si="283"/>
        <v>#N/A</v>
      </c>
      <c r="GS40" s="162" t="e">
        <f t="shared" si="284"/>
        <v>#N/A</v>
      </c>
      <c r="GT40" s="162" t="e">
        <f t="shared" si="285"/>
        <v>#N/A</v>
      </c>
      <c r="GU40" s="162" t="e">
        <f t="shared" si="286"/>
        <v>#N/A</v>
      </c>
      <c r="GV40" s="162" t="e">
        <f t="shared" si="287"/>
        <v>#N/A</v>
      </c>
      <c r="GW40" s="162" t="e">
        <f t="shared" si="288"/>
        <v>#N/A</v>
      </c>
      <c r="GX40" s="162" t="e">
        <f t="shared" si="289"/>
        <v>#N/A</v>
      </c>
      <c r="GY40" s="162" t="e">
        <f t="shared" si="290"/>
        <v>#N/A</v>
      </c>
      <c r="GZ40" s="162" t="e">
        <f t="shared" si="291"/>
        <v>#N/A</v>
      </c>
      <c r="HA40" s="162" t="e">
        <f t="shared" si="292"/>
        <v>#N/A</v>
      </c>
      <c r="HB40" s="162" t="e">
        <f t="shared" si="293"/>
        <v>#N/A</v>
      </c>
      <c r="HC40" s="162" t="e">
        <f t="shared" si="294"/>
        <v>#N/A</v>
      </c>
      <c r="HD40" s="162" t="e">
        <f t="shared" si="295"/>
        <v>#N/A</v>
      </c>
      <c r="HE40" s="162" t="e">
        <f t="shared" si="296"/>
        <v>#N/A</v>
      </c>
      <c r="HF40" s="162" t="e">
        <f t="shared" si="297"/>
        <v>#N/A</v>
      </c>
      <c r="HG40" s="162" t="e">
        <f t="shared" si="298"/>
        <v>#N/A</v>
      </c>
      <c r="HH40" s="162" t="e">
        <f t="shared" si="299"/>
        <v>#N/A</v>
      </c>
      <c r="HI40" s="162" t="e">
        <f t="shared" si="300"/>
        <v>#N/A</v>
      </c>
      <c r="HJ40" s="162" t="e">
        <f t="shared" si="301"/>
        <v>#N/A</v>
      </c>
      <c r="HK40" s="162" t="e">
        <f t="shared" si="302"/>
        <v>#N/A</v>
      </c>
      <c r="HL40" s="162" t="e">
        <f t="shared" si="303"/>
        <v>#N/A</v>
      </c>
      <c r="HM40" s="162" t="e">
        <f t="shared" si="304"/>
        <v>#N/A</v>
      </c>
      <c r="HN40" s="162" t="e">
        <f t="shared" si="305"/>
        <v>#N/A</v>
      </c>
      <c r="HO40" s="162" t="e">
        <f t="shared" si="306"/>
        <v>#N/A</v>
      </c>
      <c r="HP40" s="162" t="e">
        <f t="shared" si="307"/>
        <v>#N/A</v>
      </c>
      <c r="HQ40" s="162" t="e">
        <f t="shared" si="308"/>
        <v>#N/A</v>
      </c>
      <c r="HR40" s="162" t="e">
        <f t="shared" si="309"/>
        <v>#N/A</v>
      </c>
      <c r="HS40" s="162" t="e">
        <f t="shared" si="310"/>
        <v>#N/A</v>
      </c>
      <c r="HT40" s="162" t="e">
        <f t="shared" si="311"/>
        <v>#N/A</v>
      </c>
    </row>
    <row r="41" spans="1:228" hidden="1" x14ac:dyDescent="0.25">
      <c r="A41" s="4">
        <v>38</v>
      </c>
      <c r="B41" s="102"/>
      <c r="C41" s="110"/>
      <c r="D41" s="115" t="str">
        <f t="shared" si="205"/>
        <v/>
      </c>
      <c r="E41" s="88"/>
      <c r="F41" s="115" t="str">
        <f t="shared" si="206"/>
        <v/>
      </c>
      <c r="G41" s="110"/>
      <c r="H41" s="103"/>
      <c r="I41" s="34" t="str">
        <f t="shared" si="0"/>
        <v/>
      </c>
      <c r="J41" s="34" t="str">
        <f t="shared" si="1"/>
        <v/>
      </c>
      <c r="K41" s="69" t="str">
        <f t="shared" si="109"/>
        <v/>
      </c>
      <c r="L41" s="21"/>
      <c r="M41" s="56"/>
      <c r="N41" s="265"/>
      <c r="O41" s="70" t="str">
        <f>IF(AND(D41&gt;0,E41&gt;0,F41&gt;0),IF(ISBLANK(N41),IF(ISBLANK(L41),"",(F41-D41)*VLOOKUP(L41,VLookups!$A$4:$B$13,2,FALSE)),N41),"")</f>
        <v/>
      </c>
      <c r="P41" s="71" t="str">
        <f t="shared" si="207"/>
        <v/>
      </c>
      <c r="Q41" s="88"/>
      <c r="R41" s="258" t="str">
        <f>IF(AND(Q41&gt;0,E41&gt;0,NOT(O41="")),ABS(VLOOKUP($Q$1,VLookups!$A$48:$B$49,2,FALSE)-_xlfn.NORM.DIST(Q41,K41,O41,TRUE)),"")</f>
        <v/>
      </c>
      <c r="S41" s="87" t="str">
        <f>IF(AND($D41&gt;0,$E41&gt;0,$F41&gt;0,NOT(ISBLANK($L41))),_xlfn.NORM.INV(ABS(VLOOKUP($Q$1,VLookups!$A$48:$B$49,2,FALSE)-S$3),$K41,$O41),"")</f>
        <v/>
      </c>
      <c r="T41" s="86" t="str">
        <f>IF(AND($D41&gt;0,$E41&gt;0,$F41&gt;0,NOT(ISBLANK($L41))),_xlfn.NORM.INV(ABS(VLOOKUP($Q$1,VLookups!$A$48:$B$49,2,FALSE)-T$3),$K41,$O41),"")</f>
        <v/>
      </c>
      <c r="U41" s="87" t="str">
        <f>IF(AND($D41&gt;0,$E41&gt;0,$F41&gt;0,NOT(ISBLANK($L41))),_xlfn.NORM.INV(ABS(VLOOKUP($Q$1,VLookups!$A$48:$B$49,2,FALSE)-U$3),$K41,$O41),"")</f>
        <v/>
      </c>
      <c r="V41" s="86" t="str">
        <f>IF(AND($D41&gt;0,$E41&gt;0,$F41&gt;0,NOT(ISBLANK($L41))),_xlfn.NORM.INV(ABS(VLOOKUP($Q$1,VLookups!$A$48:$B$49,2,FALSE)-V$3),$K41,$O41),"")</f>
        <v/>
      </c>
      <c r="W41" s="87" t="str">
        <f>IF(AND($D41&gt;0,$E41&gt;0,$F41&gt;0,NOT(ISBLANK($L41))),_xlfn.NORM.INV(ABS(VLOOKUP($Q$1,VLookups!$A$48:$B$49,2,FALSE)-W$3),$K41,$O41),"")</f>
        <v/>
      </c>
      <c r="X41" s="86" t="str">
        <f>IF(AND($D41&gt;0,$E41&gt;0,$F41&gt;0,NOT(ISBLANK($L41))),_xlfn.NORM.INV(ABS(VLOOKUP($Q$1,VLookups!$A$48:$B$49,2,FALSE)-X$3),$K41,$O41),"")</f>
        <v/>
      </c>
      <c r="Y41" s="5"/>
      <c r="Z41" s="161"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2" t="e">
        <f t="shared" si="211"/>
        <v>#N/A</v>
      </c>
      <c r="DY41" s="162" t="e">
        <f t="shared" si="212"/>
        <v>#N/A</v>
      </c>
      <c r="DZ41" s="162" t="e">
        <f t="shared" si="213"/>
        <v>#N/A</v>
      </c>
      <c r="EA41" s="162" t="e">
        <f t="shared" si="214"/>
        <v>#N/A</v>
      </c>
      <c r="EB41" s="162" t="e">
        <f t="shared" si="215"/>
        <v>#N/A</v>
      </c>
      <c r="EC41" s="162" t="e">
        <f t="shared" si="216"/>
        <v>#N/A</v>
      </c>
      <c r="ED41" s="162" t="e">
        <f t="shared" si="217"/>
        <v>#N/A</v>
      </c>
      <c r="EE41" s="162" t="e">
        <f t="shared" si="218"/>
        <v>#N/A</v>
      </c>
      <c r="EF41" s="162" t="e">
        <f t="shared" si="219"/>
        <v>#N/A</v>
      </c>
      <c r="EG41" s="162" t="e">
        <f t="shared" si="220"/>
        <v>#N/A</v>
      </c>
      <c r="EH41" s="162" t="e">
        <f t="shared" si="221"/>
        <v>#N/A</v>
      </c>
      <c r="EI41" s="162" t="e">
        <f t="shared" si="222"/>
        <v>#N/A</v>
      </c>
      <c r="EJ41" s="162" t="e">
        <f t="shared" si="223"/>
        <v>#N/A</v>
      </c>
      <c r="EK41" s="162" t="e">
        <f t="shared" si="224"/>
        <v>#N/A</v>
      </c>
      <c r="EL41" s="162" t="e">
        <f t="shared" si="225"/>
        <v>#N/A</v>
      </c>
      <c r="EM41" s="162" t="e">
        <f t="shared" si="226"/>
        <v>#N/A</v>
      </c>
      <c r="EN41" s="162" t="e">
        <f t="shared" si="227"/>
        <v>#N/A</v>
      </c>
      <c r="EO41" s="162" t="e">
        <f t="shared" si="228"/>
        <v>#N/A</v>
      </c>
      <c r="EP41" s="162" t="e">
        <f t="shared" si="229"/>
        <v>#N/A</v>
      </c>
      <c r="EQ41" s="162" t="e">
        <f t="shared" si="230"/>
        <v>#N/A</v>
      </c>
      <c r="ER41" s="162" t="e">
        <f t="shared" si="231"/>
        <v>#N/A</v>
      </c>
      <c r="ES41" s="162" t="e">
        <f t="shared" si="232"/>
        <v>#N/A</v>
      </c>
      <c r="ET41" s="162" t="e">
        <f t="shared" si="233"/>
        <v>#N/A</v>
      </c>
      <c r="EU41" s="162" t="e">
        <f t="shared" si="234"/>
        <v>#N/A</v>
      </c>
      <c r="EV41" s="162" t="e">
        <f t="shared" si="235"/>
        <v>#N/A</v>
      </c>
      <c r="EW41" s="162" t="e">
        <f t="shared" si="236"/>
        <v>#N/A</v>
      </c>
      <c r="EX41" s="162" t="e">
        <f t="shared" si="237"/>
        <v>#N/A</v>
      </c>
      <c r="EY41" s="162" t="e">
        <f t="shared" si="238"/>
        <v>#N/A</v>
      </c>
      <c r="EZ41" s="162" t="e">
        <f t="shared" si="239"/>
        <v>#N/A</v>
      </c>
      <c r="FA41" s="162" t="e">
        <f t="shared" si="240"/>
        <v>#N/A</v>
      </c>
      <c r="FB41" s="162" t="e">
        <f t="shared" si="241"/>
        <v>#N/A</v>
      </c>
      <c r="FC41" s="162" t="e">
        <f t="shared" si="242"/>
        <v>#N/A</v>
      </c>
      <c r="FD41" s="162" t="e">
        <f t="shared" si="243"/>
        <v>#N/A</v>
      </c>
      <c r="FE41" s="162" t="e">
        <f t="shared" si="244"/>
        <v>#N/A</v>
      </c>
      <c r="FF41" s="162" t="e">
        <f t="shared" si="245"/>
        <v>#N/A</v>
      </c>
      <c r="FG41" s="162" t="e">
        <f t="shared" si="246"/>
        <v>#N/A</v>
      </c>
      <c r="FH41" s="162" t="e">
        <f t="shared" si="247"/>
        <v>#N/A</v>
      </c>
      <c r="FI41" s="162" t="e">
        <f t="shared" si="248"/>
        <v>#N/A</v>
      </c>
      <c r="FJ41" s="162" t="e">
        <f t="shared" si="249"/>
        <v>#N/A</v>
      </c>
      <c r="FK41" s="162" t="e">
        <f t="shared" si="250"/>
        <v>#N/A</v>
      </c>
      <c r="FL41" s="162" t="e">
        <f t="shared" si="251"/>
        <v>#N/A</v>
      </c>
      <c r="FM41" s="162" t="e">
        <f t="shared" si="252"/>
        <v>#N/A</v>
      </c>
      <c r="FN41" s="162" t="e">
        <f t="shared" si="253"/>
        <v>#N/A</v>
      </c>
      <c r="FO41" s="162" t="e">
        <f t="shared" si="254"/>
        <v>#N/A</v>
      </c>
      <c r="FP41" s="162" t="e">
        <f t="shared" si="255"/>
        <v>#N/A</v>
      </c>
      <c r="FQ41" s="162" t="e">
        <f t="shared" si="256"/>
        <v>#N/A</v>
      </c>
      <c r="FR41" s="162" t="e">
        <f t="shared" si="257"/>
        <v>#N/A</v>
      </c>
      <c r="FS41" s="162" t="e">
        <f t="shared" si="258"/>
        <v>#N/A</v>
      </c>
      <c r="FT41" s="162" t="e">
        <f t="shared" si="259"/>
        <v>#N/A</v>
      </c>
      <c r="FU41" s="162" t="e">
        <f t="shared" si="260"/>
        <v>#N/A</v>
      </c>
      <c r="FV41" s="162" t="e">
        <f t="shared" si="261"/>
        <v>#N/A</v>
      </c>
      <c r="FW41" s="162" t="e">
        <f t="shared" si="262"/>
        <v>#N/A</v>
      </c>
      <c r="FX41" s="162" t="e">
        <f t="shared" si="263"/>
        <v>#N/A</v>
      </c>
      <c r="FY41" s="162" t="e">
        <f t="shared" si="264"/>
        <v>#N/A</v>
      </c>
      <c r="FZ41" s="162" t="e">
        <f t="shared" si="265"/>
        <v>#N/A</v>
      </c>
      <c r="GA41" s="162" t="e">
        <f t="shared" si="266"/>
        <v>#N/A</v>
      </c>
      <c r="GB41" s="162" t="e">
        <f t="shared" si="267"/>
        <v>#N/A</v>
      </c>
      <c r="GC41" s="162" t="e">
        <f t="shared" si="268"/>
        <v>#N/A</v>
      </c>
      <c r="GD41" s="162" t="e">
        <f t="shared" si="269"/>
        <v>#N/A</v>
      </c>
      <c r="GE41" s="162" t="e">
        <f t="shared" si="270"/>
        <v>#N/A</v>
      </c>
      <c r="GF41" s="162" t="e">
        <f t="shared" si="271"/>
        <v>#N/A</v>
      </c>
      <c r="GG41" s="162" t="e">
        <f t="shared" si="272"/>
        <v>#N/A</v>
      </c>
      <c r="GH41" s="162" t="e">
        <f t="shared" si="273"/>
        <v>#N/A</v>
      </c>
      <c r="GI41" s="162" t="e">
        <f t="shared" si="274"/>
        <v>#N/A</v>
      </c>
      <c r="GJ41" s="162" t="e">
        <f t="shared" si="275"/>
        <v>#N/A</v>
      </c>
      <c r="GK41" s="162" t="e">
        <f t="shared" si="276"/>
        <v>#N/A</v>
      </c>
      <c r="GL41" s="162" t="e">
        <f t="shared" si="277"/>
        <v>#N/A</v>
      </c>
      <c r="GM41" s="162" t="e">
        <f t="shared" si="278"/>
        <v>#N/A</v>
      </c>
      <c r="GN41" s="162" t="e">
        <f t="shared" si="279"/>
        <v>#N/A</v>
      </c>
      <c r="GO41" s="162" t="e">
        <f t="shared" si="280"/>
        <v>#N/A</v>
      </c>
      <c r="GP41" s="162" t="e">
        <f t="shared" si="281"/>
        <v>#N/A</v>
      </c>
      <c r="GQ41" s="162" t="e">
        <f t="shared" si="282"/>
        <v>#N/A</v>
      </c>
      <c r="GR41" s="162" t="e">
        <f t="shared" si="283"/>
        <v>#N/A</v>
      </c>
      <c r="GS41" s="162" t="e">
        <f t="shared" si="284"/>
        <v>#N/A</v>
      </c>
      <c r="GT41" s="162" t="e">
        <f t="shared" si="285"/>
        <v>#N/A</v>
      </c>
      <c r="GU41" s="162" t="e">
        <f t="shared" si="286"/>
        <v>#N/A</v>
      </c>
      <c r="GV41" s="162" t="e">
        <f t="shared" si="287"/>
        <v>#N/A</v>
      </c>
      <c r="GW41" s="162" t="e">
        <f t="shared" si="288"/>
        <v>#N/A</v>
      </c>
      <c r="GX41" s="162" t="e">
        <f t="shared" si="289"/>
        <v>#N/A</v>
      </c>
      <c r="GY41" s="162" t="e">
        <f t="shared" si="290"/>
        <v>#N/A</v>
      </c>
      <c r="GZ41" s="162" t="e">
        <f t="shared" si="291"/>
        <v>#N/A</v>
      </c>
      <c r="HA41" s="162" t="e">
        <f t="shared" si="292"/>
        <v>#N/A</v>
      </c>
      <c r="HB41" s="162" t="e">
        <f t="shared" si="293"/>
        <v>#N/A</v>
      </c>
      <c r="HC41" s="162" t="e">
        <f t="shared" si="294"/>
        <v>#N/A</v>
      </c>
      <c r="HD41" s="162" t="e">
        <f t="shared" si="295"/>
        <v>#N/A</v>
      </c>
      <c r="HE41" s="162" t="e">
        <f t="shared" si="296"/>
        <v>#N/A</v>
      </c>
      <c r="HF41" s="162" t="e">
        <f t="shared" si="297"/>
        <v>#N/A</v>
      </c>
      <c r="HG41" s="162" t="e">
        <f t="shared" si="298"/>
        <v>#N/A</v>
      </c>
      <c r="HH41" s="162" t="e">
        <f t="shared" si="299"/>
        <v>#N/A</v>
      </c>
      <c r="HI41" s="162" t="e">
        <f t="shared" si="300"/>
        <v>#N/A</v>
      </c>
      <c r="HJ41" s="162" t="e">
        <f t="shared" si="301"/>
        <v>#N/A</v>
      </c>
      <c r="HK41" s="162" t="e">
        <f t="shared" si="302"/>
        <v>#N/A</v>
      </c>
      <c r="HL41" s="162" t="e">
        <f t="shared" si="303"/>
        <v>#N/A</v>
      </c>
      <c r="HM41" s="162" t="e">
        <f t="shared" si="304"/>
        <v>#N/A</v>
      </c>
      <c r="HN41" s="162" t="e">
        <f t="shared" si="305"/>
        <v>#N/A</v>
      </c>
      <c r="HO41" s="162" t="e">
        <f t="shared" si="306"/>
        <v>#N/A</v>
      </c>
      <c r="HP41" s="162" t="e">
        <f t="shared" si="307"/>
        <v>#N/A</v>
      </c>
      <c r="HQ41" s="162" t="e">
        <f t="shared" si="308"/>
        <v>#N/A</v>
      </c>
      <c r="HR41" s="162" t="e">
        <f t="shared" si="309"/>
        <v>#N/A</v>
      </c>
      <c r="HS41" s="162" t="e">
        <f t="shared" si="310"/>
        <v>#N/A</v>
      </c>
      <c r="HT41" s="162" t="e">
        <f t="shared" si="311"/>
        <v>#N/A</v>
      </c>
    </row>
    <row r="42" spans="1:228" hidden="1" x14ac:dyDescent="0.25">
      <c r="A42" s="4">
        <v>39</v>
      </c>
      <c r="B42" s="102"/>
      <c r="C42" s="110"/>
      <c r="D42" s="115" t="str">
        <f t="shared" si="205"/>
        <v/>
      </c>
      <c r="E42" s="88"/>
      <c r="F42" s="115" t="str">
        <f t="shared" si="206"/>
        <v/>
      </c>
      <c r="G42" s="110"/>
      <c r="H42" s="103"/>
      <c r="I42" s="34" t="str">
        <f t="shared" si="0"/>
        <v/>
      </c>
      <c r="J42" s="34" t="str">
        <f t="shared" si="1"/>
        <v/>
      </c>
      <c r="K42" s="69" t="str">
        <f t="shared" si="109"/>
        <v/>
      </c>
      <c r="L42" s="21"/>
      <c r="M42" s="56"/>
      <c r="N42" s="265"/>
      <c r="O42" s="70" t="str">
        <f>IF(AND(D42&gt;0,E42&gt;0,F42&gt;0),IF(ISBLANK(N42),IF(ISBLANK(L42),"",(F42-D42)*VLOOKUP(L42,VLookups!$A$4:$B$13,2,FALSE)),N42),"")</f>
        <v/>
      </c>
      <c r="P42" s="71" t="str">
        <f t="shared" si="207"/>
        <v/>
      </c>
      <c r="Q42" s="88"/>
      <c r="R42" s="258" t="str">
        <f>IF(AND(Q42&gt;0,E42&gt;0,NOT(O42="")),ABS(VLOOKUP($Q$1,VLookups!$A$48:$B$49,2,FALSE)-_xlfn.NORM.DIST(Q42,K42,O42,TRUE)),"")</f>
        <v/>
      </c>
      <c r="S42" s="87" t="str">
        <f>IF(AND($D42&gt;0,$E42&gt;0,$F42&gt;0,NOT(ISBLANK($L42))),_xlfn.NORM.INV(ABS(VLOOKUP($Q$1,VLookups!$A$48:$B$49,2,FALSE)-S$3),$K42,$O42),"")</f>
        <v/>
      </c>
      <c r="T42" s="86" t="str">
        <f>IF(AND($D42&gt;0,$E42&gt;0,$F42&gt;0,NOT(ISBLANK($L42))),_xlfn.NORM.INV(ABS(VLOOKUP($Q$1,VLookups!$A$48:$B$49,2,FALSE)-T$3),$K42,$O42),"")</f>
        <v/>
      </c>
      <c r="U42" s="87" t="str">
        <f>IF(AND($D42&gt;0,$E42&gt;0,$F42&gt;0,NOT(ISBLANK($L42))),_xlfn.NORM.INV(ABS(VLOOKUP($Q$1,VLookups!$A$48:$B$49,2,FALSE)-U$3),$K42,$O42),"")</f>
        <v/>
      </c>
      <c r="V42" s="86" t="str">
        <f>IF(AND($D42&gt;0,$E42&gt;0,$F42&gt;0,NOT(ISBLANK($L42))),_xlfn.NORM.INV(ABS(VLOOKUP($Q$1,VLookups!$A$48:$B$49,2,FALSE)-V$3),$K42,$O42),"")</f>
        <v/>
      </c>
      <c r="W42" s="87" t="str">
        <f>IF(AND($D42&gt;0,$E42&gt;0,$F42&gt;0,NOT(ISBLANK($L42))),_xlfn.NORM.INV(ABS(VLOOKUP($Q$1,VLookups!$A$48:$B$49,2,FALSE)-W$3),$K42,$O42),"")</f>
        <v/>
      </c>
      <c r="X42" s="86" t="str">
        <f>IF(AND($D42&gt;0,$E42&gt;0,$F42&gt;0,NOT(ISBLANK($L42))),_xlfn.NORM.INV(ABS(VLOOKUP($Q$1,VLookups!$A$48:$B$49,2,FALSE)-X$3),$K42,$O42),"")</f>
        <v/>
      </c>
      <c r="Y42" s="5"/>
      <c r="Z42" s="161"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2" t="e">
        <f t="shared" si="211"/>
        <v>#N/A</v>
      </c>
      <c r="DY42" s="162" t="e">
        <f t="shared" si="212"/>
        <v>#N/A</v>
      </c>
      <c r="DZ42" s="162" t="e">
        <f t="shared" si="213"/>
        <v>#N/A</v>
      </c>
      <c r="EA42" s="162" t="e">
        <f t="shared" si="214"/>
        <v>#N/A</v>
      </c>
      <c r="EB42" s="162" t="e">
        <f t="shared" si="215"/>
        <v>#N/A</v>
      </c>
      <c r="EC42" s="162" t="e">
        <f t="shared" si="216"/>
        <v>#N/A</v>
      </c>
      <c r="ED42" s="162" t="e">
        <f t="shared" si="217"/>
        <v>#N/A</v>
      </c>
      <c r="EE42" s="162" t="e">
        <f t="shared" si="218"/>
        <v>#N/A</v>
      </c>
      <c r="EF42" s="162" t="e">
        <f t="shared" si="219"/>
        <v>#N/A</v>
      </c>
      <c r="EG42" s="162" t="e">
        <f t="shared" si="220"/>
        <v>#N/A</v>
      </c>
      <c r="EH42" s="162" t="e">
        <f t="shared" si="221"/>
        <v>#N/A</v>
      </c>
      <c r="EI42" s="162" t="e">
        <f t="shared" si="222"/>
        <v>#N/A</v>
      </c>
      <c r="EJ42" s="162" t="e">
        <f t="shared" si="223"/>
        <v>#N/A</v>
      </c>
      <c r="EK42" s="162" t="e">
        <f t="shared" si="224"/>
        <v>#N/A</v>
      </c>
      <c r="EL42" s="162" t="e">
        <f t="shared" si="225"/>
        <v>#N/A</v>
      </c>
      <c r="EM42" s="162" t="e">
        <f t="shared" si="226"/>
        <v>#N/A</v>
      </c>
      <c r="EN42" s="162" t="e">
        <f t="shared" si="227"/>
        <v>#N/A</v>
      </c>
      <c r="EO42" s="162" t="e">
        <f t="shared" si="228"/>
        <v>#N/A</v>
      </c>
      <c r="EP42" s="162" t="e">
        <f t="shared" si="229"/>
        <v>#N/A</v>
      </c>
      <c r="EQ42" s="162" t="e">
        <f t="shared" si="230"/>
        <v>#N/A</v>
      </c>
      <c r="ER42" s="162" t="e">
        <f t="shared" si="231"/>
        <v>#N/A</v>
      </c>
      <c r="ES42" s="162" t="e">
        <f t="shared" si="232"/>
        <v>#N/A</v>
      </c>
      <c r="ET42" s="162" t="e">
        <f t="shared" si="233"/>
        <v>#N/A</v>
      </c>
      <c r="EU42" s="162" t="e">
        <f t="shared" si="234"/>
        <v>#N/A</v>
      </c>
      <c r="EV42" s="162" t="e">
        <f t="shared" si="235"/>
        <v>#N/A</v>
      </c>
      <c r="EW42" s="162" t="e">
        <f t="shared" si="236"/>
        <v>#N/A</v>
      </c>
      <c r="EX42" s="162" t="e">
        <f t="shared" si="237"/>
        <v>#N/A</v>
      </c>
      <c r="EY42" s="162" t="e">
        <f t="shared" si="238"/>
        <v>#N/A</v>
      </c>
      <c r="EZ42" s="162" t="e">
        <f t="shared" si="239"/>
        <v>#N/A</v>
      </c>
      <c r="FA42" s="162" t="e">
        <f t="shared" si="240"/>
        <v>#N/A</v>
      </c>
      <c r="FB42" s="162" t="e">
        <f t="shared" si="241"/>
        <v>#N/A</v>
      </c>
      <c r="FC42" s="162" t="e">
        <f t="shared" si="242"/>
        <v>#N/A</v>
      </c>
      <c r="FD42" s="162" t="e">
        <f t="shared" si="243"/>
        <v>#N/A</v>
      </c>
      <c r="FE42" s="162" t="e">
        <f t="shared" si="244"/>
        <v>#N/A</v>
      </c>
      <c r="FF42" s="162" t="e">
        <f t="shared" si="245"/>
        <v>#N/A</v>
      </c>
      <c r="FG42" s="162" t="e">
        <f t="shared" si="246"/>
        <v>#N/A</v>
      </c>
      <c r="FH42" s="162" t="e">
        <f t="shared" si="247"/>
        <v>#N/A</v>
      </c>
      <c r="FI42" s="162" t="e">
        <f t="shared" si="248"/>
        <v>#N/A</v>
      </c>
      <c r="FJ42" s="162" t="e">
        <f t="shared" si="249"/>
        <v>#N/A</v>
      </c>
      <c r="FK42" s="162" t="e">
        <f t="shared" si="250"/>
        <v>#N/A</v>
      </c>
      <c r="FL42" s="162" t="e">
        <f t="shared" si="251"/>
        <v>#N/A</v>
      </c>
      <c r="FM42" s="162" t="e">
        <f t="shared" si="252"/>
        <v>#N/A</v>
      </c>
      <c r="FN42" s="162" t="e">
        <f t="shared" si="253"/>
        <v>#N/A</v>
      </c>
      <c r="FO42" s="162" t="e">
        <f t="shared" si="254"/>
        <v>#N/A</v>
      </c>
      <c r="FP42" s="162" t="e">
        <f t="shared" si="255"/>
        <v>#N/A</v>
      </c>
      <c r="FQ42" s="162" t="e">
        <f t="shared" si="256"/>
        <v>#N/A</v>
      </c>
      <c r="FR42" s="162" t="e">
        <f t="shared" si="257"/>
        <v>#N/A</v>
      </c>
      <c r="FS42" s="162" t="e">
        <f t="shared" si="258"/>
        <v>#N/A</v>
      </c>
      <c r="FT42" s="162" t="e">
        <f t="shared" si="259"/>
        <v>#N/A</v>
      </c>
      <c r="FU42" s="162" t="e">
        <f t="shared" si="260"/>
        <v>#N/A</v>
      </c>
      <c r="FV42" s="162" t="e">
        <f t="shared" si="261"/>
        <v>#N/A</v>
      </c>
      <c r="FW42" s="162" t="e">
        <f t="shared" si="262"/>
        <v>#N/A</v>
      </c>
      <c r="FX42" s="162" t="e">
        <f t="shared" si="263"/>
        <v>#N/A</v>
      </c>
      <c r="FY42" s="162" t="e">
        <f t="shared" si="264"/>
        <v>#N/A</v>
      </c>
      <c r="FZ42" s="162" t="e">
        <f t="shared" si="265"/>
        <v>#N/A</v>
      </c>
      <c r="GA42" s="162" t="e">
        <f t="shared" si="266"/>
        <v>#N/A</v>
      </c>
      <c r="GB42" s="162" t="e">
        <f t="shared" si="267"/>
        <v>#N/A</v>
      </c>
      <c r="GC42" s="162" t="e">
        <f t="shared" si="268"/>
        <v>#N/A</v>
      </c>
      <c r="GD42" s="162" t="e">
        <f t="shared" si="269"/>
        <v>#N/A</v>
      </c>
      <c r="GE42" s="162" t="e">
        <f t="shared" si="270"/>
        <v>#N/A</v>
      </c>
      <c r="GF42" s="162" t="e">
        <f t="shared" si="271"/>
        <v>#N/A</v>
      </c>
      <c r="GG42" s="162" t="e">
        <f t="shared" si="272"/>
        <v>#N/A</v>
      </c>
      <c r="GH42" s="162" t="e">
        <f t="shared" si="273"/>
        <v>#N/A</v>
      </c>
      <c r="GI42" s="162" t="e">
        <f t="shared" si="274"/>
        <v>#N/A</v>
      </c>
      <c r="GJ42" s="162" t="e">
        <f t="shared" si="275"/>
        <v>#N/A</v>
      </c>
      <c r="GK42" s="162" t="e">
        <f t="shared" si="276"/>
        <v>#N/A</v>
      </c>
      <c r="GL42" s="162" t="e">
        <f t="shared" si="277"/>
        <v>#N/A</v>
      </c>
      <c r="GM42" s="162" t="e">
        <f t="shared" si="278"/>
        <v>#N/A</v>
      </c>
      <c r="GN42" s="162" t="e">
        <f t="shared" si="279"/>
        <v>#N/A</v>
      </c>
      <c r="GO42" s="162" t="e">
        <f t="shared" si="280"/>
        <v>#N/A</v>
      </c>
      <c r="GP42" s="162" t="e">
        <f t="shared" si="281"/>
        <v>#N/A</v>
      </c>
      <c r="GQ42" s="162" t="e">
        <f t="shared" si="282"/>
        <v>#N/A</v>
      </c>
      <c r="GR42" s="162" t="e">
        <f t="shared" si="283"/>
        <v>#N/A</v>
      </c>
      <c r="GS42" s="162" t="e">
        <f t="shared" si="284"/>
        <v>#N/A</v>
      </c>
      <c r="GT42" s="162" t="e">
        <f t="shared" si="285"/>
        <v>#N/A</v>
      </c>
      <c r="GU42" s="162" t="e">
        <f t="shared" si="286"/>
        <v>#N/A</v>
      </c>
      <c r="GV42" s="162" t="e">
        <f t="shared" si="287"/>
        <v>#N/A</v>
      </c>
      <c r="GW42" s="162" t="e">
        <f t="shared" si="288"/>
        <v>#N/A</v>
      </c>
      <c r="GX42" s="162" t="e">
        <f t="shared" si="289"/>
        <v>#N/A</v>
      </c>
      <c r="GY42" s="162" t="e">
        <f t="shared" si="290"/>
        <v>#N/A</v>
      </c>
      <c r="GZ42" s="162" t="e">
        <f t="shared" si="291"/>
        <v>#N/A</v>
      </c>
      <c r="HA42" s="162" t="e">
        <f t="shared" si="292"/>
        <v>#N/A</v>
      </c>
      <c r="HB42" s="162" t="e">
        <f t="shared" si="293"/>
        <v>#N/A</v>
      </c>
      <c r="HC42" s="162" t="e">
        <f t="shared" si="294"/>
        <v>#N/A</v>
      </c>
      <c r="HD42" s="162" t="e">
        <f t="shared" si="295"/>
        <v>#N/A</v>
      </c>
      <c r="HE42" s="162" t="e">
        <f t="shared" si="296"/>
        <v>#N/A</v>
      </c>
      <c r="HF42" s="162" t="e">
        <f t="shared" si="297"/>
        <v>#N/A</v>
      </c>
      <c r="HG42" s="162" t="e">
        <f t="shared" si="298"/>
        <v>#N/A</v>
      </c>
      <c r="HH42" s="162" t="e">
        <f t="shared" si="299"/>
        <v>#N/A</v>
      </c>
      <c r="HI42" s="162" t="e">
        <f t="shared" si="300"/>
        <v>#N/A</v>
      </c>
      <c r="HJ42" s="162" t="e">
        <f t="shared" si="301"/>
        <v>#N/A</v>
      </c>
      <c r="HK42" s="162" t="e">
        <f t="shared" si="302"/>
        <v>#N/A</v>
      </c>
      <c r="HL42" s="162" t="e">
        <f t="shared" si="303"/>
        <v>#N/A</v>
      </c>
      <c r="HM42" s="162" t="e">
        <f t="shared" si="304"/>
        <v>#N/A</v>
      </c>
      <c r="HN42" s="162" t="e">
        <f t="shared" si="305"/>
        <v>#N/A</v>
      </c>
      <c r="HO42" s="162" t="e">
        <f t="shared" si="306"/>
        <v>#N/A</v>
      </c>
      <c r="HP42" s="162" t="e">
        <f t="shared" si="307"/>
        <v>#N/A</v>
      </c>
      <c r="HQ42" s="162" t="e">
        <f t="shared" si="308"/>
        <v>#N/A</v>
      </c>
      <c r="HR42" s="162" t="e">
        <f t="shared" si="309"/>
        <v>#N/A</v>
      </c>
      <c r="HS42" s="162" t="e">
        <f t="shared" si="310"/>
        <v>#N/A</v>
      </c>
      <c r="HT42" s="162" t="e">
        <f t="shared" si="311"/>
        <v>#N/A</v>
      </c>
    </row>
    <row r="43" spans="1:228" hidden="1" x14ac:dyDescent="0.25">
      <c r="A43" s="4">
        <v>40</v>
      </c>
      <c r="B43" s="102"/>
      <c r="C43" s="110"/>
      <c r="D43" s="115" t="str">
        <f t="shared" si="205"/>
        <v/>
      </c>
      <c r="E43" s="88"/>
      <c r="F43" s="115" t="str">
        <f t="shared" si="206"/>
        <v/>
      </c>
      <c r="G43" s="110"/>
      <c r="H43" s="103"/>
      <c r="I43" s="34" t="str">
        <f t="shared" si="0"/>
        <v/>
      </c>
      <c r="J43" s="34" t="str">
        <f t="shared" si="1"/>
        <v/>
      </c>
      <c r="K43" s="69" t="str">
        <f t="shared" si="109"/>
        <v/>
      </c>
      <c r="L43" s="21"/>
      <c r="M43" s="56"/>
      <c r="N43" s="265"/>
      <c r="O43" s="70" t="str">
        <f>IF(AND(D43&gt;0,E43&gt;0,F43&gt;0),IF(ISBLANK(N43),IF(ISBLANK(L43),"",(F43-D43)*VLOOKUP(L43,VLookups!$A$4:$B$13,2,FALSE)),N43),"")</f>
        <v/>
      </c>
      <c r="P43" s="71" t="str">
        <f t="shared" si="207"/>
        <v/>
      </c>
      <c r="Q43" s="88"/>
      <c r="R43" s="258" t="str">
        <f>IF(AND(Q43&gt;0,E43&gt;0,NOT(O43="")),ABS(VLOOKUP($Q$1,VLookups!$A$48:$B$49,2,FALSE)-_xlfn.NORM.DIST(Q43,K43,O43,TRUE)),"")</f>
        <v/>
      </c>
      <c r="S43" s="87" t="str">
        <f>IF(AND($D43&gt;0,$E43&gt;0,$F43&gt;0,NOT(ISBLANK($L43))),_xlfn.NORM.INV(ABS(VLOOKUP($Q$1,VLookups!$A$48:$B$49,2,FALSE)-S$3),$K43,$O43),"")</f>
        <v/>
      </c>
      <c r="T43" s="86" t="str">
        <f>IF(AND($D43&gt;0,$E43&gt;0,$F43&gt;0,NOT(ISBLANK($L43))),_xlfn.NORM.INV(ABS(VLOOKUP($Q$1,VLookups!$A$48:$B$49,2,FALSE)-T$3),$K43,$O43),"")</f>
        <v/>
      </c>
      <c r="U43" s="87" t="str">
        <f>IF(AND($D43&gt;0,$E43&gt;0,$F43&gt;0,NOT(ISBLANK($L43))),_xlfn.NORM.INV(ABS(VLOOKUP($Q$1,VLookups!$A$48:$B$49,2,FALSE)-U$3),$K43,$O43),"")</f>
        <v/>
      </c>
      <c r="V43" s="86" t="str">
        <f>IF(AND($D43&gt;0,$E43&gt;0,$F43&gt;0,NOT(ISBLANK($L43))),_xlfn.NORM.INV(ABS(VLOOKUP($Q$1,VLookups!$A$48:$B$49,2,FALSE)-V$3),$K43,$O43),"")</f>
        <v/>
      </c>
      <c r="W43" s="87" t="str">
        <f>IF(AND($D43&gt;0,$E43&gt;0,$F43&gt;0,NOT(ISBLANK($L43))),_xlfn.NORM.INV(ABS(VLOOKUP($Q$1,VLookups!$A$48:$B$49,2,FALSE)-W$3),$K43,$O43),"")</f>
        <v/>
      </c>
      <c r="X43" s="86" t="str">
        <f>IF(AND($D43&gt;0,$E43&gt;0,$F43&gt;0,NOT(ISBLANK($L43))),_xlfn.NORM.INV(ABS(VLOOKUP($Q$1,VLookups!$A$48:$B$49,2,FALSE)-X$3),$K43,$O43),"")</f>
        <v/>
      </c>
      <c r="Y43" s="5"/>
      <c r="Z43" s="161"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2" t="e">
        <f t="shared" si="211"/>
        <v>#N/A</v>
      </c>
      <c r="DY43" s="162" t="e">
        <f t="shared" si="212"/>
        <v>#N/A</v>
      </c>
      <c r="DZ43" s="162" t="e">
        <f t="shared" si="213"/>
        <v>#N/A</v>
      </c>
      <c r="EA43" s="162" t="e">
        <f t="shared" si="214"/>
        <v>#N/A</v>
      </c>
      <c r="EB43" s="162" t="e">
        <f t="shared" si="215"/>
        <v>#N/A</v>
      </c>
      <c r="EC43" s="162" t="e">
        <f t="shared" si="216"/>
        <v>#N/A</v>
      </c>
      <c r="ED43" s="162" t="e">
        <f t="shared" si="217"/>
        <v>#N/A</v>
      </c>
      <c r="EE43" s="162" t="e">
        <f t="shared" si="218"/>
        <v>#N/A</v>
      </c>
      <c r="EF43" s="162" t="e">
        <f t="shared" si="219"/>
        <v>#N/A</v>
      </c>
      <c r="EG43" s="162" t="e">
        <f t="shared" si="220"/>
        <v>#N/A</v>
      </c>
      <c r="EH43" s="162" t="e">
        <f t="shared" si="221"/>
        <v>#N/A</v>
      </c>
      <c r="EI43" s="162" t="e">
        <f t="shared" si="222"/>
        <v>#N/A</v>
      </c>
      <c r="EJ43" s="162" t="e">
        <f t="shared" si="223"/>
        <v>#N/A</v>
      </c>
      <c r="EK43" s="162" t="e">
        <f t="shared" si="224"/>
        <v>#N/A</v>
      </c>
      <c r="EL43" s="162" t="e">
        <f t="shared" si="225"/>
        <v>#N/A</v>
      </c>
      <c r="EM43" s="162" t="e">
        <f t="shared" si="226"/>
        <v>#N/A</v>
      </c>
      <c r="EN43" s="162" t="e">
        <f t="shared" si="227"/>
        <v>#N/A</v>
      </c>
      <c r="EO43" s="162" t="e">
        <f t="shared" si="228"/>
        <v>#N/A</v>
      </c>
      <c r="EP43" s="162" t="e">
        <f t="shared" si="229"/>
        <v>#N/A</v>
      </c>
      <c r="EQ43" s="162" t="e">
        <f t="shared" si="230"/>
        <v>#N/A</v>
      </c>
      <c r="ER43" s="162" t="e">
        <f t="shared" si="231"/>
        <v>#N/A</v>
      </c>
      <c r="ES43" s="162" t="e">
        <f t="shared" si="232"/>
        <v>#N/A</v>
      </c>
      <c r="ET43" s="162" t="e">
        <f t="shared" si="233"/>
        <v>#N/A</v>
      </c>
      <c r="EU43" s="162" t="e">
        <f t="shared" si="234"/>
        <v>#N/A</v>
      </c>
      <c r="EV43" s="162" t="e">
        <f t="shared" si="235"/>
        <v>#N/A</v>
      </c>
      <c r="EW43" s="162" t="e">
        <f t="shared" si="236"/>
        <v>#N/A</v>
      </c>
      <c r="EX43" s="162" t="e">
        <f t="shared" si="237"/>
        <v>#N/A</v>
      </c>
      <c r="EY43" s="162" t="e">
        <f t="shared" si="238"/>
        <v>#N/A</v>
      </c>
      <c r="EZ43" s="162" t="e">
        <f t="shared" si="239"/>
        <v>#N/A</v>
      </c>
      <c r="FA43" s="162" t="e">
        <f t="shared" si="240"/>
        <v>#N/A</v>
      </c>
      <c r="FB43" s="162" t="e">
        <f t="shared" si="241"/>
        <v>#N/A</v>
      </c>
      <c r="FC43" s="162" t="e">
        <f t="shared" si="242"/>
        <v>#N/A</v>
      </c>
      <c r="FD43" s="162" t="e">
        <f t="shared" si="243"/>
        <v>#N/A</v>
      </c>
      <c r="FE43" s="162" t="e">
        <f t="shared" si="244"/>
        <v>#N/A</v>
      </c>
      <c r="FF43" s="162" t="e">
        <f t="shared" si="245"/>
        <v>#N/A</v>
      </c>
      <c r="FG43" s="162" t="e">
        <f t="shared" si="246"/>
        <v>#N/A</v>
      </c>
      <c r="FH43" s="162" t="e">
        <f t="shared" si="247"/>
        <v>#N/A</v>
      </c>
      <c r="FI43" s="162" t="e">
        <f t="shared" si="248"/>
        <v>#N/A</v>
      </c>
      <c r="FJ43" s="162" t="e">
        <f t="shared" si="249"/>
        <v>#N/A</v>
      </c>
      <c r="FK43" s="162" t="e">
        <f t="shared" si="250"/>
        <v>#N/A</v>
      </c>
      <c r="FL43" s="162" t="e">
        <f t="shared" si="251"/>
        <v>#N/A</v>
      </c>
      <c r="FM43" s="162" t="e">
        <f t="shared" si="252"/>
        <v>#N/A</v>
      </c>
      <c r="FN43" s="162" t="e">
        <f t="shared" si="253"/>
        <v>#N/A</v>
      </c>
      <c r="FO43" s="162" t="e">
        <f t="shared" si="254"/>
        <v>#N/A</v>
      </c>
      <c r="FP43" s="162" t="e">
        <f t="shared" si="255"/>
        <v>#N/A</v>
      </c>
      <c r="FQ43" s="162" t="e">
        <f t="shared" si="256"/>
        <v>#N/A</v>
      </c>
      <c r="FR43" s="162" t="e">
        <f t="shared" si="257"/>
        <v>#N/A</v>
      </c>
      <c r="FS43" s="162" t="e">
        <f t="shared" si="258"/>
        <v>#N/A</v>
      </c>
      <c r="FT43" s="162" t="e">
        <f t="shared" si="259"/>
        <v>#N/A</v>
      </c>
      <c r="FU43" s="162" t="e">
        <f t="shared" si="260"/>
        <v>#N/A</v>
      </c>
      <c r="FV43" s="162" t="e">
        <f t="shared" si="261"/>
        <v>#N/A</v>
      </c>
      <c r="FW43" s="162" t="e">
        <f t="shared" si="262"/>
        <v>#N/A</v>
      </c>
      <c r="FX43" s="162" t="e">
        <f t="shared" si="263"/>
        <v>#N/A</v>
      </c>
      <c r="FY43" s="162" t="e">
        <f t="shared" si="264"/>
        <v>#N/A</v>
      </c>
      <c r="FZ43" s="162" t="e">
        <f t="shared" si="265"/>
        <v>#N/A</v>
      </c>
      <c r="GA43" s="162" t="e">
        <f t="shared" si="266"/>
        <v>#N/A</v>
      </c>
      <c r="GB43" s="162" t="e">
        <f t="shared" si="267"/>
        <v>#N/A</v>
      </c>
      <c r="GC43" s="162" t="e">
        <f t="shared" si="268"/>
        <v>#N/A</v>
      </c>
      <c r="GD43" s="162" t="e">
        <f t="shared" si="269"/>
        <v>#N/A</v>
      </c>
      <c r="GE43" s="162" t="e">
        <f t="shared" si="270"/>
        <v>#N/A</v>
      </c>
      <c r="GF43" s="162" t="e">
        <f t="shared" si="271"/>
        <v>#N/A</v>
      </c>
      <c r="GG43" s="162" t="e">
        <f t="shared" si="272"/>
        <v>#N/A</v>
      </c>
      <c r="GH43" s="162" t="e">
        <f t="shared" si="273"/>
        <v>#N/A</v>
      </c>
      <c r="GI43" s="162" t="e">
        <f t="shared" si="274"/>
        <v>#N/A</v>
      </c>
      <c r="GJ43" s="162" t="e">
        <f t="shared" si="275"/>
        <v>#N/A</v>
      </c>
      <c r="GK43" s="162" t="e">
        <f t="shared" si="276"/>
        <v>#N/A</v>
      </c>
      <c r="GL43" s="162" t="e">
        <f t="shared" si="277"/>
        <v>#N/A</v>
      </c>
      <c r="GM43" s="162" t="e">
        <f t="shared" si="278"/>
        <v>#N/A</v>
      </c>
      <c r="GN43" s="162" t="e">
        <f t="shared" si="279"/>
        <v>#N/A</v>
      </c>
      <c r="GO43" s="162" t="e">
        <f t="shared" si="280"/>
        <v>#N/A</v>
      </c>
      <c r="GP43" s="162" t="e">
        <f t="shared" si="281"/>
        <v>#N/A</v>
      </c>
      <c r="GQ43" s="162" t="e">
        <f t="shared" si="282"/>
        <v>#N/A</v>
      </c>
      <c r="GR43" s="162" t="e">
        <f t="shared" si="283"/>
        <v>#N/A</v>
      </c>
      <c r="GS43" s="162" t="e">
        <f t="shared" si="284"/>
        <v>#N/A</v>
      </c>
      <c r="GT43" s="162" t="e">
        <f t="shared" si="285"/>
        <v>#N/A</v>
      </c>
      <c r="GU43" s="162" t="e">
        <f t="shared" si="286"/>
        <v>#N/A</v>
      </c>
      <c r="GV43" s="162" t="e">
        <f t="shared" si="287"/>
        <v>#N/A</v>
      </c>
      <c r="GW43" s="162" t="e">
        <f t="shared" si="288"/>
        <v>#N/A</v>
      </c>
      <c r="GX43" s="162" t="e">
        <f t="shared" si="289"/>
        <v>#N/A</v>
      </c>
      <c r="GY43" s="162" t="e">
        <f t="shared" si="290"/>
        <v>#N/A</v>
      </c>
      <c r="GZ43" s="162" t="e">
        <f t="shared" si="291"/>
        <v>#N/A</v>
      </c>
      <c r="HA43" s="162" t="e">
        <f t="shared" si="292"/>
        <v>#N/A</v>
      </c>
      <c r="HB43" s="162" t="e">
        <f t="shared" si="293"/>
        <v>#N/A</v>
      </c>
      <c r="HC43" s="162" t="e">
        <f t="shared" si="294"/>
        <v>#N/A</v>
      </c>
      <c r="HD43" s="162" t="e">
        <f t="shared" si="295"/>
        <v>#N/A</v>
      </c>
      <c r="HE43" s="162" t="e">
        <f t="shared" si="296"/>
        <v>#N/A</v>
      </c>
      <c r="HF43" s="162" t="e">
        <f t="shared" si="297"/>
        <v>#N/A</v>
      </c>
      <c r="HG43" s="162" t="e">
        <f t="shared" si="298"/>
        <v>#N/A</v>
      </c>
      <c r="HH43" s="162" t="e">
        <f t="shared" si="299"/>
        <v>#N/A</v>
      </c>
      <c r="HI43" s="162" t="e">
        <f t="shared" si="300"/>
        <v>#N/A</v>
      </c>
      <c r="HJ43" s="162" t="e">
        <f t="shared" si="301"/>
        <v>#N/A</v>
      </c>
      <c r="HK43" s="162" t="e">
        <f t="shared" si="302"/>
        <v>#N/A</v>
      </c>
      <c r="HL43" s="162" t="e">
        <f t="shared" si="303"/>
        <v>#N/A</v>
      </c>
      <c r="HM43" s="162" t="e">
        <f t="shared" si="304"/>
        <v>#N/A</v>
      </c>
      <c r="HN43" s="162" t="e">
        <f t="shared" si="305"/>
        <v>#N/A</v>
      </c>
      <c r="HO43" s="162" t="e">
        <f t="shared" si="306"/>
        <v>#N/A</v>
      </c>
      <c r="HP43" s="162" t="e">
        <f t="shared" si="307"/>
        <v>#N/A</v>
      </c>
      <c r="HQ43" s="162" t="e">
        <f t="shared" si="308"/>
        <v>#N/A</v>
      </c>
      <c r="HR43" s="162" t="e">
        <f t="shared" si="309"/>
        <v>#N/A</v>
      </c>
      <c r="HS43" s="162" t="e">
        <f t="shared" si="310"/>
        <v>#N/A</v>
      </c>
      <c r="HT43" s="162" t="e">
        <f t="shared" si="311"/>
        <v>#N/A</v>
      </c>
    </row>
    <row r="44" spans="1:228" hidden="1" x14ac:dyDescent="0.25">
      <c r="A44" s="4">
        <v>41</v>
      </c>
      <c r="B44" s="102"/>
      <c r="C44" s="110"/>
      <c r="D44" s="115" t="str">
        <f t="shared" si="205"/>
        <v/>
      </c>
      <c r="E44" s="88"/>
      <c r="F44" s="115" t="str">
        <f t="shared" si="206"/>
        <v/>
      </c>
      <c r="G44" s="110"/>
      <c r="H44" s="103"/>
      <c r="I44" s="34" t="str">
        <f t="shared" si="0"/>
        <v/>
      </c>
      <c r="J44" s="34" t="str">
        <f t="shared" si="1"/>
        <v/>
      </c>
      <c r="K44" s="69" t="str">
        <f t="shared" si="109"/>
        <v/>
      </c>
      <c r="L44" s="21"/>
      <c r="M44" s="56"/>
      <c r="N44" s="265"/>
      <c r="O44" s="70" t="str">
        <f>IF(AND(D44&gt;0,E44&gt;0,F44&gt;0),IF(ISBLANK(N44),IF(ISBLANK(L44),"",(F44-D44)*VLOOKUP(L44,VLookups!$A$4:$B$13,2,FALSE)),N44),"")</f>
        <v/>
      </c>
      <c r="P44" s="71" t="str">
        <f t="shared" si="207"/>
        <v/>
      </c>
      <c r="Q44" s="88"/>
      <c r="R44" s="258" t="str">
        <f>IF(AND(Q44&gt;0,E44&gt;0,NOT(O44="")),ABS(VLOOKUP($Q$1,VLookups!$A$48:$B$49,2,FALSE)-_xlfn.NORM.DIST(Q44,K44,O44,TRUE)),"")</f>
        <v/>
      </c>
      <c r="S44" s="87" t="str">
        <f>IF(AND($D44&gt;0,$E44&gt;0,$F44&gt;0,NOT(ISBLANK($L44))),_xlfn.NORM.INV(ABS(VLOOKUP($Q$1,VLookups!$A$48:$B$49,2,FALSE)-S$3),$K44,$O44),"")</f>
        <v/>
      </c>
      <c r="T44" s="86" t="str">
        <f>IF(AND($D44&gt;0,$E44&gt;0,$F44&gt;0,NOT(ISBLANK($L44))),_xlfn.NORM.INV(ABS(VLOOKUP($Q$1,VLookups!$A$48:$B$49,2,FALSE)-T$3),$K44,$O44),"")</f>
        <v/>
      </c>
      <c r="U44" s="87" t="str">
        <f>IF(AND($D44&gt;0,$E44&gt;0,$F44&gt;0,NOT(ISBLANK($L44))),_xlfn.NORM.INV(ABS(VLOOKUP($Q$1,VLookups!$A$48:$B$49,2,FALSE)-U$3),$K44,$O44),"")</f>
        <v/>
      </c>
      <c r="V44" s="86" t="str">
        <f>IF(AND($D44&gt;0,$E44&gt;0,$F44&gt;0,NOT(ISBLANK($L44))),_xlfn.NORM.INV(ABS(VLOOKUP($Q$1,VLookups!$A$48:$B$49,2,FALSE)-V$3),$K44,$O44),"")</f>
        <v/>
      </c>
      <c r="W44" s="87" t="str">
        <f>IF(AND($D44&gt;0,$E44&gt;0,$F44&gt;0,NOT(ISBLANK($L44))),_xlfn.NORM.INV(ABS(VLOOKUP($Q$1,VLookups!$A$48:$B$49,2,FALSE)-W$3),$K44,$O44),"")</f>
        <v/>
      </c>
      <c r="X44" s="86" t="str">
        <f>IF(AND($D44&gt;0,$E44&gt;0,$F44&gt;0,NOT(ISBLANK($L44))),_xlfn.NORM.INV(ABS(VLOOKUP($Q$1,VLookups!$A$48:$B$49,2,FALSE)-X$3),$K44,$O44),"")</f>
        <v/>
      </c>
      <c r="Y44" s="5"/>
      <c r="Z44" s="161"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2" t="e">
        <f t="shared" si="211"/>
        <v>#N/A</v>
      </c>
      <c r="DY44" s="162" t="e">
        <f t="shared" si="212"/>
        <v>#N/A</v>
      </c>
      <c r="DZ44" s="162" t="e">
        <f t="shared" si="213"/>
        <v>#N/A</v>
      </c>
      <c r="EA44" s="162" t="e">
        <f t="shared" si="214"/>
        <v>#N/A</v>
      </c>
      <c r="EB44" s="162" t="e">
        <f t="shared" si="215"/>
        <v>#N/A</v>
      </c>
      <c r="EC44" s="162" t="e">
        <f t="shared" si="216"/>
        <v>#N/A</v>
      </c>
      <c r="ED44" s="162" t="e">
        <f t="shared" si="217"/>
        <v>#N/A</v>
      </c>
      <c r="EE44" s="162" t="e">
        <f t="shared" si="218"/>
        <v>#N/A</v>
      </c>
      <c r="EF44" s="162" t="e">
        <f t="shared" si="219"/>
        <v>#N/A</v>
      </c>
      <c r="EG44" s="162" t="e">
        <f t="shared" si="220"/>
        <v>#N/A</v>
      </c>
      <c r="EH44" s="162" t="e">
        <f t="shared" si="221"/>
        <v>#N/A</v>
      </c>
      <c r="EI44" s="162" t="e">
        <f t="shared" si="222"/>
        <v>#N/A</v>
      </c>
      <c r="EJ44" s="162" t="e">
        <f t="shared" si="223"/>
        <v>#N/A</v>
      </c>
      <c r="EK44" s="162" t="e">
        <f t="shared" si="224"/>
        <v>#N/A</v>
      </c>
      <c r="EL44" s="162" t="e">
        <f t="shared" si="225"/>
        <v>#N/A</v>
      </c>
      <c r="EM44" s="162" t="e">
        <f t="shared" si="226"/>
        <v>#N/A</v>
      </c>
      <c r="EN44" s="162" t="e">
        <f t="shared" si="227"/>
        <v>#N/A</v>
      </c>
      <c r="EO44" s="162" t="e">
        <f t="shared" si="228"/>
        <v>#N/A</v>
      </c>
      <c r="EP44" s="162" t="e">
        <f t="shared" si="229"/>
        <v>#N/A</v>
      </c>
      <c r="EQ44" s="162" t="e">
        <f t="shared" si="230"/>
        <v>#N/A</v>
      </c>
      <c r="ER44" s="162" t="e">
        <f t="shared" si="231"/>
        <v>#N/A</v>
      </c>
      <c r="ES44" s="162" t="e">
        <f t="shared" si="232"/>
        <v>#N/A</v>
      </c>
      <c r="ET44" s="162" t="e">
        <f t="shared" si="233"/>
        <v>#N/A</v>
      </c>
      <c r="EU44" s="162" t="e">
        <f t="shared" si="234"/>
        <v>#N/A</v>
      </c>
      <c r="EV44" s="162" t="e">
        <f t="shared" si="235"/>
        <v>#N/A</v>
      </c>
      <c r="EW44" s="162" t="e">
        <f t="shared" si="236"/>
        <v>#N/A</v>
      </c>
      <c r="EX44" s="162" t="e">
        <f t="shared" si="237"/>
        <v>#N/A</v>
      </c>
      <c r="EY44" s="162" t="e">
        <f t="shared" si="238"/>
        <v>#N/A</v>
      </c>
      <c r="EZ44" s="162" t="e">
        <f t="shared" si="239"/>
        <v>#N/A</v>
      </c>
      <c r="FA44" s="162" t="e">
        <f t="shared" si="240"/>
        <v>#N/A</v>
      </c>
      <c r="FB44" s="162" t="e">
        <f t="shared" si="241"/>
        <v>#N/A</v>
      </c>
      <c r="FC44" s="162" t="e">
        <f t="shared" si="242"/>
        <v>#N/A</v>
      </c>
      <c r="FD44" s="162" t="e">
        <f t="shared" si="243"/>
        <v>#N/A</v>
      </c>
      <c r="FE44" s="162" t="e">
        <f t="shared" si="244"/>
        <v>#N/A</v>
      </c>
      <c r="FF44" s="162" t="e">
        <f t="shared" si="245"/>
        <v>#N/A</v>
      </c>
      <c r="FG44" s="162" t="e">
        <f t="shared" si="246"/>
        <v>#N/A</v>
      </c>
      <c r="FH44" s="162" t="e">
        <f t="shared" si="247"/>
        <v>#N/A</v>
      </c>
      <c r="FI44" s="162" t="e">
        <f t="shared" si="248"/>
        <v>#N/A</v>
      </c>
      <c r="FJ44" s="162" t="e">
        <f t="shared" si="249"/>
        <v>#N/A</v>
      </c>
      <c r="FK44" s="162" t="e">
        <f t="shared" si="250"/>
        <v>#N/A</v>
      </c>
      <c r="FL44" s="162" t="e">
        <f t="shared" si="251"/>
        <v>#N/A</v>
      </c>
      <c r="FM44" s="162" t="e">
        <f t="shared" si="252"/>
        <v>#N/A</v>
      </c>
      <c r="FN44" s="162" t="e">
        <f t="shared" si="253"/>
        <v>#N/A</v>
      </c>
      <c r="FO44" s="162" t="e">
        <f t="shared" si="254"/>
        <v>#N/A</v>
      </c>
      <c r="FP44" s="162" t="e">
        <f t="shared" si="255"/>
        <v>#N/A</v>
      </c>
      <c r="FQ44" s="162" t="e">
        <f t="shared" si="256"/>
        <v>#N/A</v>
      </c>
      <c r="FR44" s="162" t="e">
        <f t="shared" si="257"/>
        <v>#N/A</v>
      </c>
      <c r="FS44" s="162" t="e">
        <f t="shared" si="258"/>
        <v>#N/A</v>
      </c>
      <c r="FT44" s="162" t="e">
        <f t="shared" si="259"/>
        <v>#N/A</v>
      </c>
      <c r="FU44" s="162" t="e">
        <f t="shared" si="260"/>
        <v>#N/A</v>
      </c>
      <c r="FV44" s="162" t="e">
        <f t="shared" si="261"/>
        <v>#N/A</v>
      </c>
      <c r="FW44" s="162" t="e">
        <f t="shared" si="262"/>
        <v>#N/A</v>
      </c>
      <c r="FX44" s="162" t="e">
        <f t="shared" si="263"/>
        <v>#N/A</v>
      </c>
      <c r="FY44" s="162" t="e">
        <f t="shared" si="264"/>
        <v>#N/A</v>
      </c>
      <c r="FZ44" s="162" t="e">
        <f t="shared" si="265"/>
        <v>#N/A</v>
      </c>
      <c r="GA44" s="162" t="e">
        <f t="shared" si="266"/>
        <v>#N/A</v>
      </c>
      <c r="GB44" s="162" t="e">
        <f t="shared" si="267"/>
        <v>#N/A</v>
      </c>
      <c r="GC44" s="162" t="e">
        <f t="shared" si="268"/>
        <v>#N/A</v>
      </c>
      <c r="GD44" s="162" t="e">
        <f t="shared" si="269"/>
        <v>#N/A</v>
      </c>
      <c r="GE44" s="162" t="e">
        <f t="shared" si="270"/>
        <v>#N/A</v>
      </c>
      <c r="GF44" s="162" t="e">
        <f t="shared" si="271"/>
        <v>#N/A</v>
      </c>
      <c r="GG44" s="162" t="e">
        <f t="shared" si="272"/>
        <v>#N/A</v>
      </c>
      <c r="GH44" s="162" t="e">
        <f t="shared" si="273"/>
        <v>#N/A</v>
      </c>
      <c r="GI44" s="162" t="e">
        <f t="shared" si="274"/>
        <v>#N/A</v>
      </c>
      <c r="GJ44" s="162" t="e">
        <f t="shared" si="275"/>
        <v>#N/A</v>
      </c>
      <c r="GK44" s="162" t="e">
        <f t="shared" si="276"/>
        <v>#N/A</v>
      </c>
      <c r="GL44" s="162" t="e">
        <f t="shared" si="277"/>
        <v>#N/A</v>
      </c>
      <c r="GM44" s="162" t="e">
        <f t="shared" si="278"/>
        <v>#N/A</v>
      </c>
      <c r="GN44" s="162" t="e">
        <f t="shared" si="279"/>
        <v>#N/A</v>
      </c>
      <c r="GO44" s="162" t="e">
        <f t="shared" si="280"/>
        <v>#N/A</v>
      </c>
      <c r="GP44" s="162" t="e">
        <f t="shared" si="281"/>
        <v>#N/A</v>
      </c>
      <c r="GQ44" s="162" t="e">
        <f t="shared" si="282"/>
        <v>#N/A</v>
      </c>
      <c r="GR44" s="162" t="e">
        <f t="shared" si="283"/>
        <v>#N/A</v>
      </c>
      <c r="GS44" s="162" t="e">
        <f t="shared" si="284"/>
        <v>#N/A</v>
      </c>
      <c r="GT44" s="162" t="e">
        <f t="shared" si="285"/>
        <v>#N/A</v>
      </c>
      <c r="GU44" s="162" t="e">
        <f t="shared" si="286"/>
        <v>#N/A</v>
      </c>
      <c r="GV44" s="162" t="e">
        <f t="shared" si="287"/>
        <v>#N/A</v>
      </c>
      <c r="GW44" s="162" t="e">
        <f t="shared" si="288"/>
        <v>#N/A</v>
      </c>
      <c r="GX44" s="162" t="e">
        <f t="shared" si="289"/>
        <v>#N/A</v>
      </c>
      <c r="GY44" s="162" t="e">
        <f t="shared" si="290"/>
        <v>#N/A</v>
      </c>
      <c r="GZ44" s="162" t="e">
        <f t="shared" si="291"/>
        <v>#N/A</v>
      </c>
      <c r="HA44" s="162" t="e">
        <f t="shared" si="292"/>
        <v>#N/A</v>
      </c>
      <c r="HB44" s="162" t="e">
        <f t="shared" si="293"/>
        <v>#N/A</v>
      </c>
      <c r="HC44" s="162" t="e">
        <f t="shared" si="294"/>
        <v>#N/A</v>
      </c>
      <c r="HD44" s="162" t="e">
        <f t="shared" si="295"/>
        <v>#N/A</v>
      </c>
      <c r="HE44" s="162" t="e">
        <f t="shared" si="296"/>
        <v>#N/A</v>
      </c>
      <c r="HF44" s="162" t="e">
        <f t="shared" si="297"/>
        <v>#N/A</v>
      </c>
      <c r="HG44" s="162" t="e">
        <f t="shared" si="298"/>
        <v>#N/A</v>
      </c>
      <c r="HH44" s="162" t="e">
        <f t="shared" si="299"/>
        <v>#N/A</v>
      </c>
      <c r="HI44" s="162" t="e">
        <f t="shared" si="300"/>
        <v>#N/A</v>
      </c>
      <c r="HJ44" s="162" t="e">
        <f t="shared" si="301"/>
        <v>#N/A</v>
      </c>
      <c r="HK44" s="162" t="e">
        <f t="shared" si="302"/>
        <v>#N/A</v>
      </c>
      <c r="HL44" s="162" t="e">
        <f t="shared" si="303"/>
        <v>#N/A</v>
      </c>
      <c r="HM44" s="162" t="e">
        <f t="shared" si="304"/>
        <v>#N/A</v>
      </c>
      <c r="HN44" s="162" t="e">
        <f t="shared" si="305"/>
        <v>#N/A</v>
      </c>
      <c r="HO44" s="162" t="e">
        <f t="shared" si="306"/>
        <v>#N/A</v>
      </c>
      <c r="HP44" s="162" t="e">
        <f t="shared" si="307"/>
        <v>#N/A</v>
      </c>
      <c r="HQ44" s="162" t="e">
        <f t="shared" si="308"/>
        <v>#N/A</v>
      </c>
      <c r="HR44" s="162" t="e">
        <f t="shared" si="309"/>
        <v>#N/A</v>
      </c>
      <c r="HS44" s="162" t="e">
        <f t="shared" si="310"/>
        <v>#N/A</v>
      </c>
      <c r="HT44" s="162" t="e">
        <f t="shared" si="311"/>
        <v>#N/A</v>
      </c>
    </row>
    <row r="45" spans="1:228" hidden="1" x14ac:dyDescent="0.25">
      <c r="A45" s="4">
        <v>42</v>
      </c>
      <c r="B45" s="102"/>
      <c r="C45" s="110"/>
      <c r="D45" s="115" t="str">
        <f t="shared" si="205"/>
        <v/>
      </c>
      <c r="E45" s="88"/>
      <c r="F45" s="115" t="str">
        <f t="shared" si="206"/>
        <v/>
      </c>
      <c r="G45" s="110"/>
      <c r="H45" s="103"/>
      <c r="I45" s="34" t="str">
        <f t="shared" si="0"/>
        <v/>
      </c>
      <c r="J45" s="34" t="str">
        <f t="shared" si="1"/>
        <v/>
      </c>
      <c r="K45" s="69" t="str">
        <f t="shared" si="109"/>
        <v/>
      </c>
      <c r="L45" s="21"/>
      <c r="M45" s="56"/>
      <c r="N45" s="265"/>
      <c r="O45" s="70" t="str">
        <f>IF(AND(D45&gt;0,E45&gt;0,F45&gt;0),IF(ISBLANK(N45),IF(ISBLANK(L45),"",(F45-D45)*VLOOKUP(L45,VLookups!$A$4:$B$13,2,FALSE)),N45),"")</f>
        <v/>
      </c>
      <c r="P45" s="71" t="str">
        <f t="shared" si="207"/>
        <v/>
      </c>
      <c r="Q45" s="88"/>
      <c r="R45" s="258" t="str">
        <f>IF(AND(Q45&gt;0,E45&gt;0,NOT(O45="")),ABS(VLOOKUP($Q$1,VLookups!$A$48:$B$49,2,FALSE)-_xlfn.NORM.DIST(Q45,K45,O45,TRUE)),"")</f>
        <v/>
      </c>
      <c r="S45" s="87" t="str">
        <f>IF(AND($D45&gt;0,$E45&gt;0,$F45&gt;0,NOT(ISBLANK($L45))),_xlfn.NORM.INV(ABS(VLOOKUP($Q$1,VLookups!$A$48:$B$49,2,FALSE)-S$3),$K45,$O45),"")</f>
        <v/>
      </c>
      <c r="T45" s="86" t="str">
        <f>IF(AND($D45&gt;0,$E45&gt;0,$F45&gt;0,NOT(ISBLANK($L45))),_xlfn.NORM.INV(ABS(VLOOKUP($Q$1,VLookups!$A$48:$B$49,2,FALSE)-T$3),$K45,$O45),"")</f>
        <v/>
      </c>
      <c r="U45" s="87" t="str">
        <f>IF(AND($D45&gt;0,$E45&gt;0,$F45&gt;0,NOT(ISBLANK($L45))),_xlfn.NORM.INV(ABS(VLOOKUP($Q$1,VLookups!$A$48:$B$49,2,FALSE)-U$3),$K45,$O45),"")</f>
        <v/>
      </c>
      <c r="V45" s="86" t="str">
        <f>IF(AND($D45&gt;0,$E45&gt;0,$F45&gt;0,NOT(ISBLANK($L45))),_xlfn.NORM.INV(ABS(VLOOKUP($Q$1,VLookups!$A$48:$B$49,2,FALSE)-V$3),$K45,$O45),"")</f>
        <v/>
      </c>
      <c r="W45" s="87" t="str">
        <f>IF(AND($D45&gt;0,$E45&gt;0,$F45&gt;0,NOT(ISBLANK($L45))),_xlfn.NORM.INV(ABS(VLOOKUP($Q$1,VLookups!$A$48:$B$49,2,FALSE)-W$3),$K45,$O45),"")</f>
        <v/>
      </c>
      <c r="X45" s="86" t="str">
        <f>IF(AND($D45&gt;0,$E45&gt;0,$F45&gt;0,NOT(ISBLANK($L45))),_xlfn.NORM.INV(ABS(VLOOKUP($Q$1,VLookups!$A$48:$B$49,2,FALSE)-X$3),$K45,$O45),"")</f>
        <v/>
      </c>
      <c r="Y45" s="5"/>
      <c r="Z45" s="161"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2" t="e">
        <f t="shared" si="211"/>
        <v>#N/A</v>
      </c>
      <c r="DY45" s="162" t="e">
        <f t="shared" si="212"/>
        <v>#N/A</v>
      </c>
      <c r="DZ45" s="162" t="e">
        <f t="shared" si="213"/>
        <v>#N/A</v>
      </c>
      <c r="EA45" s="162" t="e">
        <f t="shared" si="214"/>
        <v>#N/A</v>
      </c>
      <c r="EB45" s="162" t="e">
        <f t="shared" si="215"/>
        <v>#N/A</v>
      </c>
      <c r="EC45" s="162" t="e">
        <f t="shared" si="216"/>
        <v>#N/A</v>
      </c>
      <c r="ED45" s="162" t="e">
        <f t="shared" si="217"/>
        <v>#N/A</v>
      </c>
      <c r="EE45" s="162" t="e">
        <f t="shared" si="218"/>
        <v>#N/A</v>
      </c>
      <c r="EF45" s="162" t="e">
        <f t="shared" si="219"/>
        <v>#N/A</v>
      </c>
      <c r="EG45" s="162" t="e">
        <f t="shared" si="220"/>
        <v>#N/A</v>
      </c>
      <c r="EH45" s="162" t="e">
        <f t="shared" si="221"/>
        <v>#N/A</v>
      </c>
      <c r="EI45" s="162" t="e">
        <f t="shared" si="222"/>
        <v>#N/A</v>
      </c>
      <c r="EJ45" s="162" t="e">
        <f t="shared" si="223"/>
        <v>#N/A</v>
      </c>
      <c r="EK45" s="162" t="e">
        <f t="shared" si="224"/>
        <v>#N/A</v>
      </c>
      <c r="EL45" s="162" t="e">
        <f t="shared" si="225"/>
        <v>#N/A</v>
      </c>
      <c r="EM45" s="162" t="e">
        <f t="shared" si="226"/>
        <v>#N/A</v>
      </c>
      <c r="EN45" s="162" t="e">
        <f t="shared" si="227"/>
        <v>#N/A</v>
      </c>
      <c r="EO45" s="162" t="e">
        <f t="shared" si="228"/>
        <v>#N/A</v>
      </c>
      <c r="EP45" s="162" t="e">
        <f t="shared" si="229"/>
        <v>#N/A</v>
      </c>
      <c r="EQ45" s="162" t="e">
        <f t="shared" si="230"/>
        <v>#N/A</v>
      </c>
      <c r="ER45" s="162" t="e">
        <f t="shared" si="231"/>
        <v>#N/A</v>
      </c>
      <c r="ES45" s="162" t="e">
        <f t="shared" si="232"/>
        <v>#N/A</v>
      </c>
      <c r="ET45" s="162" t="e">
        <f t="shared" si="233"/>
        <v>#N/A</v>
      </c>
      <c r="EU45" s="162" t="e">
        <f t="shared" si="234"/>
        <v>#N/A</v>
      </c>
      <c r="EV45" s="162" t="e">
        <f t="shared" si="235"/>
        <v>#N/A</v>
      </c>
      <c r="EW45" s="162" t="e">
        <f t="shared" si="236"/>
        <v>#N/A</v>
      </c>
      <c r="EX45" s="162" t="e">
        <f t="shared" si="237"/>
        <v>#N/A</v>
      </c>
      <c r="EY45" s="162" t="e">
        <f t="shared" si="238"/>
        <v>#N/A</v>
      </c>
      <c r="EZ45" s="162" t="e">
        <f t="shared" si="239"/>
        <v>#N/A</v>
      </c>
      <c r="FA45" s="162" t="e">
        <f t="shared" si="240"/>
        <v>#N/A</v>
      </c>
      <c r="FB45" s="162" t="e">
        <f t="shared" si="241"/>
        <v>#N/A</v>
      </c>
      <c r="FC45" s="162" t="e">
        <f t="shared" si="242"/>
        <v>#N/A</v>
      </c>
      <c r="FD45" s="162" t="e">
        <f t="shared" si="243"/>
        <v>#N/A</v>
      </c>
      <c r="FE45" s="162" t="e">
        <f t="shared" si="244"/>
        <v>#N/A</v>
      </c>
      <c r="FF45" s="162" t="e">
        <f t="shared" si="245"/>
        <v>#N/A</v>
      </c>
      <c r="FG45" s="162" t="e">
        <f t="shared" si="246"/>
        <v>#N/A</v>
      </c>
      <c r="FH45" s="162" t="e">
        <f t="shared" si="247"/>
        <v>#N/A</v>
      </c>
      <c r="FI45" s="162" t="e">
        <f t="shared" si="248"/>
        <v>#N/A</v>
      </c>
      <c r="FJ45" s="162" t="e">
        <f t="shared" si="249"/>
        <v>#N/A</v>
      </c>
      <c r="FK45" s="162" t="e">
        <f t="shared" si="250"/>
        <v>#N/A</v>
      </c>
      <c r="FL45" s="162" t="e">
        <f t="shared" si="251"/>
        <v>#N/A</v>
      </c>
      <c r="FM45" s="162" t="e">
        <f t="shared" si="252"/>
        <v>#N/A</v>
      </c>
      <c r="FN45" s="162" t="e">
        <f t="shared" si="253"/>
        <v>#N/A</v>
      </c>
      <c r="FO45" s="162" t="e">
        <f t="shared" si="254"/>
        <v>#N/A</v>
      </c>
      <c r="FP45" s="162" t="e">
        <f t="shared" si="255"/>
        <v>#N/A</v>
      </c>
      <c r="FQ45" s="162" t="e">
        <f t="shared" si="256"/>
        <v>#N/A</v>
      </c>
      <c r="FR45" s="162" t="e">
        <f t="shared" si="257"/>
        <v>#N/A</v>
      </c>
      <c r="FS45" s="162" t="e">
        <f t="shared" si="258"/>
        <v>#N/A</v>
      </c>
      <c r="FT45" s="162" t="e">
        <f t="shared" si="259"/>
        <v>#N/A</v>
      </c>
      <c r="FU45" s="162" t="e">
        <f t="shared" si="260"/>
        <v>#N/A</v>
      </c>
      <c r="FV45" s="162" t="e">
        <f t="shared" si="261"/>
        <v>#N/A</v>
      </c>
      <c r="FW45" s="162" t="e">
        <f t="shared" si="262"/>
        <v>#N/A</v>
      </c>
      <c r="FX45" s="162" t="e">
        <f t="shared" si="263"/>
        <v>#N/A</v>
      </c>
      <c r="FY45" s="162" t="e">
        <f t="shared" si="264"/>
        <v>#N/A</v>
      </c>
      <c r="FZ45" s="162" t="e">
        <f t="shared" si="265"/>
        <v>#N/A</v>
      </c>
      <c r="GA45" s="162" t="e">
        <f t="shared" si="266"/>
        <v>#N/A</v>
      </c>
      <c r="GB45" s="162" t="e">
        <f t="shared" si="267"/>
        <v>#N/A</v>
      </c>
      <c r="GC45" s="162" t="e">
        <f t="shared" si="268"/>
        <v>#N/A</v>
      </c>
      <c r="GD45" s="162" t="e">
        <f t="shared" si="269"/>
        <v>#N/A</v>
      </c>
      <c r="GE45" s="162" t="e">
        <f t="shared" si="270"/>
        <v>#N/A</v>
      </c>
      <c r="GF45" s="162" t="e">
        <f t="shared" si="271"/>
        <v>#N/A</v>
      </c>
      <c r="GG45" s="162" t="e">
        <f t="shared" si="272"/>
        <v>#N/A</v>
      </c>
      <c r="GH45" s="162" t="e">
        <f t="shared" si="273"/>
        <v>#N/A</v>
      </c>
      <c r="GI45" s="162" t="e">
        <f t="shared" si="274"/>
        <v>#N/A</v>
      </c>
      <c r="GJ45" s="162" t="e">
        <f t="shared" si="275"/>
        <v>#N/A</v>
      </c>
      <c r="GK45" s="162" t="e">
        <f t="shared" si="276"/>
        <v>#N/A</v>
      </c>
      <c r="GL45" s="162" t="e">
        <f t="shared" si="277"/>
        <v>#N/A</v>
      </c>
      <c r="GM45" s="162" t="e">
        <f t="shared" si="278"/>
        <v>#N/A</v>
      </c>
      <c r="GN45" s="162" t="e">
        <f t="shared" si="279"/>
        <v>#N/A</v>
      </c>
      <c r="GO45" s="162" t="e">
        <f t="shared" si="280"/>
        <v>#N/A</v>
      </c>
      <c r="GP45" s="162" t="e">
        <f t="shared" si="281"/>
        <v>#N/A</v>
      </c>
      <c r="GQ45" s="162" t="e">
        <f t="shared" si="282"/>
        <v>#N/A</v>
      </c>
      <c r="GR45" s="162" t="e">
        <f t="shared" si="283"/>
        <v>#N/A</v>
      </c>
      <c r="GS45" s="162" t="e">
        <f t="shared" si="284"/>
        <v>#N/A</v>
      </c>
      <c r="GT45" s="162" t="e">
        <f t="shared" si="285"/>
        <v>#N/A</v>
      </c>
      <c r="GU45" s="162" t="e">
        <f t="shared" si="286"/>
        <v>#N/A</v>
      </c>
      <c r="GV45" s="162" t="e">
        <f t="shared" si="287"/>
        <v>#N/A</v>
      </c>
      <c r="GW45" s="162" t="e">
        <f t="shared" si="288"/>
        <v>#N/A</v>
      </c>
      <c r="GX45" s="162" t="e">
        <f t="shared" si="289"/>
        <v>#N/A</v>
      </c>
      <c r="GY45" s="162" t="e">
        <f t="shared" si="290"/>
        <v>#N/A</v>
      </c>
      <c r="GZ45" s="162" t="e">
        <f t="shared" si="291"/>
        <v>#N/A</v>
      </c>
      <c r="HA45" s="162" t="e">
        <f t="shared" si="292"/>
        <v>#N/A</v>
      </c>
      <c r="HB45" s="162" t="e">
        <f t="shared" si="293"/>
        <v>#N/A</v>
      </c>
      <c r="HC45" s="162" t="e">
        <f t="shared" si="294"/>
        <v>#N/A</v>
      </c>
      <c r="HD45" s="162" t="e">
        <f t="shared" si="295"/>
        <v>#N/A</v>
      </c>
      <c r="HE45" s="162" t="e">
        <f t="shared" si="296"/>
        <v>#N/A</v>
      </c>
      <c r="HF45" s="162" t="e">
        <f t="shared" si="297"/>
        <v>#N/A</v>
      </c>
      <c r="HG45" s="162" t="e">
        <f t="shared" si="298"/>
        <v>#N/A</v>
      </c>
      <c r="HH45" s="162" t="e">
        <f t="shared" si="299"/>
        <v>#N/A</v>
      </c>
      <c r="HI45" s="162" t="e">
        <f t="shared" si="300"/>
        <v>#N/A</v>
      </c>
      <c r="HJ45" s="162" t="e">
        <f t="shared" si="301"/>
        <v>#N/A</v>
      </c>
      <c r="HK45" s="162" t="e">
        <f t="shared" si="302"/>
        <v>#N/A</v>
      </c>
      <c r="HL45" s="162" t="e">
        <f t="shared" si="303"/>
        <v>#N/A</v>
      </c>
      <c r="HM45" s="162" t="e">
        <f t="shared" si="304"/>
        <v>#N/A</v>
      </c>
      <c r="HN45" s="162" t="e">
        <f t="shared" si="305"/>
        <v>#N/A</v>
      </c>
      <c r="HO45" s="162" t="e">
        <f t="shared" si="306"/>
        <v>#N/A</v>
      </c>
      <c r="HP45" s="162" t="e">
        <f t="shared" si="307"/>
        <v>#N/A</v>
      </c>
      <c r="HQ45" s="162" t="e">
        <f t="shared" si="308"/>
        <v>#N/A</v>
      </c>
      <c r="HR45" s="162" t="e">
        <f t="shared" si="309"/>
        <v>#N/A</v>
      </c>
      <c r="HS45" s="162" t="e">
        <f t="shared" si="310"/>
        <v>#N/A</v>
      </c>
      <c r="HT45" s="162" t="e">
        <f t="shared" si="311"/>
        <v>#N/A</v>
      </c>
    </row>
    <row r="46" spans="1:228" hidden="1" x14ac:dyDescent="0.25">
      <c r="A46" s="4">
        <v>43</v>
      </c>
      <c r="B46" s="102"/>
      <c r="C46" s="110"/>
      <c r="D46" s="115" t="str">
        <f t="shared" si="205"/>
        <v/>
      </c>
      <c r="E46" s="88"/>
      <c r="F46" s="115" t="str">
        <f t="shared" si="206"/>
        <v/>
      </c>
      <c r="G46" s="110"/>
      <c r="H46" s="103"/>
      <c r="I46" s="34" t="str">
        <f t="shared" si="0"/>
        <v/>
      </c>
      <c r="J46" s="34" t="str">
        <f t="shared" si="1"/>
        <v/>
      </c>
      <c r="K46" s="69" t="str">
        <f t="shared" si="109"/>
        <v/>
      </c>
      <c r="L46" s="21"/>
      <c r="M46" s="56"/>
      <c r="N46" s="265"/>
      <c r="O46" s="70" t="str">
        <f>IF(AND(D46&gt;0,E46&gt;0,F46&gt;0),IF(ISBLANK(N46),IF(ISBLANK(L46),"",(F46-D46)*VLOOKUP(L46,VLookups!$A$4:$B$13,2,FALSE)),N46),"")</f>
        <v/>
      </c>
      <c r="P46" s="71" t="str">
        <f t="shared" si="207"/>
        <v/>
      </c>
      <c r="Q46" s="88"/>
      <c r="R46" s="258" t="str">
        <f>IF(AND(Q46&gt;0,E46&gt;0,NOT(O46="")),ABS(VLOOKUP($Q$1,VLookups!$A$48:$B$49,2,FALSE)-_xlfn.NORM.DIST(Q46,K46,O46,TRUE)),"")</f>
        <v/>
      </c>
      <c r="S46" s="87" t="str">
        <f>IF(AND($D46&gt;0,$E46&gt;0,$F46&gt;0,NOT(ISBLANK($L46))),_xlfn.NORM.INV(ABS(VLOOKUP($Q$1,VLookups!$A$48:$B$49,2,FALSE)-S$3),$K46,$O46),"")</f>
        <v/>
      </c>
      <c r="T46" s="86" t="str">
        <f>IF(AND($D46&gt;0,$E46&gt;0,$F46&gt;0,NOT(ISBLANK($L46))),_xlfn.NORM.INV(ABS(VLOOKUP($Q$1,VLookups!$A$48:$B$49,2,FALSE)-T$3),$K46,$O46),"")</f>
        <v/>
      </c>
      <c r="U46" s="87" t="str">
        <f>IF(AND($D46&gt;0,$E46&gt;0,$F46&gt;0,NOT(ISBLANK($L46))),_xlfn.NORM.INV(ABS(VLOOKUP($Q$1,VLookups!$A$48:$B$49,2,FALSE)-U$3),$K46,$O46),"")</f>
        <v/>
      </c>
      <c r="V46" s="86" t="str">
        <f>IF(AND($D46&gt;0,$E46&gt;0,$F46&gt;0,NOT(ISBLANK($L46))),_xlfn.NORM.INV(ABS(VLOOKUP($Q$1,VLookups!$A$48:$B$49,2,FALSE)-V$3),$K46,$O46),"")</f>
        <v/>
      </c>
      <c r="W46" s="87" t="str">
        <f>IF(AND($D46&gt;0,$E46&gt;0,$F46&gt;0,NOT(ISBLANK($L46))),_xlfn.NORM.INV(ABS(VLOOKUP($Q$1,VLookups!$A$48:$B$49,2,FALSE)-W$3),$K46,$O46),"")</f>
        <v/>
      </c>
      <c r="X46" s="86" t="str">
        <f>IF(AND($D46&gt;0,$E46&gt;0,$F46&gt;0,NOT(ISBLANK($L46))),_xlfn.NORM.INV(ABS(VLOOKUP($Q$1,VLookups!$A$48:$B$49,2,FALSE)-X$3),$K46,$O46),"")</f>
        <v/>
      </c>
      <c r="Y46" s="5"/>
      <c r="Z46" s="161"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2" t="e">
        <f t="shared" si="211"/>
        <v>#N/A</v>
      </c>
      <c r="DY46" s="162" t="e">
        <f t="shared" si="212"/>
        <v>#N/A</v>
      </c>
      <c r="DZ46" s="162" t="e">
        <f t="shared" si="213"/>
        <v>#N/A</v>
      </c>
      <c r="EA46" s="162" t="e">
        <f t="shared" si="214"/>
        <v>#N/A</v>
      </c>
      <c r="EB46" s="162" t="e">
        <f t="shared" si="215"/>
        <v>#N/A</v>
      </c>
      <c r="EC46" s="162" t="e">
        <f t="shared" si="216"/>
        <v>#N/A</v>
      </c>
      <c r="ED46" s="162" t="e">
        <f t="shared" si="217"/>
        <v>#N/A</v>
      </c>
      <c r="EE46" s="162" t="e">
        <f t="shared" si="218"/>
        <v>#N/A</v>
      </c>
      <c r="EF46" s="162" t="e">
        <f t="shared" si="219"/>
        <v>#N/A</v>
      </c>
      <c r="EG46" s="162" t="e">
        <f t="shared" si="220"/>
        <v>#N/A</v>
      </c>
      <c r="EH46" s="162" t="e">
        <f t="shared" si="221"/>
        <v>#N/A</v>
      </c>
      <c r="EI46" s="162" t="e">
        <f t="shared" si="222"/>
        <v>#N/A</v>
      </c>
      <c r="EJ46" s="162" t="e">
        <f t="shared" si="223"/>
        <v>#N/A</v>
      </c>
      <c r="EK46" s="162" t="e">
        <f t="shared" si="224"/>
        <v>#N/A</v>
      </c>
      <c r="EL46" s="162" t="e">
        <f t="shared" si="225"/>
        <v>#N/A</v>
      </c>
      <c r="EM46" s="162" t="e">
        <f t="shared" si="226"/>
        <v>#N/A</v>
      </c>
      <c r="EN46" s="162" t="e">
        <f t="shared" si="227"/>
        <v>#N/A</v>
      </c>
      <c r="EO46" s="162" t="e">
        <f t="shared" si="228"/>
        <v>#N/A</v>
      </c>
      <c r="EP46" s="162" t="e">
        <f t="shared" si="229"/>
        <v>#N/A</v>
      </c>
      <c r="EQ46" s="162" t="e">
        <f t="shared" si="230"/>
        <v>#N/A</v>
      </c>
      <c r="ER46" s="162" t="e">
        <f t="shared" si="231"/>
        <v>#N/A</v>
      </c>
      <c r="ES46" s="162" t="e">
        <f t="shared" si="232"/>
        <v>#N/A</v>
      </c>
      <c r="ET46" s="162" t="e">
        <f t="shared" si="233"/>
        <v>#N/A</v>
      </c>
      <c r="EU46" s="162" t="e">
        <f t="shared" si="234"/>
        <v>#N/A</v>
      </c>
      <c r="EV46" s="162" t="e">
        <f t="shared" si="235"/>
        <v>#N/A</v>
      </c>
      <c r="EW46" s="162" t="e">
        <f t="shared" si="236"/>
        <v>#N/A</v>
      </c>
      <c r="EX46" s="162" t="e">
        <f t="shared" si="237"/>
        <v>#N/A</v>
      </c>
      <c r="EY46" s="162" t="e">
        <f t="shared" si="238"/>
        <v>#N/A</v>
      </c>
      <c r="EZ46" s="162" t="e">
        <f t="shared" si="239"/>
        <v>#N/A</v>
      </c>
      <c r="FA46" s="162" t="e">
        <f t="shared" si="240"/>
        <v>#N/A</v>
      </c>
      <c r="FB46" s="162" t="e">
        <f t="shared" si="241"/>
        <v>#N/A</v>
      </c>
      <c r="FC46" s="162" t="e">
        <f t="shared" si="242"/>
        <v>#N/A</v>
      </c>
      <c r="FD46" s="162" t="e">
        <f t="shared" si="243"/>
        <v>#N/A</v>
      </c>
      <c r="FE46" s="162" t="e">
        <f t="shared" si="244"/>
        <v>#N/A</v>
      </c>
      <c r="FF46" s="162" t="e">
        <f t="shared" si="245"/>
        <v>#N/A</v>
      </c>
      <c r="FG46" s="162" t="e">
        <f t="shared" si="246"/>
        <v>#N/A</v>
      </c>
      <c r="FH46" s="162" t="e">
        <f t="shared" si="247"/>
        <v>#N/A</v>
      </c>
      <c r="FI46" s="162" t="e">
        <f t="shared" si="248"/>
        <v>#N/A</v>
      </c>
      <c r="FJ46" s="162" t="e">
        <f t="shared" si="249"/>
        <v>#N/A</v>
      </c>
      <c r="FK46" s="162" t="e">
        <f t="shared" si="250"/>
        <v>#N/A</v>
      </c>
      <c r="FL46" s="162" t="e">
        <f t="shared" si="251"/>
        <v>#N/A</v>
      </c>
      <c r="FM46" s="162" t="e">
        <f t="shared" si="252"/>
        <v>#N/A</v>
      </c>
      <c r="FN46" s="162" t="e">
        <f t="shared" si="253"/>
        <v>#N/A</v>
      </c>
      <c r="FO46" s="162" t="e">
        <f t="shared" si="254"/>
        <v>#N/A</v>
      </c>
      <c r="FP46" s="162" t="e">
        <f t="shared" si="255"/>
        <v>#N/A</v>
      </c>
      <c r="FQ46" s="162" t="e">
        <f t="shared" si="256"/>
        <v>#N/A</v>
      </c>
      <c r="FR46" s="162" t="e">
        <f t="shared" si="257"/>
        <v>#N/A</v>
      </c>
      <c r="FS46" s="162" t="e">
        <f t="shared" si="258"/>
        <v>#N/A</v>
      </c>
      <c r="FT46" s="162" t="e">
        <f t="shared" si="259"/>
        <v>#N/A</v>
      </c>
      <c r="FU46" s="162" t="e">
        <f t="shared" si="260"/>
        <v>#N/A</v>
      </c>
      <c r="FV46" s="162" t="e">
        <f t="shared" si="261"/>
        <v>#N/A</v>
      </c>
      <c r="FW46" s="162" t="e">
        <f t="shared" si="262"/>
        <v>#N/A</v>
      </c>
      <c r="FX46" s="162" t="e">
        <f t="shared" si="263"/>
        <v>#N/A</v>
      </c>
      <c r="FY46" s="162" t="e">
        <f t="shared" si="264"/>
        <v>#N/A</v>
      </c>
      <c r="FZ46" s="162" t="e">
        <f t="shared" si="265"/>
        <v>#N/A</v>
      </c>
      <c r="GA46" s="162" t="e">
        <f t="shared" si="266"/>
        <v>#N/A</v>
      </c>
      <c r="GB46" s="162" t="e">
        <f t="shared" si="267"/>
        <v>#N/A</v>
      </c>
      <c r="GC46" s="162" t="e">
        <f t="shared" si="268"/>
        <v>#N/A</v>
      </c>
      <c r="GD46" s="162" t="e">
        <f t="shared" si="269"/>
        <v>#N/A</v>
      </c>
      <c r="GE46" s="162" t="e">
        <f t="shared" si="270"/>
        <v>#N/A</v>
      </c>
      <c r="GF46" s="162" t="e">
        <f t="shared" si="271"/>
        <v>#N/A</v>
      </c>
      <c r="GG46" s="162" t="e">
        <f t="shared" si="272"/>
        <v>#N/A</v>
      </c>
      <c r="GH46" s="162" t="e">
        <f t="shared" si="273"/>
        <v>#N/A</v>
      </c>
      <c r="GI46" s="162" t="e">
        <f t="shared" si="274"/>
        <v>#N/A</v>
      </c>
      <c r="GJ46" s="162" t="e">
        <f t="shared" si="275"/>
        <v>#N/A</v>
      </c>
      <c r="GK46" s="162" t="e">
        <f t="shared" si="276"/>
        <v>#N/A</v>
      </c>
      <c r="GL46" s="162" t="e">
        <f t="shared" si="277"/>
        <v>#N/A</v>
      </c>
      <c r="GM46" s="162" t="e">
        <f t="shared" si="278"/>
        <v>#N/A</v>
      </c>
      <c r="GN46" s="162" t="e">
        <f t="shared" si="279"/>
        <v>#N/A</v>
      </c>
      <c r="GO46" s="162" t="e">
        <f t="shared" si="280"/>
        <v>#N/A</v>
      </c>
      <c r="GP46" s="162" t="e">
        <f t="shared" si="281"/>
        <v>#N/A</v>
      </c>
      <c r="GQ46" s="162" t="e">
        <f t="shared" si="282"/>
        <v>#N/A</v>
      </c>
      <c r="GR46" s="162" t="e">
        <f t="shared" si="283"/>
        <v>#N/A</v>
      </c>
      <c r="GS46" s="162" t="e">
        <f t="shared" si="284"/>
        <v>#N/A</v>
      </c>
      <c r="GT46" s="162" t="e">
        <f t="shared" si="285"/>
        <v>#N/A</v>
      </c>
      <c r="GU46" s="162" t="e">
        <f t="shared" si="286"/>
        <v>#N/A</v>
      </c>
      <c r="GV46" s="162" t="e">
        <f t="shared" si="287"/>
        <v>#N/A</v>
      </c>
      <c r="GW46" s="162" t="e">
        <f t="shared" si="288"/>
        <v>#N/A</v>
      </c>
      <c r="GX46" s="162" t="e">
        <f t="shared" si="289"/>
        <v>#N/A</v>
      </c>
      <c r="GY46" s="162" t="e">
        <f t="shared" si="290"/>
        <v>#N/A</v>
      </c>
      <c r="GZ46" s="162" t="e">
        <f t="shared" si="291"/>
        <v>#N/A</v>
      </c>
      <c r="HA46" s="162" t="e">
        <f t="shared" si="292"/>
        <v>#N/A</v>
      </c>
      <c r="HB46" s="162" t="e">
        <f t="shared" si="293"/>
        <v>#N/A</v>
      </c>
      <c r="HC46" s="162" t="e">
        <f t="shared" si="294"/>
        <v>#N/A</v>
      </c>
      <c r="HD46" s="162" t="e">
        <f t="shared" si="295"/>
        <v>#N/A</v>
      </c>
      <c r="HE46" s="162" t="e">
        <f t="shared" si="296"/>
        <v>#N/A</v>
      </c>
      <c r="HF46" s="162" t="e">
        <f t="shared" si="297"/>
        <v>#N/A</v>
      </c>
      <c r="HG46" s="162" t="e">
        <f t="shared" si="298"/>
        <v>#N/A</v>
      </c>
      <c r="HH46" s="162" t="e">
        <f t="shared" si="299"/>
        <v>#N/A</v>
      </c>
      <c r="HI46" s="162" t="e">
        <f t="shared" si="300"/>
        <v>#N/A</v>
      </c>
      <c r="HJ46" s="162" t="e">
        <f t="shared" si="301"/>
        <v>#N/A</v>
      </c>
      <c r="HK46" s="162" t="e">
        <f t="shared" si="302"/>
        <v>#N/A</v>
      </c>
      <c r="HL46" s="162" t="e">
        <f t="shared" si="303"/>
        <v>#N/A</v>
      </c>
      <c r="HM46" s="162" t="e">
        <f t="shared" si="304"/>
        <v>#N/A</v>
      </c>
      <c r="HN46" s="162" t="e">
        <f t="shared" si="305"/>
        <v>#N/A</v>
      </c>
      <c r="HO46" s="162" t="e">
        <f t="shared" si="306"/>
        <v>#N/A</v>
      </c>
      <c r="HP46" s="162" t="e">
        <f t="shared" si="307"/>
        <v>#N/A</v>
      </c>
      <c r="HQ46" s="162" t="e">
        <f t="shared" si="308"/>
        <v>#N/A</v>
      </c>
      <c r="HR46" s="162" t="e">
        <f t="shared" si="309"/>
        <v>#N/A</v>
      </c>
      <c r="HS46" s="162" t="e">
        <f t="shared" si="310"/>
        <v>#N/A</v>
      </c>
      <c r="HT46" s="162" t="e">
        <f t="shared" si="311"/>
        <v>#N/A</v>
      </c>
    </row>
    <row r="47" spans="1:228" hidden="1" x14ac:dyDescent="0.25">
      <c r="A47" s="4">
        <v>44</v>
      </c>
      <c r="B47" s="102"/>
      <c r="C47" s="110"/>
      <c r="D47" s="115" t="str">
        <f t="shared" si="205"/>
        <v/>
      </c>
      <c r="E47" s="88"/>
      <c r="F47" s="115" t="str">
        <f t="shared" si="206"/>
        <v/>
      </c>
      <c r="G47" s="110"/>
      <c r="H47" s="103"/>
      <c r="I47" s="34" t="str">
        <f t="shared" si="0"/>
        <v/>
      </c>
      <c r="J47" s="34" t="str">
        <f t="shared" si="1"/>
        <v/>
      </c>
      <c r="K47" s="69" t="str">
        <f t="shared" si="109"/>
        <v/>
      </c>
      <c r="L47" s="21"/>
      <c r="M47" s="56"/>
      <c r="N47" s="265"/>
      <c r="O47" s="70" t="str">
        <f>IF(AND(D47&gt;0,E47&gt;0,F47&gt;0),IF(ISBLANK(N47),IF(ISBLANK(L47),"",(F47-D47)*VLOOKUP(L47,VLookups!$A$4:$B$13,2,FALSE)),N47),"")</f>
        <v/>
      </c>
      <c r="P47" s="71" t="str">
        <f t="shared" si="207"/>
        <v/>
      </c>
      <c r="Q47" s="88"/>
      <c r="R47" s="258" t="str">
        <f>IF(AND(Q47&gt;0,E47&gt;0,NOT(O47="")),ABS(VLOOKUP($Q$1,VLookups!$A$48:$B$49,2,FALSE)-_xlfn.NORM.DIST(Q47,K47,O47,TRUE)),"")</f>
        <v/>
      </c>
      <c r="S47" s="87" t="str">
        <f>IF(AND($D47&gt;0,$E47&gt;0,$F47&gt;0,NOT(ISBLANK($L47))),_xlfn.NORM.INV(ABS(VLOOKUP($Q$1,VLookups!$A$48:$B$49,2,FALSE)-S$3),$K47,$O47),"")</f>
        <v/>
      </c>
      <c r="T47" s="86" t="str">
        <f>IF(AND($D47&gt;0,$E47&gt;0,$F47&gt;0,NOT(ISBLANK($L47))),_xlfn.NORM.INV(ABS(VLOOKUP($Q$1,VLookups!$A$48:$B$49,2,FALSE)-T$3),$K47,$O47),"")</f>
        <v/>
      </c>
      <c r="U47" s="87" t="str">
        <f>IF(AND($D47&gt;0,$E47&gt;0,$F47&gt;0,NOT(ISBLANK($L47))),_xlfn.NORM.INV(ABS(VLOOKUP($Q$1,VLookups!$A$48:$B$49,2,FALSE)-U$3),$K47,$O47),"")</f>
        <v/>
      </c>
      <c r="V47" s="86" t="str">
        <f>IF(AND($D47&gt;0,$E47&gt;0,$F47&gt;0,NOT(ISBLANK($L47))),_xlfn.NORM.INV(ABS(VLOOKUP($Q$1,VLookups!$A$48:$B$49,2,FALSE)-V$3),$K47,$O47),"")</f>
        <v/>
      </c>
      <c r="W47" s="87" t="str">
        <f>IF(AND($D47&gt;0,$E47&gt;0,$F47&gt;0,NOT(ISBLANK($L47))),_xlfn.NORM.INV(ABS(VLOOKUP($Q$1,VLookups!$A$48:$B$49,2,FALSE)-W$3),$K47,$O47),"")</f>
        <v/>
      </c>
      <c r="X47" s="86" t="str">
        <f>IF(AND($D47&gt;0,$E47&gt;0,$F47&gt;0,NOT(ISBLANK($L47))),_xlfn.NORM.INV(ABS(VLOOKUP($Q$1,VLookups!$A$48:$B$49,2,FALSE)-X$3),$K47,$O47),"")</f>
        <v/>
      </c>
      <c r="Y47" s="5"/>
      <c r="Z47" s="161"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2" t="e">
        <f t="shared" si="211"/>
        <v>#N/A</v>
      </c>
      <c r="DY47" s="162" t="e">
        <f t="shared" si="212"/>
        <v>#N/A</v>
      </c>
      <c r="DZ47" s="162" t="e">
        <f t="shared" si="213"/>
        <v>#N/A</v>
      </c>
      <c r="EA47" s="162" t="e">
        <f t="shared" si="214"/>
        <v>#N/A</v>
      </c>
      <c r="EB47" s="162" t="e">
        <f t="shared" si="215"/>
        <v>#N/A</v>
      </c>
      <c r="EC47" s="162" t="e">
        <f t="shared" si="216"/>
        <v>#N/A</v>
      </c>
      <c r="ED47" s="162" t="e">
        <f t="shared" si="217"/>
        <v>#N/A</v>
      </c>
      <c r="EE47" s="162" t="e">
        <f t="shared" si="218"/>
        <v>#N/A</v>
      </c>
      <c r="EF47" s="162" t="e">
        <f t="shared" si="219"/>
        <v>#N/A</v>
      </c>
      <c r="EG47" s="162" t="e">
        <f t="shared" si="220"/>
        <v>#N/A</v>
      </c>
      <c r="EH47" s="162" t="e">
        <f t="shared" si="221"/>
        <v>#N/A</v>
      </c>
      <c r="EI47" s="162" t="e">
        <f t="shared" si="222"/>
        <v>#N/A</v>
      </c>
      <c r="EJ47" s="162" t="e">
        <f t="shared" si="223"/>
        <v>#N/A</v>
      </c>
      <c r="EK47" s="162" t="e">
        <f t="shared" si="224"/>
        <v>#N/A</v>
      </c>
      <c r="EL47" s="162" t="e">
        <f t="shared" si="225"/>
        <v>#N/A</v>
      </c>
      <c r="EM47" s="162" t="e">
        <f t="shared" si="226"/>
        <v>#N/A</v>
      </c>
      <c r="EN47" s="162" t="e">
        <f t="shared" si="227"/>
        <v>#N/A</v>
      </c>
      <c r="EO47" s="162" t="e">
        <f t="shared" si="228"/>
        <v>#N/A</v>
      </c>
      <c r="EP47" s="162" t="e">
        <f t="shared" si="229"/>
        <v>#N/A</v>
      </c>
      <c r="EQ47" s="162" t="e">
        <f t="shared" si="230"/>
        <v>#N/A</v>
      </c>
      <c r="ER47" s="162" t="e">
        <f t="shared" si="231"/>
        <v>#N/A</v>
      </c>
      <c r="ES47" s="162" t="e">
        <f t="shared" si="232"/>
        <v>#N/A</v>
      </c>
      <c r="ET47" s="162" t="e">
        <f t="shared" si="233"/>
        <v>#N/A</v>
      </c>
      <c r="EU47" s="162" t="e">
        <f t="shared" si="234"/>
        <v>#N/A</v>
      </c>
      <c r="EV47" s="162" t="e">
        <f t="shared" si="235"/>
        <v>#N/A</v>
      </c>
      <c r="EW47" s="162" t="e">
        <f t="shared" si="236"/>
        <v>#N/A</v>
      </c>
      <c r="EX47" s="162" t="e">
        <f t="shared" si="237"/>
        <v>#N/A</v>
      </c>
      <c r="EY47" s="162" t="e">
        <f t="shared" si="238"/>
        <v>#N/A</v>
      </c>
      <c r="EZ47" s="162" t="e">
        <f t="shared" si="239"/>
        <v>#N/A</v>
      </c>
      <c r="FA47" s="162" t="e">
        <f t="shared" si="240"/>
        <v>#N/A</v>
      </c>
      <c r="FB47" s="162" t="e">
        <f t="shared" si="241"/>
        <v>#N/A</v>
      </c>
      <c r="FC47" s="162" t="e">
        <f t="shared" si="242"/>
        <v>#N/A</v>
      </c>
      <c r="FD47" s="162" t="e">
        <f t="shared" si="243"/>
        <v>#N/A</v>
      </c>
      <c r="FE47" s="162" t="e">
        <f t="shared" si="244"/>
        <v>#N/A</v>
      </c>
      <c r="FF47" s="162" t="e">
        <f t="shared" si="245"/>
        <v>#N/A</v>
      </c>
      <c r="FG47" s="162" t="e">
        <f t="shared" si="246"/>
        <v>#N/A</v>
      </c>
      <c r="FH47" s="162" t="e">
        <f t="shared" si="247"/>
        <v>#N/A</v>
      </c>
      <c r="FI47" s="162" t="e">
        <f t="shared" si="248"/>
        <v>#N/A</v>
      </c>
      <c r="FJ47" s="162" t="e">
        <f t="shared" si="249"/>
        <v>#N/A</v>
      </c>
      <c r="FK47" s="162" t="e">
        <f t="shared" si="250"/>
        <v>#N/A</v>
      </c>
      <c r="FL47" s="162" t="e">
        <f t="shared" si="251"/>
        <v>#N/A</v>
      </c>
      <c r="FM47" s="162" t="e">
        <f t="shared" si="252"/>
        <v>#N/A</v>
      </c>
      <c r="FN47" s="162" t="e">
        <f t="shared" si="253"/>
        <v>#N/A</v>
      </c>
      <c r="FO47" s="162" t="e">
        <f t="shared" si="254"/>
        <v>#N/A</v>
      </c>
      <c r="FP47" s="162" t="e">
        <f t="shared" si="255"/>
        <v>#N/A</v>
      </c>
      <c r="FQ47" s="162" t="e">
        <f t="shared" si="256"/>
        <v>#N/A</v>
      </c>
      <c r="FR47" s="162" t="e">
        <f t="shared" si="257"/>
        <v>#N/A</v>
      </c>
      <c r="FS47" s="162" t="e">
        <f t="shared" si="258"/>
        <v>#N/A</v>
      </c>
      <c r="FT47" s="162" t="e">
        <f t="shared" si="259"/>
        <v>#N/A</v>
      </c>
      <c r="FU47" s="162" t="e">
        <f t="shared" si="260"/>
        <v>#N/A</v>
      </c>
      <c r="FV47" s="162" t="e">
        <f t="shared" si="261"/>
        <v>#N/A</v>
      </c>
      <c r="FW47" s="162" t="e">
        <f t="shared" si="262"/>
        <v>#N/A</v>
      </c>
      <c r="FX47" s="162" t="e">
        <f t="shared" si="263"/>
        <v>#N/A</v>
      </c>
      <c r="FY47" s="162" t="e">
        <f t="shared" si="264"/>
        <v>#N/A</v>
      </c>
      <c r="FZ47" s="162" t="e">
        <f t="shared" si="265"/>
        <v>#N/A</v>
      </c>
      <c r="GA47" s="162" t="e">
        <f t="shared" si="266"/>
        <v>#N/A</v>
      </c>
      <c r="GB47" s="162" t="e">
        <f t="shared" si="267"/>
        <v>#N/A</v>
      </c>
      <c r="GC47" s="162" t="e">
        <f t="shared" si="268"/>
        <v>#N/A</v>
      </c>
      <c r="GD47" s="162" t="e">
        <f t="shared" si="269"/>
        <v>#N/A</v>
      </c>
      <c r="GE47" s="162" t="e">
        <f t="shared" si="270"/>
        <v>#N/A</v>
      </c>
      <c r="GF47" s="162" t="e">
        <f t="shared" si="271"/>
        <v>#N/A</v>
      </c>
      <c r="GG47" s="162" t="e">
        <f t="shared" si="272"/>
        <v>#N/A</v>
      </c>
      <c r="GH47" s="162" t="e">
        <f t="shared" si="273"/>
        <v>#N/A</v>
      </c>
      <c r="GI47" s="162" t="e">
        <f t="shared" si="274"/>
        <v>#N/A</v>
      </c>
      <c r="GJ47" s="162" t="e">
        <f t="shared" si="275"/>
        <v>#N/A</v>
      </c>
      <c r="GK47" s="162" t="e">
        <f t="shared" si="276"/>
        <v>#N/A</v>
      </c>
      <c r="GL47" s="162" t="e">
        <f t="shared" si="277"/>
        <v>#N/A</v>
      </c>
      <c r="GM47" s="162" t="e">
        <f t="shared" si="278"/>
        <v>#N/A</v>
      </c>
      <c r="GN47" s="162" t="e">
        <f t="shared" si="279"/>
        <v>#N/A</v>
      </c>
      <c r="GO47" s="162" t="e">
        <f t="shared" si="280"/>
        <v>#N/A</v>
      </c>
      <c r="GP47" s="162" t="e">
        <f t="shared" si="281"/>
        <v>#N/A</v>
      </c>
      <c r="GQ47" s="162" t="e">
        <f t="shared" si="282"/>
        <v>#N/A</v>
      </c>
      <c r="GR47" s="162" t="e">
        <f t="shared" si="283"/>
        <v>#N/A</v>
      </c>
      <c r="GS47" s="162" t="e">
        <f t="shared" si="284"/>
        <v>#N/A</v>
      </c>
      <c r="GT47" s="162" t="e">
        <f t="shared" si="285"/>
        <v>#N/A</v>
      </c>
      <c r="GU47" s="162" t="e">
        <f t="shared" si="286"/>
        <v>#N/A</v>
      </c>
      <c r="GV47" s="162" t="e">
        <f t="shared" si="287"/>
        <v>#N/A</v>
      </c>
      <c r="GW47" s="162" t="e">
        <f t="shared" si="288"/>
        <v>#N/A</v>
      </c>
      <c r="GX47" s="162" t="e">
        <f t="shared" si="289"/>
        <v>#N/A</v>
      </c>
      <c r="GY47" s="162" t="e">
        <f t="shared" si="290"/>
        <v>#N/A</v>
      </c>
      <c r="GZ47" s="162" t="e">
        <f t="shared" si="291"/>
        <v>#N/A</v>
      </c>
      <c r="HA47" s="162" t="e">
        <f t="shared" si="292"/>
        <v>#N/A</v>
      </c>
      <c r="HB47" s="162" t="e">
        <f t="shared" si="293"/>
        <v>#N/A</v>
      </c>
      <c r="HC47" s="162" t="e">
        <f t="shared" si="294"/>
        <v>#N/A</v>
      </c>
      <c r="HD47" s="162" t="e">
        <f t="shared" si="295"/>
        <v>#N/A</v>
      </c>
      <c r="HE47" s="162" t="e">
        <f t="shared" si="296"/>
        <v>#N/A</v>
      </c>
      <c r="HF47" s="162" t="e">
        <f t="shared" si="297"/>
        <v>#N/A</v>
      </c>
      <c r="HG47" s="162" t="e">
        <f t="shared" si="298"/>
        <v>#N/A</v>
      </c>
      <c r="HH47" s="162" t="e">
        <f t="shared" si="299"/>
        <v>#N/A</v>
      </c>
      <c r="HI47" s="162" t="e">
        <f t="shared" si="300"/>
        <v>#N/A</v>
      </c>
      <c r="HJ47" s="162" t="e">
        <f t="shared" si="301"/>
        <v>#N/A</v>
      </c>
      <c r="HK47" s="162" t="e">
        <f t="shared" si="302"/>
        <v>#N/A</v>
      </c>
      <c r="HL47" s="162" t="e">
        <f t="shared" si="303"/>
        <v>#N/A</v>
      </c>
      <c r="HM47" s="162" t="e">
        <f t="shared" si="304"/>
        <v>#N/A</v>
      </c>
      <c r="HN47" s="162" t="e">
        <f t="shared" si="305"/>
        <v>#N/A</v>
      </c>
      <c r="HO47" s="162" t="e">
        <f t="shared" si="306"/>
        <v>#N/A</v>
      </c>
      <c r="HP47" s="162" t="e">
        <f t="shared" si="307"/>
        <v>#N/A</v>
      </c>
      <c r="HQ47" s="162" t="e">
        <f t="shared" si="308"/>
        <v>#N/A</v>
      </c>
      <c r="HR47" s="162" t="e">
        <f t="shared" si="309"/>
        <v>#N/A</v>
      </c>
      <c r="HS47" s="162" t="e">
        <f t="shared" si="310"/>
        <v>#N/A</v>
      </c>
      <c r="HT47" s="162" t="e">
        <f t="shared" si="311"/>
        <v>#N/A</v>
      </c>
    </row>
    <row r="48" spans="1:228" hidden="1" x14ac:dyDescent="0.25">
      <c r="A48" s="4">
        <v>45</v>
      </c>
      <c r="B48" s="102"/>
      <c r="C48" s="110"/>
      <c r="D48" s="115" t="str">
        <f t="shared" si="205"/>
        <v/>
      </c>
      <c r="E48" s="88"/>
      <c r="F48" s="115" t="str">
        <f t="shared" si="206"/>
        <v/>
      </c>
      <c r="G48" s="110"/>
      <c r="H48" s="103"/>
      <c r="I48" s="34" t="str">
        <f t="shared" si="0"/>
        <v/>
      </c>
      <c r="J48" s="34" t="str">
        <f t="shared" si="1"/>
        <v/>
      </c>
      <c r="K48" s="69" t="str">
        <f t="shared" si="109"/>
        <v/>
      </c>
      <c r="L48" s="21"/>
      <c r="M48" s="56"/>
      <c r="N48" s="265"/>
      <c r="O48" s="70" t="str">
        <f>IF(AND(D48&gt;0,E48&gt;0,F48&gt;0),IF(ISBLANK(N48),IF(ISBLANK(L48),"",(F48-D48)*VLOOKUP(L48,VLookups!$A$4:$B$13,2,FALSE)),N48),"")</f>
        <v/>
      </c>
      <c r="P48" s="71" t="str">
        <f t="shared" si="207"/>
        <v/>
      </c>
      <c r="Q48" s="88"/>
      <c r="R48" s="258" t="str">
        <f>IF(AND(Q48&gt;0,E48&gt;0,NOT(O48="")),ABS(VLOOKUP($Q$1,VLookups!$A$48:$B$49,2,FALSE)-_xlfn.NORM.DIST(Q48,K48,O48,TRUE)),"")</f>
        <v/>
      </c>
      <c r="S48" s="87" t="str">
        <f>IF(AND($D48&gt;0,$E48&gt;0,$F48&gt;0,NOT(ISBLANK($L48))),_xlfn.NORM.INV(ABS(VLOOKUP($Q$1,VLookups!$A$48:$B$49,2,FALSE)-S$3),$K48,$O48),"")</f>
        <v/>
      </c>
      <c r="T48" s="86" t="str">
        <f>IF(AND($D48&gt;0,$E48&gt;0,$F48&gt;0,NOT(ISBLANK($L48))),_xlfn.NORM.INV(ABS(VLOOKUP($Q$1,VLookups!$A$48:$B$49,2,FALSE)-T$3),$K48,$O48),"")</f>
        <v/>
      </c>
      <c r="U48" s="87" t="str">
        <f>IF(AND($D48&gt;0,$E48&gt;0,$F48&gt;0,NOT(ISBLANK($L48))),_xlfn.NORM.INV(ABS(VLOOKUP($Q$1,VLookups!$A$48:$B$49,2,FALSE)-U$3),$K48,$O48),"")</f>
        <v/>
      </c>
      <c r="V48" s="86" t="str">
        <f>IF(AND($D48&gt;0,$E48&gt;0,$F48&gt;0,NOT(ISBLANK($L48))),_xlfn.NORM.INV(ABS(VLOOKUP($Q$1,VLookups!$A$48:$B$49,2,FALSE)-V$3),$K48,$O48),"")</f>
        <v/>
      </c>
      <c r="W48" s="87" t="str">
        <f>IF(AND($D48&gt;0,$E48&gt;0,$F48&gt;0,NOT(ISBLANK($L48))),_xlfn.NORM.INV(ABS(VLOOKUP($Q$1,VLookups!$A$48:$B$49,2,FALSE)-W$3),$K48,$O48),"")</f>
        <v/>
      </c>
      <c r="X48" s="86" t="str">
        <f>IF(AND($D48&gt;0,$E48&gt;0,$F48&gt;0,NOT(ISBLANK($L48))),_xlfn.NORM.INV(ABS(VLOOKUP($Q$1,VLookups!$A$48:$B$49,2,FALSE)-X$3),$K48,$O48),"")</f>
        <v/>
      </c>
      <c r="Y48" s="5"/>
      <c r="Z48" s="161"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2" t="e">
        <f t="shared" si="211"/>
        <v>#N/A</v>
      </c>
      <c r="DY48" s="162" t="e">
        <f t="shared" si="212"/>
        <v>#N/A</v>
      </c>
      <c r="DZ48" s="162" t="e">
        <f t="shared" si="213"/>
        <v>#N/A</v>
      </c>
      <c r="EA48" s="162" t="e">
        <f t="shared" si="214"/>
        <v>#N/A</v>
      </c>
      <c r="EB48" s="162" t="e">
        <f t="shared" si="215"/>
        <v>#N/A</v>
      </c>
      <c r="EC48" s="162" t="e">
        <f t="shared" si="216"/>
        <v>#N/A</v>
      </c>
      <c r="ED48" s="162" t="e">
        <f t="shared" si="217"/>
        <v>#N/A</v>
      </c>
      <c r="EE48" s="162" t="e">
        <f t="shared" si="218"/>
        <v>#N/A</v>
      </c>
      <c r="EF48" s="162" t="e">
        <f t="shared" si="219"/>
        <v>#N/A</v>
      </c>
      <c r="EG48" s="162" t="e">
        <f t="shared" si="220"/>
        <v>#N/A</v>
      </c>
      <c r="EH48" s="162" t="e">
        <f t="shared" si="221"/>
        <v>#N/A</v>
      </c>
      <c r="EI48" s="162" t="e">
        <f t="shared" si="222"/>
        <v>#N/A</v>
      </c>
      <c r="EJ48" s="162" t="e">
        <f t="shared" si="223"/>
        <v>#N/A</v>
      </c>
      <c r="EK48" s="162" t="e">
        <f t="shared" si="224"/>
        <v>#N/A</v>
      </c>
      <c r="EL48" s="162" t="e">
        <f t="shared" si="225"/>
        <v>#N/A</v>
      </c>
      <c r="EM48" s="162" t="e">
        <f t="shared" si="226"/>
        <v>#N/A</v>
      </c>
      <c r="EN48" s="162" t="e">
        <f t="shared" si="227"/>
        <v>#N/A</v>
      </c>
      <c r="EO48" s="162" t="e">
        <f t="shared" si="228"/>
        <v>#N/A</v>
      </c>
      <c r="EP48" s="162" t="e">
        <f t="shared" si="229"/>
        <v>#N/A</v>
      </c>
      <c r="EQ48" s="162" t="e">
        <f t="shared" si="230"/>
        <v>#N/A</v>
      </c>
      <c r="ER48" s="162" t="e">
        <f t="shared" si="231"/>
        <v>#N/A</v>
      </c>
      <c r="ES48" s="162" t="e">
        <f t="shared" si="232"/>
        <v>#N/A</v>
      </c>
      <c r="ET48" s="162" t="e">
        <f t="shared" si="233"/>
        <v>#N/A</v>
      </c>
      <c r="EU48" s="162" t="e">
        <f t="shared" si="234"/>
        <v>#N/A</v>
      </c>
      <c r="EV48" s="162" t="e">
        <f t="shared" si="235"/>
        <v>#N/A</v>
      </c>
      <c r="EW48" s="162" t="e">
        <f t="shared" si="236"/>
        <v>#N/A</v>
      </c>
      <c r="EX48" s="162" t="e">
        <f t="shared" si="237"/>
        <v>#N/A</v>
      </c>
      <c r="EY48" s="162" t="e">
        <f t="shared" si="238"/>
        <v>#N/A</v>
      </c>
      <c r="EZ48" s="162" t="e">
        <f t="shared" si="239"/>
        <v>#N/A</v>
      </c>
      <c r="FA48" s="162" t="e">
        <f t="shared" si="240"/>
        <v>#N/A</v>
      </c>
      <c r="FB48" s="162" t="e">
        <f t="shared" si="241"/>
        <v>#N/A</v>
      </c>
      <c r="FC48" s="162" t="e">
        <f t="shared" si="242"/>
        <v>#N/A</v>
      </c>
      <c r="FD48" s="162" t="e">
        <f t="shared" si="243"/>
        <v>#N/A</v>
      </c>
      <c r="FE48" s="162" t="e">
        <f t="shared" si="244"/>
        <v>#N/A</v>
      </c>
      <c r="FF48" s="162" t="e">
        <f t="shared" si="245"/>
        <v>#N/A</v>
      </c>
      <c r="FG48" s="162" t="e">
        <f t="shared" si="246"/>
        <v>#N/A</v>
      </c>
      <c r="FH48" s="162" t="e">
        <f t="shared" si="247"/>
        <v>#N/A</v>
      </c>
      <c r="FI48" s="162" t="e">
        <f t="shared" si="248"/>
        <v>#N/A</v>
      </c>
      <c r="FJ48" s="162" t="e">
        <f t="shared" si="249"/>
        <v>#N/A</v>
      </c>
      <c r="FK48" s="162" t="e">
        <f t="shared" si="250"/>
        <v>#N/A</v>
      </c>
      <c r="FL48" s="162" t="e">
        <f t="shared" si="251"/>
        <v>#N/A</v>
      </c>
      <c r="FM48" s="162" t="e">
        <f t="shared" si="252"/>
        <v>#N/A</v>
      </c>
      <c r="FN48" s="162" t="e">
        <f t="shared" si="253"/>
        <v>#N/A</v>
      </c>
      <c r="FO48" s="162" t="e">
        <f t="shared" si="254"/>
        <v>#N/A</v>
      </c>
      <c r="FP48" s="162" t="e">
        <f t="shared" si="255"/>
        <v>#N/A</v>
      </c>
      <c r="FQ48" s="162" t="e">
        <f t="shared" si="256"/>
        <v>#N/A</v>
      </c>
      <c r="FR48" s="162" t="e">
        <f t="shared" si="257"/>
        <v>#N/A</v>
      </c>
      <c r="FS48" s="162" t="e">
        <f t="shared" si="258"/>
        <v>#N/A</v>
      </c>
      <c r="FT48" s="162" t="e">
        <f t="shared" si="259"/>
        <v>#N/A</v>
      </c>
      <c r="FU48" s="162" t="e">
        <f t="shared" si="260"/>
        <v>#N/A</v>
      </c>
      <c r="FV48" s="162" t="e">
        <f t="shared" si="261"/>
        <v>#N/A</v>
      </c>
      <c r="FW48" s="162" t="e">
        <f t="shared" si="262"/>
        <v>#N/A</v>
      </c>
      <c r="FX48" s="162" t="e">
        <f t="shared" si="263"/>
        <v>#N/A</v>
      </c>
      <c r="FY48" s="162" t="e">
        <f t="shared" si="264"/>
        <v>#N/A</v>
      </c>
      <c r="FZ48" s="162" t="e">
        <f t="shared" si="265"/>
        <v>#N/A</v>
      </c>
      <c r="GA48" s="162" t="e">
        <f t="shared" si="266"/>
        <v>#N/A</v>
      </c>
      <c r="GB48" s="162" t="e">
        <f t="shared" si="267"/>
        <v>#N/A</v>
      </c>
      <c r="GC48" s="162" t="e">
        <f t="shared" si="268"/>
        <v>#N/A</v>
      </c>
      <c r="GD48" s="162" t="e">
        <f t="shared" si="269"/>
        <v>#N/A</v>
      </c>
      <c r="GE48" s="162" t="e">
        <f t="shared" si="270"/>
        <v>#N/A</v>
      </c>
      <c r="GF48" s="162" t="e">
        <f t="shared" si="271"/>
        <v>#N/A</v>
      </c>
      <c r="GG48" s="162" t="e">
        <f t="shared" si="272"/>
        <v>#N/A</v>
      </c>
      <c r="GH48" s="162" t="e">
        <f t="shared" si="273"/>
        <v>#N/A</v>
      </c>
      <c r="GI48" s="162" t="e">
        <f t="shared" si="274"/>
        <v>#N/A</v>
      </c>
      <c r="GJ48" s="162" t="e">
        <f t="shared" si="275"/>
        <v>#N/A</v>
      </c>
      <c r="GK48" s="162" t="e">
        <f t="shared" si="276"/>
        <v>#N/A</v>
      </c>
      <c r="GL48" s="162" t="e">
        <f t="shared" si="277"/>
        <v>#N/A</v>
      </c>
      <c r="GM48" s="162" t="e">
        <f t="shared" si="278"/>
        <v>#N/A</v>
      </c>
      <c r="GN48" s="162" t="e">
        <f t="shared" si="279"/>
        <v>#N/A</v>
      </c>
      <c r="GO48" s="162" t="e">
        <f t="shared" si="280"/>
        <v>#N/A</v>
      </c>
      <c r="GP48" s="162" t="e">
        <f t="shared" si="281"/>
        <v>#N/A</v>
      </c>
      <c r="GQ48" s="162" t="e">
        <f t="shared" si="282"/>
        <v>#N/A</v>
      </c>
      <c r="GR48" s="162" t="e">
        <f t="shared" si="283"/>
        <v>#N/A</v>
      </c>
      <c r="GS48" s="162" t="e">
        <f t="shared" si="284"/>
        <v>#N/A</v>
      </c>
      <c r="GT48" s="162" t="e">
        <f t="shared" si="285"/>
        <v>#N/A</v>
      </c>
      <c r="GU48" s="162" t="e">
        <f t="shared" si="286"/>
        <v>#N/A</v>
      </c>
      <c r="GV48" s="162" t="e">
        <f t="shared" si="287"/>
        <v>#N/A</v>
      </c>
      <c r="GW48" s="162" t="e">
        <f t="shared" si="288"/>
        <v>#N/A</v>
      </c>
      <c r="GX48" s="162" t="e">
        <f t="shared" si="289"/>
        <v>#N/A</v>
      </c>
      <c r="GY48" s="162" t="e">
        <f t="shared" si="290"/>
        <v>#N/A</v>
      </c>
      <c r="GZ48" s="162" t="e">
        <f t="shared" si="291"/>
        <v>#N/A</v>
      </c>
      <c r="HA48" s="162" t="e">
        <f t="shared" si="292"/>
        <v>#N/A</v>
      </c>
      <c r="HB48" s="162" t="e">
        <f t="shared" si="293"/>
        <v>#N/A</v>
      </c>
      <c r="HC48" s="162" t="e">
        <f t="shared" si="294"/>
        <v>#N/A</v>
      </c>
      <c r="HD48" s="162" t="e">
        <f t="shared" si="295"/>
        <v>#N/A</v>
      </c>
      <c r="HE48" s="162" t="e">
        <f t="shared" si="296"/>
        <v>#N/A</v>
      </c>
      <c r="HF48" s="162" t="e">
        <f t="shared" si="297"/>
        <v>#N/A</v>
      </c>
      <c r="HG48" s="162" t="e">
        <f t="shared" si="298"/>
        <v>#N/A</v>
      </c>
      <c r="HH48" s="162" t="e">
        <f t="shared" si="299"/>
        <v>#N/A</v>
      </c>
      <c r="HI48" s="162" t="e">
        <f t="shared" si="300"/>
        <v>#N/A</v>
      </c>
      <c r="HJ48" s="162" t="e">
        <f t="shared" si="301"/>
        <v>#N/A</v>
      </c>
      <c r="HK48" s="162" t="e">
        <f t="shared" si="302"/>
        <v>#N/A</v>
      </c>
      <c r="HL48" s="162" t="e">
        <f t="shared" si="303"/>
        <v>#N/A</v>
      </c>
      <c r="HM48" s="162" t="e">
        <f t="shared" si="304"/>
        <v>#N/A</v>
      </c>
      <c r="HN48" s="162" t="e">
        <f t="shared" si="305"/>
        <v>#N/A</v>
      </c>
      <c r="HO48" s="162" t="e">
        <f t="shared" si="306"/>
        <v>#N/A</v>
      </c>
      <c r="HP48" s="162" t="e">
        <f t="shared" si="307"/>
        <v>#N/A</v>
      </c>
      <c r="HQ48" s="162" t="e">
        <f t="shared" si="308"/>
        <v>#N/A</v>
      </c>
      <c r="HR48" s="162" t="e">
        <f t="shared" si="309"/>
        <v>#N/A</v>
      </c>
      <c r="HS48" s="162" t="e">
        <f t="shared" si="310"/>
        <v>#N/A</v>
      </c>
      <c r="HT48" s="162" t="e">
        <f t="shared" si="311"/>
        <v>#N/A</v>
      </c>
    </row>
    <row r="49" spans="1:228" hidden="1" x14ac:dyDescent="0.25">
      <c r="A49" s="4">
        <v>46</v>
      </c>
      <c r="B49" s="102"/>
      <c r="C49" s="110"/>
      <c r="D49" s="115" t="str">
        <f t="shared" si="205"/>
        <v/>
      </c>
      <c r="E49" s="88"/>
      <c r="F49" s="115" t="str">
        <f t="shared" si="206"/>
        <v/>
      </c>
      <c r="G49" s="110"/>
      <c r="H49" s="103"/>
      <c r="I49" s="34" t="str">
        <f t="shared" si="0"/>
        <v/>
      </c>
      <c r="J49" s="34" t="str">
        <f t="shared" si="1"/>
        <v/>
      </c>
      <c r="K49" s="69" t="str">
        <f t="shared" si="109"/>
        <v/>
      </c>
      <c r="L49" s="21"/>
      <c r="M49" s="56"/>
      <c r="N49" s="265"/>
      <c r="O49" s="70" t="str">
        <f>IF(AND(D49&gt;0,E49&gt;0,F49&gt;0),IF(ISBLANK(N49),IF(ISBLANK(L49),"",(F49-D49)*VLOOKUP(L49,VLookups!$A$4:$B$13,2,FALSE)),N49),"")</f>
        <v/>
      </c>
      <c r="P49" s="71" t="str">
        <f t="shared" si="207"/>
        <v/>
      </c>
      <c r="Q49" s="88"/>
      <c r="R49" s="258" t="str">
        <f>IF(AND(Q49&gt;0,E49&gt;0,NOT(O49="")),ABS(VLOOKUP($Q$1,VLookups!$A$48:$B$49,2,FALSE)-_xlfn.NORM.DIST(Q49,K49,O49,TRUE)),"")</f>
        <v/>
      </c>
      <c r="S49" s="87" t="str">
        <f>IF(AND($D49&gt;0,$E49&gt;0,$F49&gt;0,NOT(ISBLANK($L49))),_xlfn.NORM.INV(ABS(VLOOKUP($Q$1,VLookups!$A$48:$B$49,2,FALSE)-S$3),$K49,$O49),"")</f>
        <v/>
      </c>
      <c r="T49" s="86" t="str">
        <f>IF(AND($D49&gt;0,$E49&gt;0,$F49&gt;0,NOT(ISBLANK($L49))),_xlfn.NORM.INV(ABS(VLOOKUP($Q$1,VLookups!$A$48:$B$49,2,FALSE)-T$3),$K49,$O49),"")</f>
        <v/>
      </c>
      <c r="U49" s="87" t="str">
        <f>IF(AND($D49&gt;0,$E49&gt;0,$F49&gt;0,NOT(ISBLANK($L49))),_xlfn.NORM.INV(ABS(VLOOKUP($Q$1,VLookups!$A$48:$B$49,2,FALSE)-U$3),$K49,$O49),"")</f>
        <v/>
      </c>
      <c r="V49" s="86" t="str">
        <f>IF(AND($D49&gt;0,$E49&gt;0,$F49&gt;0,NOT(ISBLANK($L49))),_xlfn.NORM.INV(ABS(VLOOKUP($Q$1,VLookups!$A$48:$B$49,2,FALSE)-V$3),$K49,$O49),"")</f>
        <v/>
      </c>
      <c r="W49" s="87" t="str">
        <f>IF(AND($D49&gt;0,$E49&gt;0,$F49&gt;0,NOT(ISBLANK($L49))),_xlfn.NORM.INV(ABS(VLOOKUP($Q$1,VLookups!$A$48:$B$49,2,FALSE)-W$3),$K49,$O49),"")</f>
        <v/>
      </c>
      <c r="X49" s="86" t="str">
        <f>IF(AND($D49&gt;0,$E49&gt;0,$F49&gt;0,NOT(ISBLANK($L49))),_xlfn.NORM.INV(ABS(VLOOKUP($Q$1,VLookups!$A$48:$B$49,2,FALSE)-X$3),$K49,$O49),"")</f>
        <v/>
      </c>
      <c r="Y49" s="5"/>
      <c r="Z49" s="161"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2" t="e">
        <f t="shared" si="211"/>
        <v>#N/A</v>
      </c>
      <c r="DY49" s="162" t="e">
        <f t="shared" si="212"/>
        <v>#N/A</v>
      </c>
      <c r="DZ49" s="162" t="e">
        <f t="shared" si="213"/>
        <v>#N/A</v>
      </c>
      <c r="EA49" s="162" t="e">
        <f t="shared" si="214"/>
        <v>#N/A</v>
      </c>
      <c r="EB49" s="162" t="e">
        <f t="shared" si="215"/>
        <v>#N/A</v>
      </c>
      <c r="EC49" s="162" t="e">
        <f t="shared" si="216"/>
        <v>#N/A</v>
      </c>
      <c r="ED49" s="162" t="e">
        <f t="shared" si="217"/>
        <v>#N/A</v>
      </c>
      <c r="EE49" s="162" t="e">
        <f t="shared" si="218"/>
        <v>#N/A</v>
      </c>
      <c r="EF49" s="162" t="e">
        <f t="shared" si="219"/>
        <v>#N/A</v>
      </c>
      <c r="EG49" s="162" t="e">
        <f t="shared" si="220"/>
        <v>#N/A</v>
      </c>
      <c r="EH49" s="162" t="e">
        <f t="shared" si="221"/>
        <v>#N/A</v>
      </c>
      <c r="EI49" s="162" t="e">
        <f t="shared" si="222"/>
        <v>#N/A</v>
      </c>
      <c r="EJ49" s="162" t="e">
        <f t="shared" si="223"/>
        <v>#N/A</v>
      </c>
      <c r="EK49" s="162" t="e">
        <f t="shared" si="224"/>
        <v>#N/A</v>
      </c>
      <c r="EL49" s="162" t="e">
        <f t="shared" si="225"/>
        <v>#N/A</v>
      </c>
      <c r="EM49" s="162" t="e">
        <f t="shared" si="226"/>
        <v>#N/A</v>
      </c>
      <c r="EN49" s="162" t="e">
        <f t="shared" si="227"/>
        <v>#N/A</v>
      </c>
      <c r="EO49" s="162" t="e">
        <f t="shared" si="228"/>
        <v>#N/A</v>
      </c>
      <c r="EP49" s="162" t="e">
        <f t="shared" si="229"/>
        <v>#N/A</v>
      </c>
      <c r="EQ49" s="162" t="e">
        <f t="shared" si="230"/>
        <v>#N/A</v>
      </c>
      <c r="ER49" s="162" t="e">
        <f t="shared" si="231"/>
        <v>#N/A</v>
      </c>
      <c r="ES49" s="162" t="e">
        <f t="shared" si="232"/>
        <v>#N/A</v>
      </c>
      <c r="ET49" s="162" t="e">
        <f t="shared" si="233"/>
        <v>#N/A</v>
      </c>
      <c r="EU49" s="162" t="e">
        <f t="shared" si="234"/>
        <v>#N/A</v>
      </c>
      <c r="EV49" s="162" t="e">
        <f t="shared" si="235"/>
        <v>#N/A</v>
      </c>
      <c r="EW49" s="162" t="e">
        <f t="shared" si="236"/>
        <v>#N/A</v>
      </c>
      <c r="EX49" s="162" t="e">
        <f t="shared" si="237"/>
        <v>#N/A</v>
      </c>
      <c r="EY49" s="162" t="e">
        <f t="shared" si="238"/>
        <v>#N/A</v>
      </c>
      <c r="EZ49" s="162" t="e">
        <f t="shared" si="239"/>
        <v>#N/A</v>
      </c>
      <c r="FA49" s="162" t="e">
        <f t="shared" si="240"/>
        <v>#N/A</v>
      </c>
      <c r="FB49" s="162" t="e">
        <f t="shared" si="241"/>
        <v>#N/A</v>
      </c>
      <c r="FC49" s="162" t="e">
        <f t="shared" si="242"/>
        <v>#N/A</v>
      </c>
      <c r="FD49" s="162" t="e">
        <f t="shared" si="243"/>
        <v>#N/A</v>
      </c>
      <c r="FE49" s="162" t="e">
        <f t="shared" si="244"/>
        <v>#N/A</v>
      </c>
      <c r="FF49" s="162" t="e">
        <f t="shared" si="245"/>
        <v>#N/A</v>
      </c>
      <c r="FG49" s="162" t="e">
        <f t="shared" si="246"/>
        <v>#N/A</v>
      </c>
      <c r="FH49" s="162" t="e">
        <f t="shared" si="247"/>
        <v>#N/A</v>
      </c>
      <c r="FI49" s="162" t="e">
        <f t="shared" si="248"/>
        <v>#N/A</v>
      </c>
      <c r="FJ49" s="162" t="e">
        <f t="shared" si="249"/>
        <v>#N/A</v>
      </c>
      <c r="FK49" s="162" t="e">
        <f t="shared" si="250"/>
        <v>#N/A</v>
      </c>
      <c r="FL49" s="162" t="e">
        <f t="shared" si="251"/>
        <v>#N/A</v>
      </c>
      <c r="FM49" s="162" t="e">
        <f t="shared" si="252"/>
        <v>#N/A</v>
      </c>
      <c r="FN49" s="162" t="e">
        <f t="shared" si="253"/>
        <v>#N/A</v>
      </c>
      <c r="FO49" s="162" t="e">
        <f t="shared" si="254"/>
        <v>#N/A</v>
      </c>
      <c r="FP49" s="162" t="e">
        <f t="shared" si="255"/>
        <v>#N/A</v>
      </c>
      <c r="FQ49" s="162" t="e">
        <f t="shared" si="256"/>
        <v>#N/A</v>
      </c>
      <c r="FR49" s="162" t="e">
        <f t="shared" si="257"/>
        <v>#N/A</v>
      </c>
      <c r="FS49" s="162" t="e">
        <f t="shared" si="258"/>
        <v>#N/A</v>
      </c>
      <c r="FT49" s="162" t="e">
        <f t="shared" si="259"/>
        <v>#N/A</v>
      </c>
      <c r="FU49" s="162" t="e">
        <f t="shared" si="260"/>
        <v>#N/A</v>
      </c>
      <c r="FV49" s="162" t="e">
        <f t="shared" si="261"/>
        <v>#N/A</v>
      </c>
      <c r="FW49" s="162" t="e">
        <f t="shared" si="262"/>
        <v>#N/A</v>
      </c>
      <c r="FX49" s="162" t="e">
        <f t="shared" si="263"/>
        <v>#N/A</v>
      </c>
      <c r="FY49" s="162" t="e">
        <f t="shared" si="264"/>
        <v>#N/A</v>
      </c>
      <c r="FZ49" s="162" t="e">
        <f t="shared" si="265"/>
        <v>#N/A</v>
      </c>
      <c r="GA49" s="162" t="e">
        <f t="shared" si="266"/>
        <v>#N/A</v>
      </c>
      <c r="GB49" s="162" t="e">
        <f t="shared" si="267"/>
        <v>#N/A</v>
      </c>
      <c r="GC49" s="162" t="e">
        <f t="shared" si="268"/>
        <v>#N/A</v>
      </c>
      <c r="GD49" s="162" t="e">
        <f t="shared" si="269"/>
        <v>#N/A</v>
      </c>
      <c r="GE49" s="162" t="e">
        <f t="shared" si="270"/>
        <v>#N/A</v>
      </c>
      <c r="GF49" s="162" t="e">
        <f t="shared" si="271"/>
        <v>#N/A</v>
      </c>
      <c r="GG49" s="162" t="e">
        <f t="shared" si="272"/>
        <v>#N/A</v>
      </c>
      <c r="GH49" s="162" t="e">
        <f t="shared" si="273"/>
        <v>#N/A</v>
      </c>
      <c r="GI49" s="162" t="e">
        <f t="shared" si="274"/>
        <v>#N/A</v>
      </c>
      <c r="GJ49" s="162" t="e">
        <f t="shared" si="275"/>
        <v>#N/A</v>
      </c>
      <c r="GK49" s="162" t="e">
        <f t="shared" si="276"/>
        <v>#N/A</v>
      </c>
      <c r="GL49" s="162" t="e">
        <f t="shared" si="277"/>
        <v>#N/A</v>
      </c>
      <c r="GM49" s="162" t="e">
        <f t="shared" si="278"/>
        <v>#N/A</v>
      </c>
      <c r="GN49" s="162" t="e">
        <f t="shared" si="279"/>
        <v>#N/A</v>
      </c>
      <c r="GO49" s="162" t="e">
        <f t="shared" si="280"/>
        <v>#N/A</v>
      </c>
      <c r="GP49" s="162" t="e">
        <f t="shared" si="281"/>
        <v>#N/A</v>
      </c>
      <c r="GQ49" s="162" t="e">
        <f t="shared" si="282"/>
        <v>#N/A</v>
      </c>
      <c r="GR49" s="162" t="e">
        <f t="shared" si="283"/>
        <v>#N/A</v>
      </c>
      <c r="GS49" s="162" t="e">
        <f t="shared" si="284"/>
        <v>#N/A</v>
      </c>
      <c r="GT49" s="162" t="e">
        <f t="shared" si="285"/>
        <v>#N/A</v>
      </c>
      <c r="GU49" s="162" t="e">
        <f t="shared" si="286"/>
        <v>#N/A</v>
      </c>
      <c r="GV49" s="162" t="e">
        <f t="shared" si="287"/>
        <v>#N/A</v>
      </c>
      <c r="GW49" s="162" t="e">
        <f t="shared" si="288"/>
        <v>#N/A</v>
      </c>
      <c r="GX49" s="162" t="e">
        <f t="shared" si="289"/>
        <v>#N/A</v>
      </c>
      <c r="GY49" s="162" t="e">
        <f t="shared" si="290"/>
        <v>#N/A</v>
      </c>
      <c r="GZ49" s="162" t="e">
        <f t="shared" si="291"/>
        <v>#N/A</v>
      </c>
      <c r="HA49" s="162" t="e">
        <f t="shared" si="292"/>
        <v>#N/A</v>
      </c>
      <c r="HB49" s="162" t="e">
        <f t="shared" si="293"/>
        <v>#N/A</v>
      </c>
      <c r="HC49" s="162" t="e">
        <f t="shared" si="294"/>
        <v>#N/A</v>
      </c>
      <c r="HD49" s="162" t="e">
        <f t="shared" si="295"/>
        <v>#N/A</v>
      </c>
      <c r="HE49" s="162" t="e">
        <f t="shared" si="296"/>
        <v>#N/A</v>
      </c>
      <c r="HF49" s="162" t="e">
        <f t="shared" si="297"/>
        <v>#N/A</v>
      </c>
      <c r="HG49" s="162" t="e">
        <f t="shared" si="298"/>
        <v>#N/A</v>
      </c>
      <c r="HH49" s="162" t="e">
        <f t="shared" si="299"/>
        <v>#N/A</v>
      </c>
      <c r="HI49" s="162" t="e">
        <f t="shared" si="300"/>
        <v>#N/A</v>
      </c>
      <c r="HJ49" s="162" t="e">
        <f t="shared" si="301"/>
        <v>#N/A</v>
      </c>
      <c r="HK49" s="162" t="e">
        <f t="shared" si="302"/>
        <v>#N/A</v>
      </c>
      <c r="HL49" s="162" t="e">
        <f t="shared" si="303"/>
        <v>#N/A</v>
      </c>
      <c r="HM49" s="162" t="e">
        <f t="shared" si="304"/>
        <v>#N/A</v>
      </c>
      <c r="HN49" s="162" t="e">
        <f t="shared" si="305"/>
        <v>#N/A</v>
      </c>
      <c r="HO49" s="162" t="e">
        <f t="shared" si="306"/>
        <v>#N/A</v>
      </c>
      <c r="HP49" s="162" t="e">
        <f t="shared" si="307"/>
        <v>#N/A</v>
      </c>
      <c r="HQ49" s="162" t="e">
        <f t="shared" si="308"/>
        <v>#N/A</v>
      </c>
      <c r="HR49" s="162" t="e">
        <f t="shared" si="309"/>
        <v>#N/A</v>
      </c>
      <c r="HS49" s="162" t="e">
        <f t="shared" si="310"/>
        <v>#N/A</v>
      </c>
      <c r="HT49" s="162" t="e">
        <f t="shared" si="311"/>
        <v>#N/A</v>
      </c>
    </row>
    <row r="50" spans="1:228" hidden="1" x14ac:dyDescent="0.25">
      <c r="A50" s="4">
        <v>47</v>
      </c>
      <c r="B50" s="102"/>
      <c r="C50" s="110"/>
      <c r="D50" s="115" t="str">
        <f t="shared" si="205"/>
        <v/>
      </c>
      <c r="E50" s="88"/>
      <c r="F50" s="115" t="str">
        <f t="shared" si="206"/>
        <v/>
      </c>
      <c r="G50" s="110"/>
      <c r="H50" s="103"/>
      <c r="I50" s="34" t="str">
        <f t="shared" si="0"/>
        <v/>
      </c>
      <c r="J50" s="34" t="str">
        <f t="shared" si="1"/>
        <v/>
      </c>
      <c r="K50" s="69" t="str">
        <f t="shared" si="109"/>
        <v/>
      </c>
      <c r="L50" s="21"/>
      <c r="M50" s="56"/>
      <c r="N50" s="265"/>
      <c r="O50" s="70" t="str">
        <f>IF(AND(D50&gt;0,E50&gt;0,F50&gt;0),IF(ISBLANK(N50),IF(ISBLANK(L50),"",(F50-D50)*VLOOKUP(L50,VLookups!$A$4:$B$13,2,FALSE)),N50),"")</f>
        <v/>
      </c>
      <c r="P50" s="71" t="str">
        <f t="shared" si="207"/>
        <v/>
      </c>
      <c r="Q50" s="88"/>
      <c r="R50" s="258" t="str">
        <f>IF(AND(Q50&gt;0,E50&gt;0,NOT(O50="")),ABS(VLOOKUP($Q$1,VLookups!$A$48:$B$49,2,FALSE)-_xlfn.NORM.DIST(Q50,K50,O50,TRUE)),"")</f>
        <v/>
      </c>
      <c r="S50" s="87" t="str">
        <f>IF(AND($D50&gt;0,$E50&gt;0,$F50&gt;0,NOT(ISBLANK($L50))),_xlfn.NORM.INV(ABS(VLOOKUP($Q$1,VLookups!$A$48:$B$49,2,FALSE)-S$3),$K50,$O50),"")</f>
        <v/>
      </c>
      <c r="T50" s="86" t="str">
        <f>IF(AND($D50&gt;0,$E50&gt;0,$F50&gt;0,NOT(ISBLANK($L50))),_xlfn.NORM.INV(ABS(VLOOKUP($Q$1,VLookups!$A$48:$B$49,2,FALSE)-T$3),$K50,$O50),"")</f>
        <v/>
      </c>
      <c r="U50" s="87" t="str">
        <f>IF(AND($D50&gt;0,$E50&gt;0,$F50&gt;0,NOT(ISBLANK($L50))),_xlfn.NORM.INV(ABS(VLOOKUP($Q$1,VLookups!$A$48:$B$49,2,FALSE)-U$3),$K50,$O50),"")</f>
        <v/>
      </c>
      <c r="V50" s="86" t="str">
        <f>IF(AND($D50&gt;0,$E50&gt;0,$F50&gt;0,NOT(ISBLANK($L50))),_xlfn.NORM.INV(ABS(VLOOKUP($Q$1,VLookups!$A$48:$B$49,2,FALSE)-V$3),$K50,$O50),"")</f>
        <v/>
      </c>
      <c r="W50" s="87" t="str">
        <f>IF(AND($D50&gt;0,$E50&gt;0,$F50&gt;0,NOT(ISBLANK($L50))),_xlfn.NORM.INV(ABS(VLOOKUP($Q$1,VLookups!$A$48:$B$49,2,FALSE)-W$3),$K50,$O50),"")</f>
        <v/>
      </c>
      <c r="X50" s="86" t="str">
        <f>IF(AND($D50&gt;0,$E50&gt;0,$F50&gt;0,NOT(ISBLANK($L50))),_xlfn.NORM.INV(ABS(VLOOKUP($Q$1,VLookups!$A$48:$B$49,2,FALSE)-X$3),$K50,$O50),"")</f>
        <v/>
      </c>
      <c r="Y50" s="5"/>
      <c r="Z50" s="161"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2" t="e">
        <f t="shared" si="211"/>
        <v>#N/A</v>
      </c>
      <c r="DY50" s="162" t="e">
        <f t="shared" si="212"/>
        <v>#N/A</v>
      </c>
      <c r="DZ50" s="162" t="e">
        <f t="shared" si="213"/>
        <v>#N/A</v>
      </c>
      <c r="EA50" s="162" t="e">
        <f t="shared" si="214"/>
        <v>#N/A</v>
      </c>
      <c r="EB50" s="162" t="e">
        <f t="shared" si="215"/>
        <v>#N/A</v>
      </c>
      <c r="EC50" s="162" t="e">
        <f t="shared" si="216"/>
        <v>#N/A</v>
      </c>
      <c r="ED50" s="162" t="e">
        <f t="shared" si="217"/>
        <v>#N/A</v>
      </c>
      <c r="EE50" s="162" t="e">
        <f t="shared" si="218"/>
        <v>#N/A</v>
      </c>
      <c r="EF50" s="162" t="e">
        <f t="shared" si="219"/>
        <v>#N/A</v>
      </c>
      <c r="EG50" s="162" t="e">
        <f t="shared" si="220"/>
        <v>#N/A</v>
      </c>
      <c r="EH50" s="162" t="e">
        <f t="shared" si="221"/>
        <v>#N/A</v>
      </c>
      <c r="EI50" s="162" t="e">
        <f t="shared" si="222"/>
        <v>#N/A</v>
      </c>
      <c r="EJ50" s="162" t="e">
        <f t="shared" si="223"/>
        <v>#N/A</v>
      </c>
      <c r="EK50" s="162" t="e">
        <f t="shared" si="224"/>
        <v>#N/A</v>
      </c>
      <c r="EL50" s="162" t="e">
        <f t="shared" si="225"/>
        <v>#N/A</v>
      </c>
      <c r="EM50" s="162" t="e">
        <f t="shared" si="226"/>
        <v>#N/A</v>
      </c>
      <c r="EN50" s="162" t="e">
        <f t="shared" si="227"/>
        <v>#N/A</v>
      </c>
      <c r="EO50" s="162" t="e">
        <f t="shared" si="228"/>
        <v>#N/A</v>
      </c>
      <c r="EP50" s="162" t="e">
        <f t="shared" si="229"/>
        <v>#N/A</v>
      </c>
      <c r="EQ50" s="162" t="e">
        <f t="shared" si="230"/>
        <v>#N/A</v>
      </c>
      <c r="ER50" s="162" t="e">
        <f t="shared" si="231"/>
        <v>#N/A</v>
      </c>
      <c r="ES50" s="162" t="e">
        <f t="shared" si="232"/>
        <v>#N/A</v>
      </c>
      <c r="ET50" s="162" t="e">
        <f t="shared" si="233"/>
        <v>#N/A</v>
      </c>
      <c r="EU50" s="162" t="e">
        <f t="shared" si="234"/>
        <v>#N/A</v>
      </c>
      <c r="EV50" s="162" t="e">
        <f t="shared" si="235"/>
        <v>#N/A</v>
      </c>
      <c r="EW50" s="162" t="e">
        <f t="shared" si="236"/>
        <v>#N/A</v>
      </c>
      <c r="EX50" s="162" t="e">
        <f t="shared" si="237"/>
        <v>#N/A</v>
      </c>
      <c r="EY50" s="162" t="e">
        <f t="shared" si="238"/>
        <v>#N/A</v>
      </c>
      <c r="EZ50" s="162" t="e">
        <f t="shared" si="239"/>
        <v>#N/A</v>
      </c>
      <c r="FA50" s="162" t="e">
        <f t="shared" si="240"/>
        <v>#N/A</v>
      </c>
      <c r="FB50" s="162" t="e">
        <f t="shared" si="241"/>
        <v>#N/A</v>
      </c>
      <c r="FC50" s="162" t="e">
        <f t="shared" si="242"/>
        <v>#N/A</v>
      </c>
      <c r="FD50" s="162" t="e">
        <f t="shared" si="243"/>
        <v>#N/A</v>
      </c>
      <c r="FE50" s="162" t="e">
        <f t="shared" si="244"/>
        <v>#N/A</v>
      </c>
      <c r="FF50" s="162" t="e">
        <f t="shared" si="245"/>
        <v>#N/A</v>
      </c>
      <c r="FG50" s="162" t="e">
        <f t="shared" si="246"/>
        <v>#N/A</v>
      </c>
      <c r="FH50" s="162" t="e">
        <f t="shared" si="247"/>
        <v>#N/A</v>
      </c>
      <c r="FI50" s="162" t="e">
        <f t="shared" si="248"/>
        <v>#N/A</v>
      </c>
      <c r="FJ50" s="162" t="e">
        <f t="shared" si="249"/>
        <v>#N/A</v>
      </c>
      <c r="FK50" s="162" t="e">
        <f t="shared" si="250"/>
        <v>#N/A</v>
      </c>
      <c r="FL50" s="162" t="e">
        <f t="shared" si="251"/>
        <v>#N/A</v>
      </c>
      <c r="FM50" s="162" t="e">
        <f t="shared" si="252"/>
        <v>#N/A</v>
      </c>
      <c r="FN50" s="162" t="e">
        <f t="shared" si="253"/>
        <v>#N/A</v>
      </c>
      <c r="FO50" s="162" t="e">
        <f t="shared" si="254"/>
        <v>#N/A</v>
      </c>
      <c r="FP50" s="162" t="e">
        <f t="shared" si="255"/>
        <v>#N/A</v>
      </c>
      <c r="FQ50" s="162" t="e">
        <f t="shared" si="256"/>
        <v>#N/A</v>
      </c>
      <c r="FR50" s="162" t="e">
        <f t="shared" si="257"/>
        <v>#N/A</v>
      </c>
      <c r="FS50" s="162" t="e">
        <f t="shared" si="258"/>
        <v>#N/A</v>
      </c>
      <c r="FT50" s="162" t="e">
        <f t="shared" si="259"/>
        <v>#N/A</v>
      </c>
      <c r="FU50" s="162" t="e">
        <f t="shared" si="260"/>
        <v>#N/A</v>
      </c>
      <c r="FV50" s="162" t="e">
        <f t="shared" si="261"/>
        <v>#N/A</v>
      </c>
      <c r="FW50" s="162" t="e">
        <f t="shared" si="262"/>
        <v>#N/A</v>
      </c>
      <c r="FX50" s="162" t="e">
        <f t="shared" si="263"/>
        <v>#N/A</v>
      </c>
      <c r="FY50" s="162" t="e">
        <f t="shared" si="264"/>
        <v>#N/A</v>
      </c>
      <c r="FZ50" s="162" t="e">
        <f t="shared" si="265"/>
        <v>#N/A</v>
      </c>
      <c r="GA50" s="162" t="e">
        <f t="shared" si="266"/>
        <v>#N/A</v>
      </c>
      <c r="GB50" s="162" t="e">
        <f t="shared" si="267"/>
        <v>#N/A</v>
      </c>
      <c r="GC50" s="162" t="e">
        <f t="shared" si="268"/>
        <v>#N/A</v>
      </c>
      <c r="GD50" s="162" t="e">
        <f t="shared" si="269"/>
        <v>#N/A</v>
      </c>
      <c r="GE50" s="162" t="e">
        <f t="shared" si="270"/>
        <v>#N/A</v>
      </c>
      <c r="GF50" s="162" t="e">
        <f t="shared" si="271"/>
        <v>#N/A</v>
      </c>
      <c r="GG50" s="162" t="e">
        <f t="shared" si="272"/>
        <v>#N/A</v>
      </c>
      <c r="GH50" s="162" t="e">
        <f t="shared" si="273"/>
        <v>#N/A</v>
      </c>
      <c r="GI50" s="162" t="e">
        <f t="shared" si="274"/>
        <v>#N/A</v>
      </c>
      <c r="GJ50" s="162" t="e">
        <f t="shared" si="275"/>
        <v>#N/A</v>
      </c>
      <c r="GK50" s="162" t="e">
        <f t="shared" si="276"/>
        <v>#N/A</v>
      </c>
      <c r="GL50" s="162" t="e">
        <f t="shared" si="277"/>
        <v>#N/A</v>
      </c>
      <c r="GM50" s="162" t="e">
        <f t="shared" si="278"/>
        <v>#N/A</v>
      </c>
      <c r="GN50" s="162" t="e">
        <f t="shared" si="279"/>
        <v>#N/A</v>
      </c>
      <c r="GO50" s="162" t="e">
        <f t="shared" si="280"/>
        <v>#N/A</v>
      </c>
      <c r="GP50" s="162" t="e">
        <f t="shared" si="281"/>
        <v>#N/A</v>
      </c>
      <c r="GQ50" s="162" t="e">
        <f t="shared" si="282"/>
        <v>#N/A</v>
      </c>
      <c r="GR50" s="162" t="e">
        <f t="shared" si="283"/>
        <v>#N/A</v>
      </c>
      <c r="GS50" s="162" t="e">
        <f t="shared" si="284"/>
        <v>#N/A</v>
      </c>
      <c r="GT50" s="162" t="e">
        <f t="shared" si="285"/>
        <v>#N/A</v>
      </c>
      <c r="GU50" s="162" t="e">
        <f t="shared" si="286"/>
        <v>#N/A</v>
      </c>
      <c r="GV50" s="162" t="e">
        <f t="shared" si="287"/>
        <v>#N/A</v>
      </c>
      <c r="GW50" s="162" t="e">
        <f t="shared" si="288"/>
        <v>#N/A</v>
      </c>
      <c r="GX50" s="162" t="e">
        <f t="shared" si="289"/>
        <v>#N/A</v>
      </c>
      <c r="GY50" s="162" t="e">
        <f t="shared" si="290"/>
        <v>#N/A</v>
      </c>
      <c r="GZ50" s="162" t="e">
        <f t="shared" si="291"/>
        <v>#N/A</v>
      </c>
      <c r="HA50" s="162" t="e">
        <f t="shared" si="292"/>
        <v>#N/A</v>
      </c>
      <c r="HB50" s="162" t="e">
        <f t="shared" si="293"/>
        <v>#N/A</v>
      </c>
      <c r="HC50" s="162" t="e">
        <f t="shared" si="294"/>
        <v>#N/A</v>
      </c>
      <c r="HD50" s="162" t="e">
        <f t="shared" si="295"/>
        <v>#N/A</v>
      </c>
      <c r="HE50" s="162" t="e">
        <f t="shared" si="296"/>
        <v>#N/A</v>
      </c>
      <c r="HF50" s="162" t="e">
        <f t="shared" si="297"/>
        <v>#N/A</v>
      </c>
      <c r="HG50" s="162" t="e">
        <f t="shared" si="298"/>
        <v>#N/A</v>
      </c>
      <c r="HH50" s="162" t="e">
        <f t="shared" si="299"/>
        <v>#N/A</v>
      </c>
      <c r="HI50" s="162" t="e">
        <f t="shared" si="300"/>
        <v>#N/A</v>
      </c>
      <c r="HJ50" s="162" t="e">
        <f t="shared" si="301"/>
        <v>#N/A</v>
      </c>
      <c r="HK50" s="162" t="e">
        <f t="shared" si="302"/>
        <v>#N/A</v>
      </c>
      <c r="HL50" s="162" t="e">
        <f t="shared" si="303"/>
        <v>#N/A</v>
      </c>
      <c r="HM50" s="162" t="e">
        <f t="shared" si="304"/>
        <v>#N/A</v>
      </c>
      <c r="HN50" s="162" t="e">
        <f t="shared" si="305"/>
        <v>#N/A</v>
      </c>
      <c r="HO50" s="162" t="e">
        <f t="shared" si="306"/>
        <v>#N/A</v>
      </c>
      <c r="HP50" s="162" t="e">
        <f t="shared" si="307"/>
        <v>#N/A</v>
      </c>
      <c r="HQ50" s="162" t="e">
        <f t="shared" si="308"/>
        <v>#N/A</v>
      </c>
      <c r="HR50" s="162" t="e">
        <f t="shared" si="309"/>
        <v>#N/A</v>
      </c>
      <c r="HS50" s="162" t="e">
        <f t="shared" si="310"/>
        <v>#N/A</v>
      </c>
      <c r="HT50" s="162" t="e">
        <f t="shared" si="311"/>
        <v>#N/A</v>
      </c>
    </row>
    <row r="51" spans="1:228" hidden="1" x14ac:dyDescent="0.25">
      <c r="A51" s="4">
        <v>48</v>
      </c>
      <c r="B51" s="102"/>
      <c r="C51" s="110"/>
      <c r="D51" s="115" t="str">
        <f t="shared" si="205"/>
        <v/>
      </c>
      <c r="E51" s="88"/>
      <c r="F51" s="115" t="str">
        <f t="shared" si="206"/>
        <v/>
      </c>
      <c r="G51" s="110"/>
      <c r="H51" s="103"/>
      <c r="I51" s="34" t="str">
        <f t="shared" si="0"/>
        <v/>
      </c>
      <c r="J51" s="34" t="str">
        <f t="shared" si="1"/>
        <v/>
      </c>
      <c r="K51" s="69" t="str">
        <f t="shared" si="109"/>
        <v/>
      </c>
      <c r="L51" s="21"/>
      <c r="M51" s="56"/>
      <c r="N51" s="265"/>
      <c r="O51" s="70" t="str">
        <f>IF(AND(D51&gt;0,E51&gt;0,F51&gt;0),IF(ISBLANK(N51),IF(ISBLANK(L51),"",(F51-D51)*VLOOKUP(L51,VLookups!$A$4:$B$13,2,FALSE)),N51),"")</f>
        <v/>
      </c>
      <c r="P51" s="71" t="str">
        <f t="shared" si="207"/>
        <v/>
      </c>
      <c r="Q51" s="88"/>
      <c r="R51" s="258" t="str">
        <f>IF(AND(Q51&gt;0,E51&gt;0,NOT(O51="")),ABS(VLOOKUP($Q$1,VLookups!$A$48:$B$49,2,FALSE)-_xlfn.NORM.DIST(Q51,K51,O51,TRUE)),"")</f>
        <v/>
      </c>
      <c r="S51" s="87" t="str">
        <f>IF(AND($D51&gt;0,$E51&gt;0,$F51&gt;0,NOT(ISBLANK($L51))),_xlfn.NORM.INV(ABS(VLOOKUP($Q$1,VLookups!$A$48:$B$49,2,FALSE)-S$3),$K51,$O51),"")</f>
        <v/>
      </c>
      <c r="T51" s="86" t="str">
        <f>IF(AND($D51&gt;0,$E51&gt;0,$F51&gt;0,NOT(ISBLANK($L51))),_xlfn.NORM.INV(ABS(VLOOKUP($Q$1,VLookups!$A$48:$B$49,2,FALSE)-T$3),$K51,$O51),"")</f>
        <v/>
      </c>
      <c r="U51" s="87" t="str">
        <f>IF(AND($D51&gt;0,$E51&gt;0,$F51&gt;0,NOT(ISBLANK($L51))),_xlfn.NORM.INV(ABS(VLOOKUP($Q$1,VLookups!$A$48:$B$49,2,FALSE)-U$3),$K51,$O51),"")</f>
        <v/>
      </c>
      <c r="V51" s="86" t="str">
        <f>IF(AND($D51&gt;0,$E51&gt;0,$F51&gt;0,NOT(ISBLANK($L51))),_xlfn.NORM.INV(ABS(VLOOKUP($Q$1,VLookups!$A$48:$B$49,2,FALSE)-V$3),$K51,$O51),"")</f>
        <v/>
      </c>
      <c r="W51" s="87" t="str">
        <f>IF(AND($D51&gt;0,$E51&gt;0,$F51&gt;0,NOT(ISBLANK($L51))),_xlfn.NORM.INV(ABS(VLOOKUP($Q$1,VLookups!$A$48:$B$49,2,FALSE)-W$3),$K51,$O51),"")</f>
        <v/>
      </c>
      <c r="X51" s="86" t="str">
        <f>IF(AND($D51&gt;0,$E51&gt;0,$F51&gt;0,NOT(ISBLANK($L51))),_xlfn.NORM.INV(ABS(VLOOKUP($Q$1,VLookups!$A$48:$B$49,2,FALSE)-X$3),$K51,$O51),"")</f>
        <v/>
      </c>
      <c r="Y51" s="5"/>
      <c r="Z51" s="161"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2" t="e">
        <f t="shared" si="211"/>
        <v>#N/A</v>
      </c>
      <c r="DY51" s="162" t="e">
        <f t="shared" si="212"/>
        <v>#N/A</v>
      </c>
      <c r="DZ51" s="162" t="e">
        <f t="shared" si="213"/>
        <v>#N/A</v>
      </c>
      <c r="EA51" s="162" t="e">
        <f t="shared" si="214"/>
        <v>#N/A</v>
      </c>
      <c r="EB51" s="162" t="e">
        <f t="shared" si="215"/>
        <v>#N/A</v>
      </c>
      <c r="EC51" s="162" t="e">
        <f t="shared" si="216"/>
        <v>#N/A</v>
      </c>
      <c r="ED51" s="162" t="e">
        <f t="shared" si="217"/>
        <v>#N/A</v>
      </c>
      <c r="EE51" s="162" t="e">
        <f t="shared" si="218"/>
        <v>#N/A</v>
      </c>
      <c r="EF51" s="162" t="e">
        <f t="shared" si="219"/>
        <v>#N/A</v>
      </c>
      <c r="EG51" s="162" t="e">
        <f t="shared" si="220"/>
        <v>#N/A</v>
      </c>
      <c r="EH51" s="162" t="e">
        <f t="shared" si="221"/>
        <v>#N/A</v>
      </c>
      <c r="EI51" s="162" t="e">
        <f t="shared" si="222"/>
        <v>#N/A</v>
      </c>
      <c r="EJ51" s="162" t="e">
        <f t="shared" si="223"/>
        <v>#N/A</v>
      </c>
      <c r="EK51" s="162" t="e">
        <f t="shared" si="224"/>
        <v>#N/A</v>
      </c>
      <c r="EL51" s="162" t="e">
        <f t="shared" si="225"/>
        <v>#N/A</v>
      </c>
      <c r="EM51" s="162" t="e">
        <f t="shared" si="226"/>
        <v>#N/A</v>
      </c>
      <c r="EN51" s="162" t="e">
        <f t="shared" si="227"/>
        <v>#N/A</v>
      </c>
      <c r="EO51" s="162" t="e">
        <f t="shared" si="228"/>
        <v>#N/A</v>
      </c>
      <c r="EP51" s="162" t="e">
        <f t="shared" si="229"/>
        <v>#N/A</v>
      </c>
      <c r="EQ51" s="162" t="e">
        <f t="shared" si="230"/>
        <v>#N/A</v>
      </c>
      <c r="ER51" s="162" t="e">
        <f t="shared" si="231"/>
        <v>#N/A</v>
      </c>
      <c r="ES51" s="162" t="e">
        <f t="shared" si="232"/>
        <v>#N/A</v>
      </c>
      <c r="ET51" s="162" t="e">
        <f t="shared" si="233"/>
        <v>#N/A</v>
      </c>
      <c r="EU51" s="162" t="e">
        <f t="shared" si="234"/>
        <v>#N/A</v>
      </c>
      <c r="EV51" s="162" t="e">
        <f t="shared" si="235"/>
        <v>#N/A</v>
      </c>
      <c r="EW51" s="162" t="e">
        <f t="shared" si="236"/>
        <v>#N/A</v>
      </c>
      <c r="EX51" s="162" t="e">
        <f t="shared" si="237"/>
        <v>#N/A</v>
      </c>
      <c r="EY51" s="162" t="e">
        <f t="shared" si="238"/>
        <v>#N/A</v>
      </c>
      <c r="EZ51" s="162" t="e">
        <f t="shared" si="239"/>
        <v>#N/A</v>
      </c>
      <c r="FA51" s="162" t="e">
        <f t="shared" si="240"/>
        <v>#N/A</v>
      </c>
      <c r="FB51" s="162" t="e">
        <f t="shared" si="241"/>
        <v>#N/A</v>
      </c>
      <c r="FC51" s="162" t="e">
        <f t="shared" si="242"/>
        <v>#N/A</v>
      </c>
      <c r="FD51" s="162" t="e">
        <f t="shared" si="243"/>
        <v>#N/A</v>
      </c>
      <c r="FE51" s="162" t="e">
        <f t="shared" si="244"/>
        <v>#N/A</v>
      </c>
      <c r="FF51" s="162" t="e">
        <f t="shared" si="245"/>
        <v>#N/A</v>
      </c>
      <c r="FG51" s="162" t="e">
        <f t="shared" si="246"/>
        <v>#N/A</v>
      </c>
      <c r="FH51" s="162" t="e">
        <f t="shared" si="247"/>
        <v>#N/A</v>
      </c>
      <c r="FI51" s="162" t="e">
        <f t="shared" si="248"/>
        <v>#N/A</v>
      </c>
      <c r="FJ51" s="162" t="e">
        <f t="shared" si="249"/>
        <v>#N/A</v>
      </c>
      <c r="FK51" s="162" t="e">
        <f t="shared" si="250"/>
        <v>#N/A</v>
      </c>
      <c r="FL51" s="162" t="e">
        <f t="shared" si="251"/>
        <v>#N/A</v>
      </c>
      <c r="FM51" s="162" t="e">
        <f t="shared" si="252"/>
        <v>#N/A</v>
      </c>
      <c r="FN51" s="162" t="e">
        <f t="shared" si="253"/>
        <v>#N/A</v>
      </c>
      <c r="FO51" s="162" t="e">
        <f t="shared" si="254"/>
        <v>#N/A</v>
      </c>
      <c r="FP51" s="162" t="e">
        <f t="shared" si="255"/>
        <v>#N/A</v>
      </c>
      <c r="FQ51" s="162" t="e">
        <f t="shared" si="256"/>
        <v>#N/A</v>
      </c>
      <c r="FR51" s="162" t="e">
        <f t="shared" si="257"/>
        <v>#N/A</v>
      </c>
      <c r="FS51" s="162" t="e">
        <f t="shared" si="258"/>
        <v>#N/A</v>
      </c>
      <c r="FT51" s="162" t="e">
        <f t="shared" si="259"/>
        <v>#N/A</v>
      </c>
      <c r="FU51" s="162" t="e">
        <f t="shared" si="260"/>
        <v>#N/A</v>
      </c>
      <c r="FV51" s="162" t="e">
        <f t="shared" si="261"/>
        <v>#N/A</v>
      </c>
      <c r="FW51" s="162" t="e">
        <f t="shared" si="262"/>
        <v>#N/A</v>
      </c>
      <c r="FX51" s="162" t="e">
        <f t="shared" si="263"/>
        <v>#N/A</v>
      </c>
      <c r="FY51" s="162" t="e">
        <f t="shared" si="264"/>
        <v>#N/A</v>
      </c>
      <c r="FZ51" s="162" t="e">
        <f t="shared" si="265"/>
        <v>#N/A</v>
      </c>
      <c r="GA51" s="162" t="e">
        <f t="shared" si="266"/>
        <v>#N/A</v>
      </c>
      <c r="GB51" s="162" t="e">
        <f t="shared" si="267"/>
        <v>#N/A</v>
      </c>
      <c r="GC51" s="162" t="e">
        <f t="shared" si="268"/>
        <v>#N/A</v>
      </c>
      <c r="GD51" s="162" t="e">
        <f t="shared" si="269"/>
        <v>#N/A</v>
      </c>
      <c r="GE51" s="162" t="e">
        <f t="shared" si="270"/>
        <v>#N/A</v>
      </c>
      <c r="GF51" s="162" t="e">
        <f t="shared" si="271"/>
        <v>#N/A</v>
      </c>
      <c r="GG51" s="162" t="e">
        <f t="shared" si="272"/>
        <v>#N/A</v>
      </c>
      <c r="GH51" s="162" t="e">
        <f t="shared" si="273"/>
        <v>#N/A</v>
      </c>
      <c r="GI51" s="162" t="e">
        <f t="shared" si="274"/>
        <v>#N/A</v>
      </c>
      <c r="GJ51" s="162" t="e">
        <f t="shared" si="275"/>
        <v>#N/A</v>
      </c>
      <c r="GK51" s="162" t="e">
        <f t="shared" si="276"/>
        <v>#N/A</v>
      </c>
      <c r="GL51" s="162" t="e">
        <f t="shared" si="277"/>
        <v>#N/A</v>
      </c>
      <c r="GM51" s="162" t="e">
        <f t="shared" si="278"/>
        <v>#N/A</v>
      </c>
      <c r="GN51" s="162" t="e">
        <f t="shared" si="279"/>
        <v>#N/A</v>
      </c>
      <c r="GO51" s="162" t="e">
        <f t="shared" si="280"/>
        <v>#N/A</v>
      </c>
      <c r="GP51" s="162" t="e">
        <f t="shared" si="281"/>
        <v>#N/A</v>
      </c>
      <c r="GQ51" s="162" t="e">
        <f t="shared" si="282"/>
        <v>#N/A</v>
      </c>
      <c r="GR51" s="162" t="e">
        <f t="shared" si="283"/>
        <v>#N/A</v>
      </c>
      <c r="GS51" s="162" t="e">
        <f t="shared" si="284"/>
        <v>#N/A</v>
      </c>
      <c r="GT51" s="162" t="e">
        <f t="shared" si="285"/>
        <v>#N/A</v>
      </c>
      <c r="GU51" s="162" t="e">
        <f t="shared" si="286"/>
        <v>#N/A</v>
      </c>
      <c r="GV51" s="162" t="e">
        <f t="shared" si="287"/>
        <v>#N/A</v>
      </c>
      <c r="GW51" s="162" t="e">
        <f t="shared" si="288"/>
        <v>#N/A</v>
      </c>
      <c r="GX51" s="162" t="e">
        <f t="shared" si="289"/>
        <v>#N/A</v>
      </c>
      <c r="GY51" s="162" t="e">
        <f t="shared" si="290"/>
        <v>#N/A</v>
      </c>
      <c r="GZ51" s="162" t="e">
        <f t="shared" si="291"/>
        <v>#N/A</v>
      </c>
      <c r="HA51" s="162" t="e">
        <f t="shared" si="292"/>
        <v>#N/A</v>
      </c>
      <c r="HB51" s="162" t="e">
        <f t="shared" si="293"/>
        <v>#N/A</v>
      </c>
      <c r="HC51" s="162" t="e">
        <f t="shared" si="294"/>
        <v>#N/A</v>
      </c>
      <c r="HD51" s="162" t="e">
        <f t="shared" si="295"/>
        <v>#N/A</v>
      </c>
      <c r="HE51" s="162" t="e">
        <f t="shared" si="296"/>
        <v>#N/A</v>
      </c>
      <c r="HF51" s="162" t="e">
        <f t="shared" si="297"/>
        <v>#N/A</v>
      </c>
      <c r="HG51" s="162" t="e">
        <f t="shared" si="298"/>
        <v>#N/A</v>
      </c>
      <c r="HH51" s="162" t="e">
        <f t="shared" si="299"/>
        <v>#N/A</v>
      </c>
      <c r="HI51" s="162" t="e">
        <f t="shared" si="300"/>
        <v>#N/A</v>
      </c>
      <c r="HJ51" s="162" t="e">
        <f t="shared" si="301"/>
        <v>#N/A</v>
      </c>
      <c r="HK51" s="162" t="e">
        <f t="shared" si="302"/>
        <v>#N/A</v>
      </c>
      <c r="HL51" s="162" t="e">
        <f t="shared" si="303"/>
        <v>#N/A</v>
      </c>
      <c r="HM51" s="162" t="e">
        <f t="shared" si="304"/>
        <v>#N/A</v>
      </c>
      <c r="HN51" s="162" t="e">
        <f t="shared" si="305"/>
        <v>#N/A</v>
      </c>
      <c r="HO51" s="162" t="e">
        <f t="shared" si="306"/>
        <v>#N/A</v>
      </c>
      <c r="HP51" s="162" t="e">
        <f t="shared" si="307"/>
        <v>#N/A</v>
      </c>
      <c r="HQ51" s="162" t="e">
        <f t="shared" si="308"/>
        <v>#N/A</v>
      </c>
      <c r="HR51" s="162" t="e">
        <f t="shared" si="309"/>
        <v>#N/A</v>
      </c>
      <c r="HS51" s="162" t="e">
        <f t="shared" si="310"/>
        <v>#N/A</v>
      </c>
      <c r="HT51" s="162" t="e">
        <f t="shared" si="311"/>
        <v>#N/A</v>
      </c>
    </row>
    <row r="52" spans="1:228" hidden="1" x14ac:dyDescent="0.25">
      <c r="A52" s="4">
        <v>49</v>
      </c>
      <c r="B52" s="102"/>
      <c r="C52" s="110"/>
      <c r="D52" s="115" t="str">
        <f t="shared" si="205"/>
        <v/>
      </c>
      <c r="E52" s="88"/>
      <c r="F52" s="115" t="str">
        <f t="shared" si="206"/>
        <v/>
      </c>
      <c r="G52" s="110"/>
      <c r="H52" s="103"/>
      <c r="I52" s="34" t="str">
        <f t="shared" si="0"/>
        <v/>
      </c>
      <c r="J52" s="34" t="str">
        <f t="shared" si="1"/>
        <v/>
      </c>
      <c r="K52" s="69" t="str">
        <f t="shared" si="109"/>
        <v/>
      </c>
      <c r="L52" s="21"/>
      <c r="M52" s="56"/>
      <c r="N52" s="265"/>
      <c r="O52" s="70" t="str">
        <f>IF(AND(D52&gt;0,E52&gt;0,F52&gt;0),IF(ISBLANK(N52),IF(ISBLANK(L52),"",(F52-D52)*VLOOKUP(L52,VLookups!$A$4:$B$13,2,FALSE)),N52),"")</f>
        <v/>
      </c>
      <c r="P52" s="71" t="str">
        <f t="shared" si="207"/>
        <v/>
      </c>
      <c r="Q52" s="88"/>
      <c r="R52" s="258" t="str">
        <f>IF(AND(Q52&gt;0,E52&gt;0,NOT(O52="")),ABS(VLOOKUP($Q$1,VLookups!$A$48:$B$49,2,FALSE)-_xlfn.NORM.DIST(Q52,K52,O52,TRUE)),"")</f>
        <v/>
      </c>
      <c r="S52" s="87" t="str">
        <f>IF(AND($D52&gt;0,$E52&gt;0,$F52&gt;0,NOT(ISBLANK($L52))),_xlfn.NORM.INV(ABS(VLOOKUP($Q$1,VLookups!$A$48:$B$49,2,FALSE)-S$3),$K52,$O52),"")</f>
        <v/>
      </c>
      <c r="T52" s="86" t="str">
        <f>IF(AND($D52&gt;0,$E52&gt;0,$F52&gt;0,NOT(ISBLANK($L52))),_xlfn.NORM.INV(ABS(VLOOKUP($Q$1,VLookups!$A$48:$B$49,2,FALSE)-T$3),$K52,$O52),"")</f>
        <v/>
      </c>
      <c r="U52" s="87" t="str">
        <f>IF(AND($D52&gt;0,$E52&gt;0,$F52&gt;0,NOT(ISBLANK($L52))),_xlfn.NORM.INV(ABS(VLOOKUP($Q$1,VLookups!$A$48:$B$49,2,FALSE)-U$3),$K52,$O52),"")</f>
        <v/>
      </c>
      <c r="V52" s="86" t="str">
        <f>IF(AND($D52&gt;0,$E52&gt;0,$F52&gt;0,NOT(ISBLANK($L52))),_xlfn.NORM.INV(ABS(VLOOKUP($Q$1,VLookups!$A$48:$B$49,2,FALSE)-V$3),$K52,$O52),"")</f>
        <v/>
      </c>
      <c r="W52" s="87" t="str">
        <f>IF(AND($D52&gt;0,$E52&gt;0,$F52&gt;0,NOT(ISBLANK($L52))),_xlfn.NORM.INV(ABS(VLOOKUP($Q$1,VLookups!$A$48:$B$49,2,FALSE)-W$3),$K52,$O52),"")</f>
        <v/>
      </c>
      <c r="X52" s="86" t="str">
        <f>IF(AND($D52&gt;0,$E52&gt;0,$F52&gt;0,NOT(ISBLANK($L52))),_xlfn.NORM.INV(ABS(VLOOKUP($Q$1,VLookups!$A$48:$B$49,2,FALSE)-X$3),$K52,$O52),"")</f>
        <v/>
      </c>
      <c r="Y52" s="5"/>
      <c r="Z52" s="161"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2" t="e">
        <f t="shared" si="211"/>
        <v>#N/A</v>
      </c>
      <c r="DY52" s="162" t="e">
        <f t="shared" si="212"/>
        <v>#N/A</v>
      </c>
      <c r="DZ52" s="162" t="e">
        <f t="shared" si="213"/>
        <v>#N/A</v>
      </c>
      <c r="EA52" s="162" t="e">
        <f t="shared" si="214"/>
        <v>#N/A</v>
      </c>
      <c r="EB52" s="162" t="e">
        <f t="shared" si="215"/>
        <v>#N/A</v>
      </c>
      <c r="EC52" s="162" t="e">
        <f t="shared" si="216"/>
        <v>#N/A</v>
      </c>
      <c r="ED52" s="162" t="e">
        <f t="shared" si="217"/>
        <v>#N/A</v>
      </c>
      <c r="EE52" s="162" t="e">
        <f t="shared" si="218"/>
        <v>#N/A</v>
      </c>
      <c r="EF52" s="162" t="e">
        <f t="shared" si="219"/>
        <v>#N/A</v>
      </c>
      <c r="EG52" s="162" t="e">
        <f t="shared" si="220"/>
        <v>#N/A</v>
      </c>
      <c r="EH52" s="162" t="e">
        <f t="shared" si="221"/>
        <v>#N/A</v>
      </c>
      <c r="EI52" s="162" t="e">
        <f t="shared" si="222"/>
        <v>#N/A</v>
      </c>
      <c r="EJ52" s="162" t="e">
        <f t="shared" si="223"/>
        <v>#N/A</v>
      </c>
      <c r="EK52" s="162" t="e">
        <f t="shared" si="224"/>
        <v>#N/A</v>
      </c>
      <c r="EL52" s="162" t="e">
        <f t="shared" si="225"/>
        <v>#N/A</v>
      </c>
      <c r="EM52" s="162" t="e">
        <f t="shared" si="226"/>
        <v>#N/A</v>
      </c>
      <c r="EN52" s="162" t="e">
        <f t="shared" si="227"/>
        <v>#N/A</v>
      </c>
      <c r="EO52" s="162" t="e">
        <f t="shared" si="228"/>
        <v>#N/A</v>
      </c>
      <c r="EP52" s="162" t="e">
        <f t="shared" si="229"/>
        <v>#N/A</v>
      </c>
      <c r="EQ52" s="162" t="e">
        <f t="shared" si="230"/>
        <v>#N/A</v>
      </c>
      <c r="ER52" s="162" t="e">
        <f t="shared" si="231"/>
        <v>#N/A</v>
      </c>
      <c r="ES52" s="162" t="e">
        <f t="shared" si="232"/>
        <v>#N/A</v>
      </c>
      <c r="ET52" s="162" t="e">
        <f t="shared" si="233"/>
        <v>#N/A</v>
      </c>
      <c r="EU52" s="162" t="e">
        <f t="shared" si="234"/>
        <v>#N/A</v>
      </c>
      <c r="EV52" s="162" t="e">
        <f t="shared" si="235"/>
        <v>#N/A</v>
      </c>
      <c r="EW52" s="162" t="e">
        <f t="shared" si="236"/>
        <v>#N/A</v>
      </c>
      <c r="EX52" s="162" t="e">
        <f t="shared" si="237"/>
        <v>#N/A</v>
      </c>
      <c r="EY52" s="162" t="e">
        <f t="shared" si="238"/>
        <v>#N/A</v>
      </c>
      <c r="EZ52" s="162" t="e">
        <f t="shared" si="239"/>
        <v>#N/A</v>
      </c>
      <c r="FA52" s="162" t="e">
        <f t="shared" si="240"/>
        <v>#N/A</v>
      </c>
      <c r="FB52" s="162" t="e">
        <f t="shared" si="241"/>
        <v>#N/A</v>
      </c>
      <c r="FC52" s="162" t="e">
        <f t="shared" si="242"/>
        <v>#N/A</v>
      </c>
      <c r="FD52" s="162" t="e">
        <f t="shared" si="243"/>
        <v>#N/A</v>
      </c>
      <c r="FE52" s="162" t="e">
        <f t="shared" si="244"/>
        <v>#N/A</v>
      </c>
      <c r="FF52" s="162" t="e">
        <f t="shared" si="245"/>
        <v>#N/A</v>
      </c>
      <c r="FG52" s="162" t="e">
        <f t="shared" si="246"/>
        <v>#N/A</v>
      </c>
      <c r="FH52" s="162" t="e">
        <f t="shared" si="247"/>
        <v>#N/A</v>
      </c>
      <c r="FI52" s="162" t="e">
        <f t="shared" si="248"/>
        <v>#N/A</v>
      </c>
      <c r="FJ52" s="162" t="e">
        <f t="shared" si="249"/>
        <v>#N/A</v>
      </c>
      <c r="FK52" s="162" t="e">
        <f t="shared" si="250"/>
        <v>#N/A</v>
      </c>
      <c r="FL52" s="162" t="e">
        <f t="shared" si="251"/>
        <v>#N/A</v>
      </c>
      <c r="FM52" s="162" t="e">
        <f t="shared" si="252"/>
        <v>#N/A</v>
      </c>
      <c r="FN52" s="162" t="e">
        <f t="shared" si="253"/>
        <v>#N/A</v>
      </c>
      <c r="FO52" s="162" t="e">
        <f t="shared" si="254"/>
        <v>#N/A</v>
      </c>
      <c r="FP52" s="162" t="e">
        <f t="shared" si="255"/>
        <v>#N/A</v>
      </c>
      <c r="FQ52" s="162" t="e">
        <f t="shared" si="256"/>
        <v>#N/A</v>
      </c>
      <c r="FR52" s="162" t="e">
        <f t="shared" si="257"/>
        <v>#N/A</v>
      </c>
      <c r="FS52" s="162" t="e">
        <f t="shared" si="258"/>
        <v>#N/A</v>
      </c>
      <c r="FT52" s="162" t="e">
        <f t="shared" si="259"/>
        <v>#N/A</v>
      </c>
      <c r="FU52" s="162" t="e">
        <f t="shared" si="260"/>
        <v>#N/A</v>
      </c>
      <c r="FV52" s="162" t="e">
        <f t="shared" si="261"/>
        <v>#N/A</v>
      </c>
      <c r="FW52" s="162" t="e">
        <f t="shared" si="262"/>
        <v>#N/A</v>
      </c>
      <c r="FX52" s="162" t="e">
        <f t="shared" si="263"/>
        <v>#N/A</v>
      </c>
      <c r="FY52" s="162" t="e">
        <f t="shared" si="264"/>
        <v>#N/A</v>
      </c>
      <c r="FZ52" s="162" t="e">
        <f t="shared" si="265"/>
        <v>#N/A</v>
      </c>
      <c r="GA52" s="162" t="e">
        <f t="shared" si="266"/>
        <v>#N/A</v>
      </c>
      <c r="GB52" s="162" t="e">
        <f t="shared" si="267"/>
        <v>#N/A</v>
      </c>
      <c r="GC52" s="162" t="e">
        <f t="shared" si="268"/>
        <v>#N/A</v>
      </c>
      <c r="GD52" s="162" t="e">
        <f t="shared" si="269"/>
        <v>#N/A</v>
      </c>
      <c r="GE52" s="162" t="e">
        <f t="shared" si="270"/>
        <v>#N/A</v>
      </c>
      <c r="GF52" s="162" t="e">
        <f t="shared" si="271"/>
        <v>#N/A</v>
      </c>
      <c r="GG52" s="162" t="e">
        <f t="shared" si="272"/>
        <v>#N/A</v>
      </c>
      <c r="GH52" s="162" t="e">
        <f t="shared" si="273"/>
        <v>#N/A</v>
      </c>
      <c r="GI52" s="162" t="e">
        <f t="shared" si="274"/>
        <v>#N/A</v>
      </c>
      <c r="GJ52" s="162" t="e">
        <f t="shared" si="275"/>
        <v>#N/A</v>
      </c>
      <c r="GK52" s="162" t="e">
        <f t="shared" si="276"/>
        <v>#N/A</v>
      </c>
      <c r="GL52" s="162" t="e">
        <f t="shared" si="277"/>
        <v>#N/A</v>
      </c>
      <c r="GM52" s="162" t="e">
        <f t="shared" si="278"/>
        <v>#N/A</v>
      </c>
      <c r="GN52" s="162" t="e">
        <f t="shared" si="279"/>
        <v>#N/A</v>
      </c>
      <c r="GO52" s="162" t="e">
        <f t="shared" si="280"/>
        <v>#N/A</v>
      </c>
      <c r="GP52" s="162" t="e">
        <f t="shared" si="281"/>
        <v>#N/A</v>
      </c>
      <c r="GQ52" s="162" t="e">
        <f t="shared" si="282"/>
        <v>#N/A</v>
      </c>
      <c r="GR52" s="162" t="e">
        <f t="shared" si="283"/>
        <v>#N/A</v>
      </c>
      <c r="GS52" s="162" t="e">
        <f t="shared" si="284"/>
        <v>#N/A</v>
      </c>
      <c r="GT52" s="162" t="e">
        <f t="shared" si="285"/>
        <v>#N/A</v>
      </c>
      <c r="GU52" s="162" t="e">
        <f t="shared" si="286"/>
        <v>#N/A</v>
      </c>
      <c r="GV52" s="162" t="e">
        <f t="shared" si="287"/>
        <v>#N/A</v>
      </c>
      <c r="GW52" s="162" t="e">
        <f t="shared" si="288"/>
        <v>#N/A</v>
      </c>
      <c r="GX52" s="162" t="e">
        <f t="shared" si="289"/>
        <v>#N/A</v>
      </c>
      <c r="GY52" s="162" t="e">
        <f t="shared" si="290"/>
        <v>#N/A</v>
      </c>
      <c r="GZ52" s="162" t="e">
        <f t="shared" si="291"/>
        <v>#N/A</v>
      </c>
      <c r="HA52" s="162" t="e">
        <f t="shared" si="292"/>
        <v>#N/A</v>
      </c>
      <c r="HB52" s="162" t="e">
        <f t="shared" si="293"/>
        <v>#N/A</v>
      </c>
      <c r="HC52" s="162" t="e">
        <f t="shared" si="294"/>
        <v>#N/A</v>
      </c>
      <c r="HD52" s="162" t="e">
        <f t="shared" si="295"/>
        <v>#N/A</v>
      </c>
      <c r="HE52" s="162" t="e">
        <f t="shared" si="296"/>
        <v>#N/A</v>
      </c>
      <c r="HF52" s="162" t="e">
        <f t="shared" si="297"/>
        <v>#N/A</v>
      </c>
      <c r="HG52" s="162" t="e">
        <f t="shared" si="298"/>
        <v>#N/A</v>
      </c>
      <c r="HH52" s="162" t="e">
        <f t="shared" si="299"/>
        <v>#N/A</v>
      </c>
      <c r="HI52" s="162" t="e">
        <f t="shared" si="300"/>
        <v>#N/A</v>
      </c>
      <c r="HJ52" s="162" t="e">
        <f t="shared" si="301"/>
        <v>#N/A</v>
      </c>
      <c r="HK52" s="162" t="e">
        <f t="shared" si="302"/>
        <v>#N/A</v>
      </c>
      <c r="HL52" s="162" t="e">
        <f t="shared" si="303"/>
        <v>#N/A</v>
      </c>
      <c r="HM52" s="162" t="e">
        <f t="shared" si="304"/>
        <v>#N/A</v>
      </c>
      <c r="HN52" s="162" t="e">
        <f t="shared" si="305"/>
        <v>#N/A</v>
      </c>
      <c r="HO52" s="162" t="e">
        <f t="shared" si="306"/>
        <v>#N/A</v>
      </c>
      <c r="HP52" s="162" t="e">
        <f t="shared" si="307"/>
        <v>#N/A</v>
      </c>
      <c r="HQ52" s="162" t="e">
        <f t="shared" si="308"/>
        <v>#N/A</v>
      </c>
      <c r="HR52" s="162" t="e">
        <f t="shared" si="309"/>
        <v>#N/A</v>
      </c>
      <c r="HS52" s="162" t="e">
        <f t="shared" si="310"/>
        <v>#N/A</v>
      </c>
      <c r="HT52" s="162" t="e">
        <f t="shared" si="311"/>
        <v>#N/A</v>
      </c>
    </row>
    <row r="53" spans="1:228" hidden="1" x14ac:dyDescent="0.25">
      <c r="A53" s="4">
        <v>50</v>
      </c>
      <c r="B53" s="102"/>
      <c r="C53" s="110"/>
      <c r="D53" s="115" t="str">
        <f t="shared" si="205"/>
        <v/>
      </c>
      <c r="E53" s="88"/>
      <c r="F53" s="115" t="str">
        <f t="shared" si="206"/>
        <v/>
      </c>
      <c r="G53" s="110"/>
      <c r="H53" s="103"/>
      <c r="I53" s="34" t="str">
        <f t="shared" si="0"/>
        <v/>
      </c>
      <c r="J53" s="34" t="str">
        <f t="shared" si="1"/>
        <v/>
      </c>
      <c r="K53" s="69" t="str">
        <f t="shared" si="109"/>
        <v/>
      </c>
      <c r="L53" s="21"/>
      <c r="M53" s="56"/>
      <c r="N53" s="265"/>
      <c r="O53" s="70" t="str">
        <f>IF(AND(D53&gt;0,E53&gt;0,F53&gt;0),IF(ISBLANK(N53),IF(ISBLANK(L53),"",(F53-D53)*VLOOKUP(L53,VLookups!$A$4:$B$13,2,FALSE)),N53),"")</f>
        <v/>
      </c>
      <c r="P53" s="71" t="str">
        <f t="shared" si="207"/>
        <v/>
      </c>
      <c r="Q53" s="88"/>
      <c r="R53" s="258" t="str">
        <f>IF(AND(Q53&gt;0,E53&gt;0,NOT(O53="")),ABS(VLOOKUP($Q$1,VLookups!$A$48:$B$49,2,FALSE)-_xlfn.NORM.DIST(Q53,K53,O53,TRUE)),"")</f>
        <v/>
      </c>
      <c r="S53" s="87" t="str">
        <f>IF(AND($D53&gt;0,$E53&gt;0,$F53&gt;0,NOT(ISBLANK($L53))),_xlfn.NORM.INV(ABS(VLOOKUP($Q$1,VLookups!$A$48:$B$49,2,FALSE)-S$3),$K53,$O53),"")</f>
        <v/>
      </c>
      <c r="T53" s="86" t="str">
        <f>IF(AND($D53&gt;0,$E53&gt;0,$F53&gt;0,NOT(ISBLANK($L53))),_xlfn.NORM.INV(ABS(VLOOKUP($Q$1,VLookups!$A$48:$B$49,2,FALSE)-T$3),$K53,$O53),"")</f>
        <v/>
      </c>
      <c r="U53" s="87" t="str">
        <f>IF(AND($D53&gt;0,$E53&gt;0,$F53&gt;0,NOT(ISBLANK($L53))),_xlfn.NORM.INV(ABS(VLOOKUP($Q$1,VLookups!$A$48:$B$49,2,FALSE)-U$3),$K53,$O53),"")</f>
        <v/>
      </c>
      <c r="V53" s="86" t="str">
        <f>IF(AND($D53&gt;0,$E53&gt;0,$F53&gt;0,NOT(ISBLANK($L53))),_xlfn.NORM.INV(ABS(VLOOKUP($Q$1,VLookups!$A$48:$B$49,2,FALSE)-V$3),$K53,$O53),"")</f>
        <v/>
      </c>
      <c r="W53" s="87" t="str">
        <f>IF(AND($D53&gt;0,$E53&gt;0,$F53&gt;0,NOT(ISBLANK($L53))),_xlfn.NORM.INV(ABS(VLOOKUP($Q$1,VLookups!$A$48:$B$49,2,FALSE)-W$3),$K53,$O53),"")</f>
        <v/>
      </c>
      <c r="X53" s="86" t="str">
        <f>IF(AND($D53&gt;0,$E53&gt;0,$F53&gt;0,NOT(ISBLANK($L53))),_xlfn.NORM.INV(ABS(VLOOKUP($Q$1,VLookups!$A$48:$B$49,2,FALSE)-X$3),$K53,$O53),"")</f>
        <v/>
      </c>
      <c r="Y53" s="5"/>
      <c r="Z53" s="161"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2" t="e">
        <f t="shared" si="211"/>
        <v>#N/A</v>
      </c>
      <c r="DY53" s="162" t="e">
        <f t="shared" si="212"/>
        <v>#N/A</v>
      </c>
      <c r="DZ53" s="162" t="e">
        <f t="shared" si="213"/>
        <v>#N/A</v>
      </c>
      <c r="EA53" s="162" t="e">
        <f t="shared" si="214"/>
        <v>#N/A</v>
      </c>
      <c r="EB53" s="162" t="e">
        <f t="shared" si="215"/>
        <v>#N/A</v>
      </c>
      <c r="EC53" s="162" t="e">
        <f t="shared" si="216"/>
        <v>#N/A</v>
      </c>
      <c r="ED53" s="162" t="e">
        <f t="shared" si="217"/>
        <v>#N/A</v>
      </c>
      <c r="EE53" s="162" t="e">
        <f t="shared" si="218"/>
        <v>#N/A</v>
      </c>
      <c r="EF53" s="162" t="e">
        <f t="shared" si="219"/>
        <v>#N/A</v>
      </c>
      <c r="EG53" s="162" t="e">
        <f t="shared" si="220"/>
        <v>#N/A</v>
      </c>
      <c r="EH53" s="162" t="e">
        <f t="shared" si="221"/>
        <v>#N/A</v>
      </c>
      <c r="EI53" s="162" t="e">
        <f t="shared" si="222"/>
        <v>#N/A</v>
      </c>
      <c r="EJ53" s="162" t="e">
        <f t="shared" si="223"/>
        <v>#N/A</v>
      </c>
      <c r="EK53" s="162" t="e">
        <f t="shared" si="224"/>
        <v>#N/A</v>
      </c>
      <c r="EL53" s="162" t="e">
        <f t="shared" si="225"/>
        <v>#N/A</v>
      </c>
      <c r="EM53" s="162" t="e">
        <f t="shared" si="226"/>
        <v>#N/A</v>
      </c>
      <c r="EN53" s="162" t="e">
        <f t="shared" si="227"/>
        <v>#N/A</v>
      </c>
      <c r="EO53" s="162" t="e">
        <f t="shared" si="228"/>
        <v>#N/A</v>
      </c>
      <c r="EP53" s="162" t="e">
        <f t="shared" si="229"/>
        <v>#N/A</v>
      </c>
      <c r="EQ53" s="162" t="e">
        <f t="shared" si="230"/>
        <v>#N/A</v>
      </c>
      <c r="ER53" s="162" t="e">
        <f t="shared" si="231"/>
        <v>#N/A</v>
      </c>
      <c r="ES53" s="162" t="e">
        <f t="shared" si="232"/>
        <v>#N/A</v>
      </c>
      <c r="ET53" s="162" t="e">
        <f t="shared" si="233"/>
        <v>#N/A</v>
      </c>
      <c r="EU53" s="162" t="e">
        <f t="shared" si="234"/>
        <v>#N/A</v>
      </c>
      <c r="EV53" s="162" t="e">
        <f t="shared" si="235"/>
        <v>#N/A</v>
      </c>
      <c r="EW53" s="162" t="e">
        <f t="shared" si="236"/>
        <v>#N/A</v>
      </c>
      <c r="EX53" s="162" t="e">
        <f t="shared" si="237"/>
        <v>#N/A</v>
      </c>
      <c r="EY53" s="162" t="e">
        <f t="shared" si="238"/>
        <v>#N/A</v>
      </c>
      <c r="EZ53" s="162" t="e">
        <f t="shared" si="239"/>
        <v>#N/A</v>
      </c>
      <c r="FA53" s="162" t="e">
        <f t="shared" si="240"/>
        <v>#N/A</v>
      </c>
      <c r="FB53" s="162" t="e">
        <f t="shared" si="241"/>
        <v>#N/A</v>
      </c>
      <c r="FC53" s="162" t="e">
        <f t="shared" si="242"/>
        <v>#N/A</v>
      </c>
      <c r="FD53" s="162" t="e">
        <f t="shared" si="243"/>
        <v>#N/A</v>
      </c>
      <c r="FE53" s="162" t="e">
        <f t="shared" si="244"/>
        <v>#N/A</v>
      </c>
      <c r="FF53" s="162" t="e">
        <f t="shared" si="245"/>
        <v>#N/A</v>
      </c>
      <c r="FG53" s="162" t="e">
        <f t="shared" si="246"/>
        <v>#N/A</v>
      </c>
      <c r="FH53" s="162" t="e">
        <f t="shared" si="247"/>
        <v>#N/A</v>
      </c>
      <c r="FI53" s="162" t="e">
        <f t="shared" si="248"/>
        <v>#N/A</v>
      </c>
      <c r="FJ53" s="162" t="e">
        <f t="shared" si="249"/>
        <v>#N/A</v>
      </c>
      <c r="FK53" s="162" t="e">
        <f t="shared" si="250"/>
        <v>#N/A</v>
      </c>
      <c r="FL53" s="162" t="e">
        <f t="shared" si="251"/>
        <v>#N/A</v>
      </c>
      <c r="FM53" s="162" t="e">
        <f t="shared" si="252"/>
        <v>#N/A</v>
      </c>
      <c r="FN53" s="162" t="e">
        <f t="shared" si="253"/>
        <v>#N/A</v>
      </c>
      <c r="FO53" s="162" t="e">
        <f t="shared" si="254"/>
        <v>#N/A</v>
      </c>
      <c r="FP53" s="162" t="e">
        <f t="shared" si="255"/>
        <v>#N/A</v>
      </c>
      <c r="FQ53" s="162" t="e">
        <f t="shared" si="256"/>
        <v>#N/A</v>
      </c>
      <c r="FR53" s="162" t="e">
        <f t="shared" si="257"/>
        <v>#N/A</v>
      </c>
      <c r="FS53" s="162" t="e">
        <f t="shared" si="258"/>
        <v>#N/A</v>
      </c>
      <c r="FT53" s="162" t="e">
        <f t="shared" si="259"/>
        <v>#N/A</v>
      </c>
      <c r="FU53" s="162" t="e">
        <f t="shared" si="260"/>
        <v>#N/A</v>
      </c>
      <c r="FV53" s="162" t="e">
        <f t="shared" si="261"/>
        <v>#N/A</v>
      </c>
      <c r="FW53" s="162" t="e">
        <f t="shared" si="262"/>
        <v>#N/A</v>
      </c>
      <c r="FX53" s="162" t="e">
        <f t="shared" si="263"/>
        <v>#N/A</v>
      </c>
      <c r="FY53" s="162" t="e">
        <f t="shared" si="264"/>
        <v>#N/A</v>
      </c>
      <c r="FZ53" s="162" t="e">
        <f t="shared" si="265"/>
        <v>#N/A</v>
      </c>
      <c r="GA53" s="162" t="e">
        <f t="shared" si="266"/>
        <v>#N/A</v>
      </c>
      <c r="GB53" s="162" t="e">
        <f t="shared" si="267"/>
        <v>#N/A</v>
      </c>
      <c r="GC53" s="162" t="e">
        <f t="shared" si="268"/>
        <v>#N/A</v>
      </c>
      <c r="GD53" s="162" t="e">
        <f t="shared" si="269"/>
        <v>#N/A</v>
      </c>
      <c r="GE53" s="162" t="e">
        <f t="shared" si="270"/>
        <v>#N/A</v>
      </c>
      <c r="GF53" s="162" t="e">
        <f t="shared" si="271"/>
        <v>#N/A</v>
      </c>
      <c r="GG53" s="162" t="e">
        <f t="shared" si="272"/>
        <v>#N/A</v>
      </c>
      <c r="GH53" s="162" t="e">
        <f t="shared" si="273"/>
        <v>#N/A</v>
      </c>
      <c r="GI53" s="162" t="e">
        <f t="shared" si="274"/>
        <v>#N/A</v>
      </c>
      <c r="GJ53" s="162" t="e">
        <f t="shared" si="275"/>
        <v>#N/A</v>
      </c>
      <c r="GK53" s="162" t="e">
        <f t="shared" si="276"/>
        <v>#N/A</v>
      </c>
      <c r="GL53" s="162" t="e">
        <f t="shared" si="277"/>
        <v>#N/A</v>
      </c>
      <c r="GM53" s="162" t="e">
        <f t="shared" si="278"/>
        <v>#N/A</v>
      </c>
      <c r="GN53" s="162" t="e">
        <f t="shared" si="279"/>
        <v>#N/A</v>
      </c>
      <c r="GO53" s="162" t="e">
        <f t="shared" si="280"/>
        <v>#N/A</v>
      </c>
      <c r="GP53" s="162" t="e">
        <f t="shared" si="281"/>
        <v>#N/A</v>
      </c>
      <c r="GQ53" s="162" t="e">
        <f t="shared" si="282"/>
        <v>#N/A</v>
      </c>
      <c r="GR53" s="162" t="e">
        <f t="shared" si="283"/>
        <v>#N/A</v>
      </c>
      <c r="GS53" s="162" t="e">
        <f t="shared" si="284"/>
        <v>#N/A</v>
      </c>
      <c r="GT53" s="162" t="e">
        <f t="shared" si="285"/>
        <v>#N/A</v>
      </c>
      <c r="GU53" s="162" t="e">
        <f t="shared" si="286"/>
        <v>#N/A</v>
      </c>
      <c r="GV53" s="162" t="e">
        <f t="shared" si="287"/>
        <v>#N/A</v>
      </c>
      <c r="GW53" s="162" t="e">
        <f t="shared" si="288"/>
        <v>#N/A</v>
      </c>
      <c r="GX53" s="162" t="e">
        <f t="shared" si="289"/>
        <v>#N/A</v>
      </c>
      <c r="GY53" s="162" t="e">
        <f t="shared" si="290"/>
        <v>#N/A</v>
      </c>
      <c r="GZ53" s="162" t="e">
        <f t="shared" si="291"/>
        <v>#N/A</v>
      </c>
      <c r="HA53" s="162" t="e">
        <f t="shared" si="292"/>
        <v>#N/A</v>
      </c>
      <c r="HB53" s="162" t="e">
        <f t="shared" si="293"/>
        <v>#N/A</v>
      </c>
      <c r="HC53" s="162" t="e">
        <f t="shared" si="294"/>
        <v>#N/A</v>
      </c>
      <c r="HD53" s="162" t="e">
        <f t="shared" si="295"/>
        <v>#N/A</v>
      </c>
      <c r="HE53" s="162" t="e">
        <f t="shared" si="296"/>
        <v>#N/A</v>
      </c>
      <c r="HF53" s="162" t="e">
        <f t="shared" si="297"/>
        <v>#N/A</v>
      </c>
      <c r="HG53" s="162" t="e">
        <f t="shared" si="298"/>
        <v>#N/A</v>
      </c>
      <c r="HH53" s="162" t="e">
        <f t="shared" si="299"/>
        <v>#N/A</v>
      </c>
      <c r="HI53" s="162" t="e">
        <f t="shared" si="300"/>
        <v>#N/A</v>
      </c>
      <c r="HJ53" s="162" t="e">
        <f t="shared" si="301"/>
        <v>#N/A</v>
      </c>
      <c r="HK53" s="162" t="e">
        <f t="shared" si="302"/>
        <v>#N/A</v>
      </c>
      <c r="HL53" s="162" t="e">
        <f t="shared" si="303"/>
        <v>#N/A</v>
      </c>
      <c r="HM53" s="162" t="e">
        <f t="shared" si="304"/>
        <v>#N/A</v>
      </c>
      <c r="HN53" s="162" t="e">
        <f t="shared" si="305"/>
        <v>#N/A</v>
      </c>
      <c r="HO53" s="162" t="e">
        <f t="shared" si="306"/>
        <v>#N/A</v>
      </c>
      <c r="HP53" s="162" t="e">
        <f t="shared" si="307"/>
        <v>#N/A</v>
      </c>
      <c r="HQ53" s="162" t="e">
        <f t="shared" si="308"/>
        <v>#N/A</v>
      </c>
      <c r="HR53" s="162" t="e">
        <f t="shared" si="309"/>
        <v>#N/A</v>
      </c>
      <c r="HS53" s="162" t="e">
        <f t="shared" si="310"/>
        <v>#N/A</v>
      </c>
      <c r="HT53" s="162" t="e">
        <f t="shared" si="311"/>
        <v>#N/A</v>
      </c>
    </row>
    <row r="54" spans="1:228" hidden="1" x14ac:dyDescent="0.25">
      <c r="A54" s="4">
        <v>51</v>
      </c>
      <c r="B54" s="102"/>
      <c r="C54" s="110"/>
      <c r="D54" s="115" t="str">
        <f t="shared" si="205"/>
        <v/>
      </c>
      <c r="E54" s="88"/>
      <c r="F54" s="115" t="str">
        <f t="shared" si="206"/>
        <v/>
      </c>
      <c r="G54" s="110"/>
      <c r="H54" s="103"/>
      <c r="I54" s="34" t="str">
        <f t="shared" si="0"/>
        <v/>
      </c>
      <c r="J54" s="34" t="str">
        <f t="shared" si="1"/>
        <v/>
      </c>
      <c r="K54" s="69" t="str">
        <f t="shared" si="109"/>
        <v/>
      </c>
      <c r="L54" s="21"/>
      <c r="M54" s="56"/>
      <c r="N54" s="265"/>
      <c r="O54" s="70" t="str">
        <f>IF(AND(D54&gt;0,E54&gt;0,F54&gt;0),IF(ISBLANK(N54),IF(ISBLANK(L54),"",(F54-D54)*VLOOKUP(L54,VLookups!$A$4:$B$13,2,FALSE)),N54),"")</f>
        <v/>
      </c>
      <c r="P54" s="71" t="str">
        <f t="shared" si="207"/>
        <v/>
      </c>
      <c r="Q54" s="88"/>
      <c r="R54" s="258" t="str">
        <f>IF(AND(Q54&gt;0,E54&gt;0,NOT(O54="")),ABS(VLOOKUP($Q$1,VLookups!$A$48:$B$49,2,FALSE)-_xlfn.NORM.DIST(Q54,K54,O54,TRUE)),"")</f>
        <v/>
      </c>
      <c r="S54" s="87" t="str">
        <f>IF(AND($D54&gt;0,$E54&gt;0,$F54&gt;0,NOT(ISBLANK($L54))),_xlfn.NORM.INV(ABS(VLOOKUP($Q$1,VLookups!$A$48:$B$49,2,FALSE)-S$3),$K54,$O54),"")</f>
        <v/>
      </c>
      <c r="T54" s="86" t="str">
        <f>IF(AND($D54&gt;0,$E54&gt;0,$F54&gt;0,NOT(ISBLANK($L54))),_xlfn.NORM.INV(ABS(VLOOKUP($Q$1,VLookups!$A$48:$B$49,2,FALSE)-T$3),$K54,$O54),"")</f>
        <v/>
      </c>
      <c r="U54" s="87" t="str">
        <f>IF(AND($D54&gt;0,$E54&gt;0,$F54&gt;0,NOT(ISBLANK($L54))),_xlfn.NORM.INV(ABS(VLOOKUP($Q$1,VLookups!$A$48:$B$49,2,FALSE)-U$3),$K54,$O54),"")</f>
        <v/>
      </c>
      <c r="V54" s="86" t="str">
        <f>IF(AND($D54&gt;0,$E54&gt;0,$F54&gt;0,NOT(ISBLANK($L54))),_xlfn.NORM.INV(ABS(VLOOKUP($Q$1,VLookups!$A$48:$B$49,2,FALSE)-V$3),$K54,$O54),"")</f>
        <v/>
      </c>
      <c r="W54" s="87" t="str">
        <f>IF(AND($D54&gt;0,$E54&gt;0,$F54&gt;0,NOT(ISBLANK($L54))),_xlfn.NORM.INV(ABS(VLOOKUP($Q$1,VLookups!$A$48:$B$49,2,FALSE)-W$3),$K54,$O54),"")</f>
        <v/>
      </c>
      <c r="X54" s="86" t="str">
        <f>IF(AND($D54&gt;0,$E54&gt;0,$F54&gt;0,NOT(ISBLANK($L54))),_xlfn.NORM.INV(ABS(VLOOKUP($Q$1,VLookups!$A$48:$B$49,2,FALSE)-X$3),$K54,$O54),"")</f>
        <v/>
      </c>
      <c r="Y54" s="5"/>
      <c r="Z54" s="161"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2" t="e">
        <f t="shared" si="211"/>
        <v>#N/A</v>
      </c>
      <c r="DY54" s="162" t="e">
        <f t="shared" si="212"/>
        <v>#N/A</v>
      </c>
      <c r="DZ54" s="162" t="e">
        <f t="shared" si="213"/>
        <v>#N/A</v>
      </c>
      <c r="EA54" s="162" t="e">
        <f t="shared" si="214"/>
        <v>#N/A</v>
      </c>
      <c r="EB54" s="162" t="e">
        <f t="shared" si="215"/>
        <v>#N/A</v>
      </c>
      <c r="EC54" s="162" t="e">
        <f t="shared" si="216"/>
        <v>#N/A</v>
      </c>
      <c r="ED54" s="162" t="e">
        <f t="shared" si="217"/>
        <v>#N/A</v>
      </c>
      <c r="EE54" s="162" t="e">
        <f t="shared" si="218"/>
        <v>#N/A</v>
      </c>
      <c r="EF54" s="162" t="e">
        <f t="shared" si="219"/>
        <v>#N/A</v>
      </c>
      <c r="EG54" s="162" t="e">
        <f t="shared" si="220"/>
        <v>#N/A</v>
      </c>
      <c r="EH54" s="162" t="e">
        <f t="shared" si="221"/>
        <v>#N/A</v>
      </c>
      <c r="EI54" s="162" t="e">
        <f t="shared" si="222"/>
        <v>#N/A</v>
      </c>
      <c r="EJ54" s="162" t="e">
        <f t="shared" si="223"/>
        <v>#N/A</v>
      </c>
      <c r="EK54" s="162" t="e">
        <f t="shared" si="224"/>
        <v>#N/A</v>
      </c>
      <c r="EL54" s="162" t="e">
        <f t="shared" si="225"/>
        <v>#N/A</v>
      </c>
      <c r="EM54" s="162" t="e">
        <f t="shared" si="226"/>
        <v>#N/A</v>
      </c>
      <c r="EN54" s="162" t="e">
        <f t="shared" si="227"/>
        <v>#N/A</v>
      </c>
      <c r="EO54" s="162" t="e">
        <f t="shared" si="228"/>
        <v>#N/A</v>
      </c>
      <c r="EP54" s="162" t="e">
        <f t="shared" si="229"/>
        <v>#N/A</v>
      </c>
      <c r="EQ54" s="162" t="e">
        <f t="shared" si="230"/>
        <v>#N/A</v>
      </c>
      <c r="ER54" s="162" t="e">
        <f t="shared" si="231"/>
        <v>#N/A</v>
      </c>
      <c r="ES54" s="162" t="e">
        <f t="shared" si="232"/>
        <v>#N/A</v>
      </c>
      <c r="ET54" s="162" t="e">
        <f t="shared" si="233"/>
        <v>#N/A</v>
      </c>
      <c r="EU54" s="162" t="e">
        <f t="shared" si="234"/>
        <v>#N/A</v>
      </c>
      <c r="EV54" s="162" t="e">
        <f t="shared" si="235"/>
        <v>#N/A</v>
      </c>
      <c r="EW54" s="162" t="e">
        <f t="shared" si="236"/>
        <v>#N/A</v>
      </c>
      <c r="EX54" s="162" t="e">
        <f t="shared" si="237"/>
        <v>#N/A</v>
      </c>
      <c r="EY54" s="162" t="e">
        <f t="shared" si="238"/>
        <v>#N/A</v>
      </c>
      <c r="EZ54" s="162" t="e">
        <f t="shared" si="239"/>
        <v>#N/A</v>
      </c>
      <c r="FA54" s="162" t="e">
        <f t="shared" si="240"/>
        <v>#N/A</v>
      </c>
      <c r="FB54" s="162" t="e">
        <f t="shared" si="241"/>
        <v>#N/A</v>
      </c>
      <c r="FC54" s="162" t="e">
        <f t="shared" si="242"/>
        <v>#N/A</v>
      </c>
      <c r="FD54" s="162" t="e">
        <f t="shared" si="243"/>
        <v>#N/A</v>
      </c>
      <c r="FE54" s="162" t="e">
        <f t="shared" si="244"/>
        <v>#N/A</v>
      </c>
      <c r="FF54" s="162" t="e">
        <f t="shared" si="245"/>
        <v>#N/A</v>
      </c>
      <c r="FG54" s="162" t="e">
        <f t="shared" si="246"/>
        <v>#N/A</v>
      </c>
      <c r="FH54" s="162" t="e">
        <f t="shared" si="247"/>
        <v>#N/A</v>
      </c>
      <c r="FI54" s="162" t="e">
        <f t="shared" si="248"/>
        <v>#N/A</v>
      </c>
      <c r="FJ54" s="162" t="e">
        <f t="shared" si="249"/>
        <v>#N/A</v>
      </c>
      <c r="FK54" s="162" t="e">
        <f t="shared" si="250"/>
        <v>#N/A</v>
      </c>
      <c r="FL54" s="162" t="e">
        <f t="shared" si="251"/>
        <v>#N/A</v>
      </c>
      <c r="FM54" s="162" t="e">
        <f t="shared" si="252"/>
        <v>#N/A</v>
      </c>
      <c r="FN54" s="162" t="e">
        <f t="shared" si="253"/>
        <v>#N/A</v>
      </c>
      <c r="FO54" s="162" t="e">
        <f t="shared" si="254"/>
        <v>#N/A</v>
      </c>
      <c r="FP54" s="162" t="e">
        <f t="shared" si="255"/>
        <v>#N/A</v>
      </c>
      <c r="FQ54" s="162" t="e">
        <f t="shared" si="256"/>
        <v>#N/A</v>
      </c>
      <c r="FR54" s="162" t="e">
        <f t="shared" si="257"/>
        <v>#N/A</v>
      </c>
      <c r="FS54" s="162" t="e">
        <f t="shared" si="258"/>
        <v>#N/A</v>
      </c>
      <c r="FT54" s="162" t="e">
        <f t="shared" si="259"/>
        <v>#N/A</v>
      </c>
      <c r="FU54" s="162" t="e">
        <f t="shared" si="260"/>
        <v>#N/A</v>
      </c>
      <c r="FV54" s="162" t="e">
        <f t="shared" si="261"/>
        <v>#N/A</v>
      </c>
      <c r="FW54" s="162" t="e">
        <f t="shared" si="262"/>
        <v>#N/A</v>
      </c>
      <c r="FX54" s="162" t="e">
        <f t="shared" si="263"/>
        <v>#N/A</v>
      </c>
      <c r="FY54" s="162" t="e">
        <f t="shared" si="264"/>
        <v>#N/A</v>
      </c>
      <c r="FZ54" s="162" t="e">
        <f t="shared" si="265"/>
        <v>#N/A</v>
      </c>
      <c r="GA54" s="162" t="e">
        <f t="shared" si="266"/>
        <v>#N/A</v>
      </c>
      <c r="GB54" s="162" t="e">
        <f t="shared" si="267"/>
        <v>#N/A</v>
      </c>
      <c r="GC54" s="162" t="e">
        <f t="shared" si="268"/>
        <v>#N/A</v>
      </c>
      <c r="GD54" s="162" t="e">
        <f t="shared" si="269"/>
        <v>#N/A</v>
      </c>
      <c r="GE54" s="162" t="e">
        <f t="shared" si="270"/>
        <v>#N/A</v>
      </c>
      <c r="GF54" s="162" t="e">
        <f t="shared" si="271"/>
        <v>#N/A</v>
      </c>
      <c r="GG54" s="162" t="e">
        <f t="shared" si="272"/>
        <v>#N/A</v>
      </c>
      <c r="GH54" s="162" t="e">
        <f t="shared" si="273"/>
        <v>#N/A</v>
      </c>
      <c r="GI54" s="162" t="e">
        <f t="shared" si="274"/>
        <v>#N/A</v>
      </c>
      <c r="GJ54" s="162" t="e">
        <f t="shared" si="275"/>
        <v>#N/A</v>
      </c>
      <c r="GK54" s="162" t="e">
        <f t="shared" si="276"/>
        <v>#N/A</v>
      </c>
      <c r="GL54" s="162" t="e">
        <f t="shared" si="277"/>
        <v>#N/A</v>
      </c>
      <c r="GM54" s="162" t="e">
        <f t="shared" si="278"/>
        <v>#N/A</v>
      </c>
      <c r="GN54" s="162" t="e">
        <f t="shared" si="279"/>
        <v>#N/A</v>
      </c>
      <c r="GO54" s="162" t="e">
        <f t="shared" si="280"/>
        <v>#N/A</v>
      </c>
      <c r="GP54" s="162" t="e">
        <f t="shared" si="281"/>
        <v>#N/A</v>
      </c>
      <c r="GQ54" s="162" t="e">
        <f t="shared" si="282"/>
        <v>#N/A</v>
      </c>
      <c r="GR54" s="162" t="e">
        <f t="shared" si="283"/>
        <v>#N/A</v>
      </c>
      <c r="GS54" s="162" t="e">
        <f t="shared" si="284"/>
        <v>#N/A</v>
      </c>
      <c r="GT54" s="162" t="e">
        <f t="shared" si="285"/>
        <v>#N/A</v>
      </c>
      <c r="GU54" s="162" t="e">
        <f t="shared" si="286"/>
        <v>#N/A</v>
      </c>
      <c r="GV54" s="162" t="e">
        <f t="shared" si="287"/>
        <v>#N/A</v>
      </c>
      <c r="GW54" s="162" t="e">
        <f t="shared" si="288"/>
        <v>#N/A</v>
      </c>
      <c r="GX54" s="162" t="e">
        <f t="shared" si="289"/>
        <v>#N/A</v>
      </c>
      <c r="GY54" s="162" t="e">
        <f t="shared" si="290"/>
        <v>#N/A</v>
      </c>
      <c r="GZ54" s="162" t="e">
        <f t="shared" si="291"/>
        <v>#N/A</v>
      </c>
      <c r="HA54" s="162" t="e">
        <f t="shared" si="292"/>
        <v>#N/A</v>
      </c>
      <c r="HB54" s="162" t="e">
        <f t="shared" si="293"/>
        <v>#N/A</v>
      </c>
      <c r="HC54" s="162" t="e">
        <f t="shared" si="294"/>
        <v>#N/A</v>
      </c>
      <c r="HD54" s="162" t="e">
        <f t="shared" si="295"/>
        <v>#N/A</v>
      </c>
      <c r="HE54" s="162" t="e">
        <f t="shared" si="296"/>
        <v>#N/A</v>
      </c>
      <c r="HF54" s="162" t="e">
        <f t="shared" si="297"/>
        <v>#N/A</v>
      </c>
      <c r="HG54" s="162" t="e">
        <f t="shared" si="298"/>
        <v>#N/A</v>
      </c>
      <c r="HH54" s="162" t="e">
        <f t="shared" si="299"/>
        <v>#N/A</v>
      </c>
      <c r="HI54" s="162" t="e">
        <f t="shared" si="300"/>
        <v>#N/A</v>
      </c>
      <c r="HJ54" s="162" t="e">
        <f t="shared" si="301"/>
        <v>#N/A</v>
      </c>
      <c r="HK54" s="162" t="e">
        <f t="shared" si="302"/>
        <v>#N/A</v>
      </c>
      <c r="HL54" s="162" t="e">
        <f t="shared" si="303"/>
        <v>#N/A</v>
      </c>
      <c r="HM54" s="162" t="e">
        <f t="shared" si="304"/>
        <v>#N/A</v>
      </c>
      <c r="HN54" s="162" t="e">
        <f t="shared" si="305"/>
        <v>#N/A</v>
      </c>
      <c r="HO54" s="162" t="e">
        <f t="shared" si="306"/>
        <v>#N/A</v>
      </c>
      <c r="HP54" s="162" t="e">
        <f t="shared" si="307"/>
        <v>#N/A</v>
      </c>
      <c r="HQ54" s="162" t="e">
        <f t="shared" si="308"/>
        <v>#N/A</v>
      </c>
      <c r="HR54" s="162" t="e">
        <f t="shared" si="309"/>
        <v>#N/A</v>
      </c>
      <c r="HS54" s="162" t="e">
        <f t="shared" si="310"/>
        <v>#N/A</v>
      </c>
      <c r="HT54" s="162" t="e">
        <f t="shared" si="311"/>
        <v>#N/A</v>
      </c>
    </row>
    <row r="55" spans="1:228" hidden="1" x14ac:dyDescent="0.25">
      <c r="A55" s="4">
        <v>52</v>
      </c>
      <c r="B55" s="102"/>
      <c r="C55" s="110"/>
      <c r="D55" s="115" t="str">
        <f t="shared" si="205"/>
        <v/>
      </c>
      <c r="E55" s="88"/>
      <c r="F55" s="115" t="str">
        <f t="shared" si="206"/>
        <v/>
      </c>
      <c r="G55" s="110"/>
      <c r="H55" s="103"/>
      <c r="I55" s="34" t="str">
        <f t="shared" si="0"/>
        <v/>
      </c>
      <c r="J55" s="34" t="str">
        <f t="shared" si="1"/>
        <v/>
      </c>
      <c r="K55" s="69" t="str">
        <f t="shared" si="109"/>
        <v/>
      </c>
      <c r="L55" s="21"/>
      <c r="M55" s="56"/>
      <c r="N55" s="265"/>
      <c r="O55" s="70" t="str">
        <f>IF(AND(D55&gt;0,E55&gt;0,F55&gt;0),IF(ISBLANK(N55),IF(ISBLANK(L55),"",(F55-D55)*VLOOKUP(L55,VLookups!$A$4:$B$13,2,FALSE)),N55),"")</f>
        <v/>
      </c>
      <c r="P55" s="71" t="str">
        <f t="shared" si="207"/>
        <v/>
      </c>
      <c r="Q55" s="88"/>
      <c r="R55" s="258" t="str">
        <f>IF(AND(Q55&gt;0,E55&gt;0,NOT(O55="")),ABS(VLOOKUP($Q$1,VLookups!$A$48:$B$49,2,FALSE)-_xlfn.NORM.DIST(Q55,K55,O55,TRUE)),"")</f>
        <v/>
      </c>
      <c r="S55" s="87" t="str">
        <f>IF(AND($D55&gt;0,$E55&gt;0,$F55&gt;0,NOT(ISBLANK($L55))),_xlfn.NORM.INV(ABS(VLOOKUP($Q$1,VLookups!$A$48:$B$49,2,FALSE)-S$3),$K55,$O55),"")</f>
        <v/>
      </c>
      <c r="T55" s="86" t="str">
        <f>IF(AND($D55&gt;0,$E55&gt;0,$F55&gt;0,NOT(ISBLANK($L55))),_xlfn.NORM.INV(ABS(VLOOKUP($Q$1,VLookups!$A$48:$B$49,2,FALSE)-T$3),$K55,$O55),"")</f>
        <v/>
      </c>
      <c r="U55" s="87" t="str">
        <f>IF(AND($D55&gt;0,$E55&gt;0,$F55&gt;0,NOT(ISBLANK($L55))),_xlfn.NORM.INV(ABS(VLOOKUP($Q$1,VLookups!$A$48:$B$49,2,FALSE)-U$3),$K55,$O55),"")</f>
        <v/>
      </c>
      <c r="V55" s="86" t="str">
        <f>IF(AND($D55&gt;0,$E55&gt;0,$F55&gt;0,NOT(ISBLANK($L55))),_xlfn.NORM.INV(ABS(VLOOKUP($Q$1,VLookups!$A$48:$B$49,2,FALSE)-V$3),$K55,$O55),"")</f>
        <v/>
      </c>
      <c r="W55" s="87" t="str">
        <f>IF(AND($D55&gt;0,$E55&gt;0,$F55&gt;0,NOT(ISBLANK($L55))),_xlfn.NORM.INV(ABS(VLOOKUP($Q$1,VLookups!$A$48:$B$49,2,FALSE)-W$3),$K55,$O55),"")</f>
        <v/>
      </c>
      <c r="X55" s="86" t="str">
        <f>IF(AND($D55&gt;0,$E55&gt;0,$F55&gt;0,NOT(ISBLANK($L55))),_xlfn.NORM.INV(ABS(VLOOKUP($Q$1,VLookups!$A$48:$B$49,2,FALSE)-X$3),$K55,$O55),"")</f>
        <v/>
      </c>
      <c r="Y55" s="5"/>
      <c r="Z55" s="161"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2" t="e">
        <f t="shared" si="211"/>
        <v>#N/A</v>
      </c>
      <c r="DY55" s="162" t="e">
        <f t="shared" si="212"/>
        <v>#N/A</v>
      </c>
      <c r="DZ55" s="162" t="e">
        <f t="shared" si="213"/>
        <v>#N/A</v>
      </c>
      <c r="EA55" s="162" t="e">
        <f t="shared" si="214"/>
        <v>#N/A</v>
      </c>
      <c r="EB55" s="162" t="e">
        <f t="shared" si="215"/>
        <v>#N/A</v>
      </c>
      <c r="EC55" s="162" t="e">
        <f t="shared" si="216"/>
        <v>#N/A</v>
      </c>
      <c r="ED55" s="162" t="e">
        <f t="shared" si="217"/>
        <v>#N/A</v>
      </c>
      <c r="EE55" s="162" t="e">
        <f t="shared" si="218"/>
        <v>#N/A</v>
      </c>
      <c r="EF55" s="162" t="e">
        <f t="shared" si="219"/>
        <v>#N/A</v>
      </c>
      <c r="EG55" s="162" t="e">
        <f t="shared" si="220"/>
        <v>#N/A</v>
      </c>
      <c r="EH55" s="162" t="e">
        <f t="shared" si="221"/>
        <v>#N/A</v>
      </c>
      <c r="EI55" s="162" t="e">
        <f t="shared" si="222"/>
        <v>#N/A</v>
      </c>
      <c r="EJ55" s="162" t="e">
        <f t="shared" si="223"/>
        <v>#N/A</v>
      </c>
      <c r="EK55" s="162" t="e">
        <f t="shared" si="224"/>
        <v>#N/A</v>
      </c>
      <c r="EL55" s="162" t="e">
        <f t="shared" si="225"/>
        <v>#N/A</v>
      </c>
      <c r="EM55" s="162" t="e">
        <f t="shared" si="226"/>
        <v>#N/A</v>
      </c>
      <c r="EN55" s="162" t="e">
        <f t="shared" si="227"/>
        <v>#N/A</v>
      </c>
      <c r="EO55" s="162" t="e">
        <f t="shared" si="228"/>
        <v>#N/A</v>
      </c>
      <c r="EP55" s="162" t="e">
        <f t="shared" si="229"/>
        <v>#N/A</v>
      </c>
      <c r="EQ55" s="162" t="e">
        <f t="shared" si="230"/>
        <v>#N/A</v>
      </c>
      <c r="ER55" s="162" t="e">
        <f t="shared" si="231"/>
        <v>#N/A</v>
      </c>
      <c r="ES55" s="162" t="e">
        <f t="shared" si="232"/>
        <v>#N/A</v>
      </c>
      <c r="ET55" s="162" t="e">
        <f t="shared" si="233"/>
        <v>#N/A</v>
      </c>
      <c r="EU55" s="162" t="e">
        <f t="shared" si="234"/>
        <v>#N/A</v>
      </c>
      <c r="EV55" s="162" t="e">
        <f t="shared" si="235"/>
        <v>#N/A</v>
      </c>
      <c r="EW55" s="162" t="e">
        <f t="shared" si="236"/>
        <v>#N/A</v>
      </c>
      <c r="EX55" s="162" t="e">
        <f t="shared" si="237"/>
        <v>#N/A</v>
      </c>
      <c r="EY55" s="162" t="e">
        <f t="shared" si="238"/>
        <v>#N/A</v>
      </c>
      <c r="EZ55" s="162" t="e">
        <f t="shared" si="239"/>
        <v>#N/A</v>
      </c>
      <c r="FA55" s="162" t="e">
        <f t="shared" si="240"/>
        <v>#N/A</v>
      </c>
      <c r="FB55" s="162" t="e">
        <f t="shared" si="241"/>
        <v>#N/A</v>
      </c>
      <c r="FC55" s="162" t="e">
        <f t="shared" si="242"/>
        <v>#N/A</v>
      </c>
      <c r="FD55" s="162" t="e">
        <f t="shared" si="243"/>
        <v>#N/A</v>
      </c>
      <c r="FE55" s="162" t="e">
        <f t="shared" si="244"/>
        <v>#N/A</v>
      </c>
      <c r="FF55" s="162" t="e">
        <f t="shared" si="245"/>
        <v>#N/A</v>
      </c>
      <c r="FG55" s="162" t="e">
        <f t="shared" si="246"/>
        <v>#N/A</v>
      </c>
      <c r="FH55" s="162" t="e">
        <f t="shared" si="247"/>
        <v>#N/A</v>
      </c>
      <c r="FI55" s="162" t="e">
        <f t="shared" si="248"/>
        <v>#N/A</v>
      </c>
      <c r="FJ55" s="162" t="e">
        <f t="shared" si="249"/>
        <v>#N/A</v>
      </c>
      <c r="FK55" s="162" t="e">
        <f t="shared" si="250"/>
        <v>#N/A</v>
      </c>
      <c r="FL55" s="162" t="e">
        <f t="shared" si="251"/>
        <v>#N/A</v>
      </c>
      <c r="FM55" s="162" t="e">
        <f t="shared" si="252"/>
        <v>#N/A</v>
      </c>
      <c r="FN55" s="162" t="e">
        <f t="shared" si="253"/>
        <v>#N/A</v>
      </c>
      <c r="FO55" s="162" t="e">
        <f t="shared" si="254"/>
        <v>#N/A</v>
      </c>
      <c r="FP55" s="162" t="e">
        <f t="shared" si="255"/>
        <v>#N/A</v>
      </c>
      <c r="FQ55" s="162" t="e">
        <f t="shared" si="256"/>
        <v>#N/A</v>
      </c>
      <c r="FR55" s="162" t="e">
        <f t="shared" si="257"/>
        <v>#N/A</v>
      </c>
      <c r="FS55" s="162" t="e">
        <f t="shared" si="258"/>
        <v>#N/A</v>
      </c>
      <c r="FT55" s="162" t="e">
        <f t="shared" si="259"/>
        <v>#N/A</v>
      </c>
      <c r="FU55" s="162" t="e">
        <f t="shared" si="260"/>
        <v>#N/A</v>
      </c>
      <c r="FV55" s="162" t="e">
        <f t="shared" si="261"/>
        <v>#N/A</v>
      </c>
      <c r="FW55" s="162" t="e">
        <f t="shared" si="262"/>
        <v>#N/A</v>
      </c>
      <c r="FX55" s="162" t="e">
        <f t="shared" si="263"/>
        <v>#N/A</v>
      </c>
      <c r="FY55" s="162" t="e">
        <f t="shared" si="264"/>
        <v>#N/A</v>
      </c>
      <c r="FZ55" s="162" t="e">
        <f t="shared" si="265"/>
        <v>#N/A</v>
      </c>
      <c r="GA55" s="162" t="e">
        <f t="shared" si="266"/>
        <v>#N/A</v>
      </c>
      <c r="GB55" s="162" t="e">
        <f t="shared" si="267"/>
        <v>#N/A</v>
      </c>
      <c r="GC55" s="162" t="e">
        <f t="shared" si="268"/>
        <v>#N/A</v>
      </c>
      <c r="GD55" s="162" t="e">
        <f t="shared" si="269"/>
        <v>#N/A</v>
      </c>
      <c r="GE55" s="162" t="e">
        <f t="shared" si="270"/>
        <v>#N/A</v>
      </c>
      <c r="GF55" s="162" t="e">
        <f t="shared" si="271"/>
        <v>#N/A</v>
      </c>
      <c r="GG55" s="162" t="e">
        <f t="shared" si="272"/>
        <v>#N/A</v>
      </c>
      <c r="GH55" s="162" t="e">
        <f t="shared" si="273"/>
        <v>#N/A</v>
      </c>
      <c r="GI55" s="162" t="e">
        <f t="shared" si="274"/>
        <v>#N/A</v>
      </c>
      <c r="GJ55" s="162" t="e">
        <f t="shared" si="275"/>
        <v>#N/A</v>
      </c>
      <c r="GK55" s="162" t="e">
        <f t="shared" si="276"/>
        <v>#N/A</v>
      </c>
      <c r="GL55" s="162" t="e">
        <f t="shared" si="277"/>
        <v>#N/A</v>
      </c>
      <c r="GM55" s="162" t="e">
        <f t="shared" si="278"/>
        <v>#N/A</v>
      </c>
      <c r="GN55" s="162" t="e">
        <f t="shared" si="279"/>
        <v>#N/A</v>
      </c>
      <c r="GO55" s="162" t="e">
        <f t="shared" si="280"/>
        <v>#N/A</v>
      </c>
      <c r="GP55" s="162" t="e">
        <f t="shared" si="281"/>
        <v>#N/A</v>
      </c>
      <c r="GQ55" s="162" t="e">
        <f t="shared" si="282"/>
        <v>#N/A</v>
      </c>
      <c r="GR55" s="162" t="e">
        <f t="shared" si="283"/>
        <v>#N/A</v>
      </c>
      <c r="GS55" s="162" t="e">
        <f t="shared" si="284"/>
        <v>#N/A</v>
      </c>
      <c r="GT55" s="162" t="e">
        <f t="shared" si="285"/>
        <v>#N/A</v>
      </c>
      <c r="GU55" s="162" t="e">
        <f t="shared" si="286"/>
        <v>#N/A</v>
      </c>
      <c r="GV55" s="162" t="e">
        <f t="shared" si="287"/>
        <v>#N/A</v>
      </c>
      <c r="GW55" s="162" t="e">
        <f t="shared" si="288"/>
        <v>#N/A</v>
      </c>
      <c r="GX55" s="162" t="e">
        <f t="shared" si="289"/>
        <v>#N/A</v>
      </c>
      <c r="GY55" s="162" t="e">
        <f t="shared" si="290"/>
        <v>#N/A</v>
      </c>
      <c r="GZ55" s="162" t="e">
        <f t="shared" si="291"/>
        <v>#N/A</v>
      </c>
      <c r="HA55" s="162" t="e">
        <f t="shared" si="292"/>
        <v>#N/A</v>
      </c>
      <c r="HB55" s="162" t="e">
        <f t="shared" si="293"/>
        <v>#N/A</v>
      </c>
      <c r="HC55" s="162" t="e">
        <f t="shared" si="294"/>
        <v>#N/A</v>
      </c>
      <c r="HD55" s="162" t="e">
        <f t="shared" si="295"/>
        <v>#N/A</v>
      </c>
      <c r="HE55" s="162" t="e">
        <f t="shared" si="296"/>
        <v>#N/A</v>
      </c>
      <c r="HF55" s="162" t="e">
        <f t="shared" si="297"/>
        <v>#N/A</v>
      </c>
      <c r="HG55" s="162" t="e">
        <f t="shared" si="298"/>
        <v>#N/A</v>
      </c>
      <c r="HH55" s="162" t="e">
        <f t="shared" si="299"/>
        <v>#N/A</v>
      </c>
      <c r="HI55" s="162" t="e">
        <f t="shared" si="300"/>
        <v>#N/A</v>
      </c>
      <c r="HJ55" s="162" t="e">
        <f t="shared" si="301"/>
        <v>#N/A</v>
      </c>
      <c r="HK55" s="162" t="e">
        <f t="shared" si="302"/>
        <v>#N/A</v>
      </c>
      <c r="HL55" s="162" t="e">
        <f t="shared" si="303"/>
        <v>#N/A</v>
      </c>
      <c r="HM55" s="162" t="e">
        <f t="shared" si="304"/>
        <v>#N/A</v>
      </c>
      <c r="HN55" s="162" t="e">
        <f t="shared" si="305"/>
        <v>#N/A</v>
      </c>
      <c r="HO55" s="162" t="e">
        <f t="shared" si="306"/>
        <v>#N/A</v>
      </c>
      <c r="HP55" s="162" t="e">
        <f t="shared" si="307"/>
        <v>#N/A</v>
      </c>
      <c r="HQ55" s="162" t="e">
        <f t="shared" si="308"/>
        <v>#N/A</v>
      </c>
      <c r="HR55" s="162" t="e">
        <f t="shared" si="309"/>
        <v>#N/A</v>
      </c>
      <c r="HS55" s="162" t="e">
        <f t="shared" si="310"/>
        <v>#N/A</v>
      </c>
      <c r="HT55" s="162" t="e">
        <f t="shared" si="311"/>
        <v>#N/A</v>
      </c>
    </row>
    <row r="56" spans="1:228" hidden="1" x14ac:dyDescent="0.25">
      <c r="A56" s="4">
        <v>53</v>
      </c>
      <c r="B56" s="102"/>
      <c r="C56" s="110"/>
      <c r="D56" s="115" t="str">
        <f t="shared" si="205"/>
        <v/>
      </c>
      <c r="E56" s="88"/>
      <c r="F56" s="115" t="str">
        <f t="shared" si="206"/>
        <v/>
      </c>
      <c r="G56" s="110"/>
      <c r="H56" s="103"/>
      <c r="I56" s="34" t="str">
        <f t="shared" si="0"/>
        <v/>
      </c>
      <c r="J56" s="34" t="str">
        <f t="shared" si="1"/>
        <v/>
      </c>
      <c r="K56" s="69" t="str">
        <f t="shared" si="109"/>
        <v/>
      </c>
      <c r="L56" s="21"/>
      <c r="M56" s="56"/>
      <c r="N56" s="265"/>
      <c r="O56" s="70" t="str">
        <f>IF(AND(D56&gt;0,E56&gt;0,F56&gt;0),IF(ISBLANK(N56),IF(ISBLANK(L56),"",(F56-D56)*VLOOKUP(L56,VLookups!$A$4:$B$13,2,FALSE)),N56),"")</f>
        <v/>
      </c>
      <c r="P56" s="71" t="str">
        <f t="shared" si="207"/>
        <v/>
      </c>
      <c r="Q56" s="88"/>
      <c r="R56" s="258" t="str">
        <f>IF(AND(Q56&gt;0,E56&gt;0,NOT(O56="")),ABS(VLOOKUP($Q$1,VLookups!$A$48:$B$49,2,FALSE)-_xlfn.NORM.DIST(Q56,K56,O56,TRUE)),"")</f>
        <v/>
      </c>
      <c r="S56" s="87" t="str">
        <f>IF(AND($D56&gt;0,$E56&gt;0,$F56&gt;0,NOT(ISBLANK($L56))),_xlfn.NORM.INV(ABS(VLOOKUP($Q$1,VLookups!$A$48:$B$49,2,FALSE)-S$3),$K56,$O56),"")</f>
        <v/>
      </c>
      <c r="T56" s="86" t="str">
        <f>IF(AND($D56&gt;0,$E56&gt;0,$F56&gt;0,NOT(ISBLANK($L56))),_xlfn.NORM.INV(ABS(VLOOKUP($Q$1,VLookups!$A$48:$B$49,2,FALSE)-T$3),$K56,$O56),"")</f>
        <v/>
      </c>
      <c r="U56" s="87" t="str">
        <f>IF(AND($D56&gt;0,$E56&gt;0,$F56&gt;0,NOT(ISBLANK($L56))),_xlfn.NORM.INV(ABS(VLOOKUP($Q$1,VLookups!$A$48:$B$49,2,FALSE)-U$3),$K56,$O56),"")</f>
        <v/>
      </c>
      <c r="V56" s="86" t="str">
        <f>IF(AND($D56&gt;0,$E56&gt;0,$F56&gt;0,NOT(ISBLANK($L56))),_xlfn.NORM.INV(ABS(VLOOKUP($Q$1,VLookups!$A$48:$B$49,2,FALSE)-V$3),$K56,$O56),"")</f>
        <v/>
      </c>
      <c r="W56" s="87" t="str">
        <f>IF(AND($D56&gt;0,$E56&gt;0,$F56&gt;0,NOT(ISBLANK($L56))),_xlfn.NORM.INV(ABS(VLOOKUP($Q$1,VLookups!$A$48:$B$49,2,FALSE)-W$3),$K56,$O56),"")</f>
        <v/>
      </c>
      <c r="X56" s="86" t="str">
        <f>IF(AND($D56&gt;0,$E56&gt;0,$F56&gt;0,NOT(ISBLANK($L56))),_xlfn.NORM.INV(ABS(VLOOKUP($Q$1,VLookups!$A$48:$B$49,2,FALSE)-X$3),$K56,$O56),"")</f>
        <v/>
      </c>
      <c r="Y56" s="5"/>
      <c r="Z56" s="161"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2" t="e">
        <f t="shared" si="211"/>
        <v>#N/A</v>
      </c>
      <c r="DY56" s="162" t="e">
        <f t="shared" si="212"/>
        <v>#N/A</v>
      </c>
      <c r="DZ56" s="162" t="e">
        <f t="shared" si="213"/>
        <v>#N/A</v>
      </c>
      <c r="EA56" s="162" t="e">
        <f t="shared" si="214"/>
        <v>#N/A</v>
      </c>
      <c r="EB56" s="162" t="e">
        <f t="shared" si="215"/>
        <v>#N/A</v>
      </c>
      <c r="EC56" s="162" t="e">
        <f t="shared" si="216"/>
        <v>#N/A</v>
      </c>
      <c r="ED56" s="162" t="e">
        <f t="shared" si="217"/>
        <v>#N/A</v>
      </c>
      <c r="EE56" s="162" t="e">
        <f t="shared" si="218"/>
        <v>#N/A</v>
      </c>
      <c r="EF56" s="162" t="e">
        <f t="shared" si="219"/>
        <v>#N/A</v>
      </c>
      <c r="EG56" s="162" t="e">
        <f t="shared" si="220"/>
        <v>#N/A</v>
      </c>
      <c r="EH56" s="162" t="e">
        <f t="shared" si="221"/>
        <v>#N/A</v>
      </c>
      <c r="EI56" s="162" t="e">
        <f t="shared" si="222"/>
        <v>#N/A</v>
      </c>
      <c r="EJ56" s="162" t="e">
        <f t="shared" si="223"/>
        <v>#N/A</v>
      </c>
      <c r="EK56" s="162" t="e">
        <f t="shared" si="224"/>
        <v>#N/A</v>
      </c>
      <c r="EL56" s="162" t="e">
        <f t="shared" si="225"/>
        <v>#N/A</v>
      </c>
      <c r="EM56" s="162" t="e">
        <f t="shared" si="226"/>
        <v>#N/A</v>
      </c>
      <c r="EN56" s="162" t="e">
        <f t="shared" si="227"/>
        <v>#N/A</v>
      </c>
      <c r="EO56" s="162" t="e">
        <f t="shared" si="228"/>
        <v>#N/A</v>
      </c>
      <c r="EP56" s="162" t="e">
        <f t="shared" si="229"/>
        <v>#N/A</v>
      </c>
      <c r="EQ56" s="162" t="e">
        <f t="shared" si="230"/>
        <v>#N/A</v>
      </c>
      <c r="ER56" s="162" t="e">
        <f t="shared" si="231"/>
        <v>#N/A</v>
      </c>
      <c r="ES56" s="162" t="e">
        <f t="shared" si="232"/>
        <v>#N/A</v>
      </c>
      <c r="ET56" s="162" t="e">
        <f t="shared" si="233"/>
        <v>#N/A</v>
      </c>
      <c r="EU56" s="162" t="e">
        <f t="shared" si="234"/>
        <v>#N/A</v>
      </c>
      <c r="EV56" s="162" t="e">
        <f t="shared" si="235"/>
        <v>#N/A</v>
      </c>
      <c r="EW56" s="162" t="e">
        <f t="shared" si="236"/>
        <v>#N/A</v>
      </c>
      <c r="EX56" s="162" t="e">
        <f t="shared" si="237"/>
        <v>#N/A</v>
      </c>
      <c r="EY56" s="162" t="e">
        <f t="shared" si="238"/>
        <v>#N/A</v>
      </c>
      <c r="EZ56" s="162" t="e">
        <f t="shared" si="239"/>
        <v>#N/A</v>
      </c>
      <c r="FA56" s="162" t="e">
        <f t="shared" si="240"/>
        <v>#N/A</v>
      </c>
      <c r="FB56" s="162" t="e">
        <f t="shared" si="241"/>
        <v>#N/A</v>
      </c>
      <c r="FC56" s="162" t="e">
        <f t="shared" si="242"/>
        <v>#N/A</v>
      </c>
      <c r="FD56" s="162" t="e">
        <f t="shared" si="243"/>
        <v>#N/A</v>
      </c>
      <c r="FE56" s="162" t="e">
        <f t="shared" si="244"/>
        <v>#N/A</v>
      </c>
      <c r="FF56" s="162" t="e">
        <f t="shared" si="245"/>
        <v>#N/A</v>
      </c>
      <c r="FG56" s="162" t="e">
        <f t="shared" si="246"/>
        <v>#N/A</v>
      </c>
      <c r="FH56" s="162" t="e">
        <f t="shared" si="247"/>
        <v>#N/A</v>
      </c>
      <c r="FI56" s="162" t="e">
        <f t="shared" si="248"/>
        <v>#N/A</v>
      </c>
      <c r="FJ56" s="162" t="e">
        <f t="shared" si="249"/>
        <v>#N/A</v>
      </c>
      <c r="FK56" s="162" t="e">
        <f t="shared" si="250"/>
        <v>#N/A</v>
      </c>
      <c r="FL56" s="162" t="e">
        <f t="shared" si="251"/>
        <v>#N/A</v>
      </c>
      <c r="FM56" s="162" t="e">
        <f t="shared" si="252"/>
        <v>#N/A</v>
      </c>
      <c r="FN56" s="162" t="e">
        <f t="shared" si="253"/>
        <v>#N/A</v>
      </c>
      <c r="FO56" s="162" t="e">
        <f t="shared" si="254"/>
        <v>#N/A</v>
      </c>
      <c r="FP56" s="162" t="e">
        <f t="shared" si="255"/>
        <v>#N/A</v>
      </c>
      <c r="FQ56" s="162" t="e">
        <f t="shared" si="256"/>
        <v>#N/A</v>
      </c>
      <c r="FR56" s="162" t="e">
        <f t="shared" si="257"/>
        <v>#N/A</v>
      </c>
      <c r="FS56" s="162" t="e">
        <f t="shared" si="258"/>
        <v>#N/A</v>
      </c>
      <c r="FT56" s="162" t="e">
        <f t="shared" si="259"/>
        <v>#N/A</v>
      </c>
      <c r="FU56" s="162" t="e">
        <f t="shared" si="260"/>
        <v>#N/A</v>
      </c>
      <c r="FV56" s="162" t="e">
        <f t="shared" si="261"/>
        <v>#N/A</v>
      </c>
      <c r="FW56" s="162" t="e">
        <f t="shared" si="262"/>
        <v>#N/A</v>
      </c>
      <c r="FX56" s="162" t="e">
        <f t="shared" si="263"/>
        <v>#N/A</v>
      </c>
      <c r="FY56" s="162" t="e">
        <f t="shared" si="264"/>
        <v>#N/A</v>
      </c>
      <c r="FZ56" s="162" t="e">
        <f t="shared" si="265"/>
        <v>#N/A</v>
      </c>
      <c r="GA56" s="162" t="e">
        <f t="shared" si="266"/>
        <v>#N/A</v>
      </c>
      <c r="GB56" s="162" t="e">
        <f t="shared" si="267"/>
        <v>#N/A</v>
      </c>
      <c r="GC56" s="162" t="e">
        <f t="shared" si="268"/>
        <v>#N/A</v>
      </c>
      <c r="GD56" s="162" t="e">
        <f t="shared" si="269"/>
        <v>#N/A</v>
      </c>
      <c r="GE56" s="162" t="e">
        <f t="shared" si="270"/>
        <v>#N/A</v>
      </c>
      <c r="GF56" s="162" t="e">
        <f t="shared" si="271"/>
        <v>#N/A</v>
      </c>
      <c r="GG56" s="162" t="e">
        <f t="shared" si="272"/>
        <v>#N/A</v>
      </c>
      <c r="GH56" s="162" t="e">
        <f t="shared" si="273"/>
        <v>#N/A</v>
      </c>
      <c r="GI56" s="162" t="e">
        <f t="shared" si="274"/>
        <v>#N/A</v>
      </c>
      <c r="GJ56" s="162" t="e">
        <f t="shared" si="275"/>
        <v>#N/A</v>
      </c>
      <c r="GK56" s="162" t="e">
        <f t="shared" si="276"/>
        <v>#N/A</v>
      </c>
      <c r="GL56" s="162" t="e">
        <f t="shared" si="277"/>
        <v>#N/A</v>
      </c>
      <c r="GM56" s="162" t="e">
        <f t="shared" si="278"/>
        <v>#N/A</v>
      </c>
      <c r="GN56" s="162" t="e">
        <f t="shared" si="279"/>
        <v>#N/A</v>
      </c>
      <c r="GO56" s="162" t="e">
        <f t="shared" si="280"/>
        <v>#N/A</v>
      </c>
      <c r="GP56" s="162" t="e">
        <f t="shared" si="281"/>
        <v>#N/A</v>
      </c>
      <c r="GQ56" s="162" t="e">
        <f t="shared" si="282"/>
        <v>#N/A</v>
      </c>
      <c r="GR56" s="162" t="e">
        <f t="shared" si="283"/>
        <v>#N/A</v>
      </c>
      <c r="GS56" s="162" t="e">
        <f t="shared" si="284"/>
        <v>#N/A</v>
      </c>
      <c r="GT56" s="162" t="e">
        <f t="shared" si="285"/>
        <v>#N/A</v>
      </c>
      <c r="GU56" s="162" t="e">
        <f t="shared" si="286"/>
        <v>#N/A</v>
      </c>
      <c r="GV56" s="162" t="e">
        <f t="shared" si="287"/>
        <v>#N/A</v>
      </c>
      <c r="GW56" s="162" t="e">
        <f t="shared" si="288"/>
        <v>#N/A</v>
      </c>
      <c r="GX56" s="162" t="e">
        <f t="shared" si="289"/>
        <v>#N/A</v>
      </c>
      <c r="GY56" s="162" t="e">
        <f t="shared" si="290"/>
        <v>#N/A</v>
      </c>
      <c r="GZ56" s="162" t="e">
        <f t="shared" si="291"/>
        <v>#N/A</v>
      </c>
      <c r="HA56" s="162" t="e">
        <f t="shared" si="292"/>
        <v>#N/A</v>
      </c>
      <c r="HB56" s="162" t="e">
        <f t="shared" si="293"/>
        <v>#N/A</v>
      </c>
      <c r="HC56" s="162" t="e">
        <f t="shared" si="294"/>
        <v>#N/A</v>
      </c>
      <c r="HD56" s="162" t="e">
        <f t="shared" si="295"/>
        <v>#N/A</v>
      </c>
      <c r="HE56" s="162" t="e">
        <f t="shared" si="296"/>
        <v>#N/A</v>
      </c>
      <c r="HF56" s="162" t="e">
        <f t="shared" si="297"/>
        <v>#N/A</v>
      </c>
      <c r="HG56" s="162" t="e">
        <f t="shared" si="298"/>
        <v>#N/A</v>
      </c>
      <c r="HH56" s="162" t="e">
        <f t="shared" si="299"/>
        <v>#N/A</v>
      </c>
      <c r="HI56" s="162" t="e">
        <f t="shared" si="300"/>
        <v>#N/A</v>
      </c>
      <c r="HJ56" s="162" t="e">
        <f t="shared" si="301"/>
        <v>#N/A</v>
      </c>
      <c r="HK56" s="162" t="e">
        <f t="shared" si="302"/>
        <v>#N/A</v>
      </c>
      <c r="HL56" s="162" t="e">
        <f t="shared" si="303"/>
        <v>#N/A</v>
      </c>
      <c r="HM56" s="162" t="e">
        <f t="shared" si="304"/>
        <v>#N/A</v>
      </c>
      <c r="HN56" s="162" t="e">
        <f t="shared" si="305"/>
        <v>#N/A</v>
      </c>
      <c r="HO56" s="162" t="e">
        <f t="shared" si="306"/>
        <v>#N/A</v>
      </c>
      <c r="HP56" s="162" t="e">
        <f t="shared" si="307"/>
        <v>#N/A</v>
      </c>
      <c r="HQ56" s="162" t="e">
        <f t="shared" si="308"/>
        <v>#N/A</v>
      </c>
      <c r="HR56" s="162" t="e">
        <f t="shared" si="309"/>
        <v>#N/A</v>
      </c>
      <c r="HS56" s="162" t="e">
        <f t="shared" si="310"/>
        <v>#N/A</v>
      </c>
      <c r="HT56" s="162" t="e">
        <f t="shared" si="311"/>
        <v>#N/A</v>
      </c>
    </row>
    <row r="57" spans="1:228" hidden="1" x14ac:dyDescent="0.25">
      <c r="A57" s="4">
        <v>54</v>
      </c>
      <c r="B57" s="102"/>
      <c r="C57" s="110"/>
      <c r="D57" s="115" t="str">
        <f t="shared" si="205"/>
        <v/>
      </c>
      <c r="E57" s="88"/>
      <c r="F57" s="115" t="str">
        <f t="shared" si="206"/>
        <v/>
      </c>
      <c r="G57" s="110"/>
      <c r="H57" s="103"/>
      <c r="I57" s="34" t="str">
        <f t="shared" si="0"/>
        <v/>
      </c>
      <c r="J57" s="34" t="str">
        <f t="shared" si="1"/>
        <v/>
      </c>
      <c r="K57" s="69" t="str">
        <f t="shared" si="109"/>
        <v/>
      </c>
      <c r="L57" s="21"/>
      <c r="M57" s="56"/>
      <c r="N57" s="265"/>
      <c r="O57" s="70" t="str">
        <f>IF(AND(D57&gt;0,E57&gt;0,F57&gt;0),IF(ISBLANK(N57),IF(ISBLANK(L57),"",(F57-D57)*VLOOKUP(L57,VLookups!$A$4:$B$13,2,FALSE)),N57),"")</f>
        <v/>
      </c>
      <c r="P57" s="71" t="str">
        <f t="shared" si="207"/>
        <v/>
      </c>
      <c r="Q57" s="88"/>
      <c r="R57" s="258" t="str">
        <f>IF(AND(Q57&gt;0,E57&gt;0,NOT(O57="")),ABS(VLOOKUP($Q$1,VLookups!$A$48:$B$49,2,FALSE)-_xlfn.NORM.DIST(Q57,K57,O57,TRUE)),"")</f>
        <v/>
      </c>
      <c r="S57" s="87" t="str">
        <f>IF(AND($D57&gt;0,$E57&gt;0,$F57&gt;0,NOT(ISBLANK($L57))),_xlfn.NORM.INV(ABS(VLOOKUP($Q$1,VLookups!$A$48:$B$49,2,FALSE)-S$3),$K57,$O57),"")</f>
        <v/>
      </c>
      <c r="T57" s="86" t="str">
        <f>IF(AND($D57&gt;0,$E57&gt;0,$F57&gt;0,NOT(ISBLANK($L57))),_xlfn.NORM.INV(ABS(VLOOKUP($Q$1,VLookups!$A$48:$B$49,2,FALSE)-T$3),$K57,$O57),"")</f>
        <v/>
      </c>
      <c r="U57" s="87" t="str">
        <f>IF(AND($D57&gt;0,$E57&gt;0,$F57&gt;0,NOT(ISBLANK($L57))),_xlfn.NORM.INV(ABS(VLOOKUP($Q$1,VLookups!$A$48:$B$49,2,FALSE)-U$3),$K57,$O57),"")</f>
        <v/>
      </c>
      <c r="V57" s="86" t="str">
        <f>IF(AND($D57&gt;0,$E57&gt;0,$F57&gt;0,NOT(ISBLANK($L57))),_xlfn.NORM.INV(ABS(VLOOKUP($Q$1,VLookups!$A$48:$B$49,2,FALSE)-V$3),$K57,$O57),"")</f>
        <v/>
      </c>
      <c r="W57" s="87" t="str">
        <f>IF(AND($D57&gt;0,$E57&gt;0,$F57&gt;0,NOT(ISBLANK($L57))),_xlfn.NORM.INV(ABS(VLOOKUP($Q$1,VLookups!$A$48:$B$49,2,FALSE)-W$3),$K57,$O57),"")</f>
        <v/>
      </c>
      <c r="X57" s="86" t="str">
        <f>IF(AND($D57&gt;0,$E57&gt;0,$F57&gt;0,NOT(ISBLANK($L57))),_xlfn.NORM.INV(ABS(VLOOKUP($Q$1,VLookups!$A$48:$B$49,2,FALSE)-X$3),$K57,$O57),"")</f>
        <v/>
      </c>
      <c r="Y57" s="5"/>
      <c r="Z57" s="161"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2" t="e">
        <f t="shared" si="211"/>
        <v>#N/A</v>
      </c>
      <c r="DY57" s="162" t="e">
        <f t="shared" si="212"/>
        <v>#N/A</v>
      </c>
      <c r="DZ57" s="162" t="e">
        <f t="shared" si="213"/>
        <v>#N/A</v>
      </c>
      <c r="EA57" s="162" t="e">
        <f t="shared" si="214"/>
        <v>#N/A</v>
      </c>
      <c r="EB57" s="162" t="e">
        <f t="shared" si="215"/>
        <v>#N/A</v>
      </c>
      <c r="EC57" s="162" t="e">
        <f t="shared" si="216"/>
        <v>#N/A</v>
      </c>
      <c r="ED57" s="162" t="e">
        <f t="shared" si="217"/>
        <v>#N/A</v>
      </c>
      <c r="EE57" s="162" t="e">
        <f t="shared" si="218"/>
        <v>#N/A</v>
      </c>
      <c r="EF57" s="162" t="e">
        <f t="shared" si="219"/>
        <v>#N/A</v>
      </c>
      <c r="EG57" s="162" t="e">
        <f t="shared" si="220"/>
        <v>#N/A</v>
      </c>
      <c r="EH57" s="162" t="e">
        <f t="shared" si="221"/>
        <v>#N/A</v>
      </c>
      <c r="EI57" s="162" t="e">
        <f t="shared" si="222"/>
        <v>#N/A</v>
      </c>
      <c r="EJ57" s="162" t="e">
        <f t="shared" si="223"/>
        <v>#N/A</v>
      </c>
      <c r="EK57" s="162" t="e">
        <f t="shared" si="224"/>
        <v>#N/A</v>
      </c>
      <c r="EL57" s="162" t="e">
        <f t="shared" si="225"/>
        <v>#N/A</v>
      </c>
      <c r="EM57" s="162" t="e">
        <f t="shared" si="226"/>
        <v>#N/A</v>
      </c>
      <c r="EN57" s="162" t="e">
        <f t="shared" si="227"/>
        <v>#N/A</v>
      </c>
      <c r="EO57" s="162" t="e">
        <f t="shared" si="228"/>
        <v>#N/A</v>
      </c>
      <c r="EP57" s="162" t="e">
        <f t="shared" si="229"/>
        <v>#N/A</v>
      </c>
      <c r="EQ57" s="162" t="e">
        <f t="shared" si="230"/>
        <v>#N/A</v>
      </c>
      <c r="ER57" s="162" t="e">
        <f t="shared" si="231"/>
        <v>#N/A</v>
      </c>
      <c r="ES57" s="162" t="e">
        <f t="shared" si="232"/>
        <v>#N/A</v>
      </c>
      <c r="ET57" s="162" t="e">
        <f t="shared" si="233"/>
        <v>#N/A</v>
      </c>
      <c r="EU57" s="162" t="e">
        <f t="shared" si="234"/>
        <v>#N/A</v>
      </c>
      <c r="EV57" s="162" t="e">
        <f t="shared" si="235"/>
        <v>#N/A</v>
      </c>
      <c r="EW57" s="162" t="e">
        <f t="shared" si="236"/>
        <v>#N/A</v>
      </c>
      <c r="EX57" s="162" t="e">
        <f t="shared" si="237"/>
        <v>#N/A</v>
      </c>
      <c r="EY57" s="162" t="e">
        <f t="shared" si="238"/>
        <v>#N/A</v>
      </c>
      <c r="EZ57" s="162" t="e">
        <f t="shared" si="239"/>
        <v>#N/A</v>
      </c>
      <c r="FA57" s="162" t="e">
        <f t="shared" si="240"/>
        <v>#N/A</v>
      </c>
      <c r="FB57" s="162" t="e">
        <f t="shared" si="241"/>
        <v>#N/A</v>
      </c>
      <c r="FC57" s="162" t="e">
        <f t="shared" si="242"/>
        <v>#N/A</v>
      </c>
      <c r="FD57" s="162" t="e">
        <f t="shared" si="243"/>
        <v>#N/A</v>
      </c>
      <c r="FE57" s="162" t="e">
        <f t="shared" si="244"/>
        <v>#N/A</v>
      </c>
      <c r="FF57" s="162" t="e">
        <f t="shared" si="245"/>
        <v>#N/A</v>
      </c>
      <c r="FG57" s="162" t="e">
        <f t="shared" si="246"/>
        <v>#N/A</v>
      </c>
      <c r="FH57" s="162" t="e">
        <f t="shared" si="247"/>
        <v>#N/A</v>
      </c>
      <c r="FI57" s="162" t="e">
        <f t="shared" si="248"/>
        <v>#N/A</v>
      </c>
      <c r="FJ57" s="162" t="e">
        <f t="shared" si="249"/>
        <v>#N/A</v>
      </c>
      <c r="FK57" s="162" t="e">
        <f t="shared" si="250"/>
        <v>#N/A</v>
      </c>
      <c r="FL57" s="162" t="e">
        <f t="shared" si="251"/>
        <v>#N/A</v>
      </c>
      <c r="FM57" s="162" t="e">
        <f t="shared" si="252"/>
        <v>#N/A</v>
      </c>
      <c r="FN57" s="162" t="e">
        <f t="shared" si="253"/>
        <v>#N/A</v>
      </c>
      <c r="FO57" s="162" t="e">
        <f t="shared" si="254"/>
        <v>#N/A</v>
      </c>
      <c r="FP57" s="162" t="e">
        <f t="shared" si="255"/>
        <v>#N/A</v>
      </c>
      <c r="FQ57" s="162" t="e">
        <f t="shared" si="256"/>
        <v>#N/A</v>
      </c>
      <c r="FR57" s="162" t="e">
        <f t="shared" si="257"/>
        <v>#N/A</v>
      </c>
      <c r="FS57" s="162" t="e">
        <f t="shared" si="258"/>
        <v>#N/A</v>
      </c>
      <c r="FT57" s="162" t="e">
        <f t="shared" si="259"/>
        <v>#N/A</v>
      </c>
      <c r="FU57" s="162" t="e">
        <f t="shared" si="260"/>
        <v>#N/A</v>
      </c>
      <c r="FV57" s="162" t="e">
        <f t="shared" si="261"/>
        <v>#N/A</v>
      </c>
      <c r="FW57" s="162" t="e">
        <f t="shared" si="262"/>
        <v>#N/A</v>
      </c>
      <c r="FX57" s="162" t="e">
        <f t="shared" si="263"/>
        <v>#N/A</v>
      </c>
      <c r="FY57" s="162" t="e">
        <f t="shared" si="264"/>
        <v>#N/A</v>
      </c>
      <c r="FZ57" s="162" t="e">
        <f t="shared" si="265"/>
        <v>#N/A</v>
      </c>
      <c r="GA57" s="162" t="e">
        <f t="shared" si="266"/>
        <v>#N/A</v>
      </c>
      <c r="GB57" s="162" t="e">
        <f t="shared" si="267"/>
        <v>#N/A</v>
      </c>
      <c r="GC57" s="162" t="e">
        <f t="shared" si="268"/>
        <v>#N/A</v>
      </c>
      <c r="GD57" s="162" t="e">
        <f t="shared" si="269"/>
        <v>#N/A</v>
      </c>
      <c r="GE57" s="162" t="e">
        <f t="shared" si="270"/>
        <v>#N/A</v>
      </c>
      <c r="GF57" s="162" t="e">
        <f t="shared" si="271"/>
        <v>#N/A</v>
      </c>
      <c r="GG57" s="162" t="e">
        <f t="shared" si="272"/>
        <v>#N/A</v>
      </c>
      <c r="GH57" s="162" t="e">
        <f t="shared" si="273"/>
        <v>#N/A</v>
      </c>
      <c r="GI57" s="162" t="e">
        <f t="shared" si="274"/>
        <v>#N/A</v>
      </c>
      <c r="GJ57" s="162" t="e">
        <f t="shared" si="275"/>
        <v>#N/A</v>
      </c>
      <c r="GK57" s="162" t="e">
        <f t="shared" si="276"/>
        <v>#N/A</v>
      </c>
      <c r="GL57" s="162" t="e">
        <f t="shared" si="277"/>
        <v>#N/A</v>
      </c>
      <c r="GM57" s="162" t="e">
        <f t="shared" si="278"/>
        <v>#N/A</v>
      </c>
      <c r="GN57" s="162" t="e">
        <f t="shared" si="279"/>
        <v>#N/A</v>
      </c>
      <c r="GO57" s="162" t="e">
        <f t="shared" si="280"/>
        <v>#N/A</v>
      </c>
      <c r="GP57" s="162" t="e">
        <f t="shared" si="281"/>
        <v>#N/A</v>
      </c>
      <c r="GQ57" s="162" t="e">
        <f t="shared" si="282"/>
        <v>#N/A</v>
      </c>
      <c r="GR57" s="162" t="e">
        <f t="shared" si="283"/>
        <v>#N/A</v>
      </c>
      <c r="GS57" s="162" t="e">
        <f t="shared" si="284"/>
        <v>#N/A</v>
      </c>
      <c r="GT57" s="162" t="e">
        <f t="shared" si="285"/>
        <v>#N/A</v>
      </c>
      <c r="GU57" s="162" t="e">
        <f t="shared" si="286"/>
        <v>#N/A</v>
      </c>
      <c r="GV57" s="162" t="e">
        <f t="shared" si="287"/>
        <v>#N/A</v>
      </c>
      <c r="GW57" s="162" t="e">
        <f t="shared" si="288"/>
        <v>#N/A</v>
      </c>
      <c r="GX57" s="162" t="e">
        <f t="shared" si="289"/>
        <v>#N/A</v>
      </c>
      <c r="GY57" s="162" t="e">
        <f t="shared" si="290"/>
        <v>#N/A</v>
      </c>
      <c r="GZ57" s="162" t="e">
        <f t="shared" si="291"/>
        <v>#N/A</v>
      </c>
      <c r="HA57" s="162" t="e">
        <f t="shared" si="292"/>
        <v>#N/A</v>
      </c>
      <c r="HB57" s="162" t="e">
        <f t="shared" si="293"/>
        <v>#N/A</v>
      </c>
      <c r="HC57" s="162" t="e">
        <f t="shared" si="294"/>
        <v>#N/A</v>
      </c>
      <c r="HD57" s="162" t="e">
        <f t="shared" si="295"/>
        <v>#N/A</v>
      </c>
      <c r="HE57" s="162" t="e">
        <f t="shared" si="296"/>
        <v>#N/A</v>
      </c>
      <c r="HF57" s="162" t="e">
        <f t="shared" si="297"/>
        <v>#N/A</v>
      </c>
      <c r="HG57" s="162" t="e">
        <f t="shared" si="298"/>
        <v>#N/A</v>
      </c>
      <c r="HH57" s="162" t="e">
        <f t="shared" si="299"/>
        <v>#N/A</v>
      </c>
      <c r="HI57" s="162" t="e">
        <f t="shared" si="300"/>
        <v>#N/A</v>
      </c>
      <c r="HJ57" s="162" t="e">
        <f t="shared" si="301"/>
        <v>#N/A</v>
      </c>
      <c r="HK57" s="162" t="e">
        <f t="shared" si="302"/>
        <v>#N/A</v>
      </c>
      <c r="HL57" s="162" t="e">
        <f t="shared" si="303"/>
        <v>#N/A</v>
      </c>
      <c r="HM57" s="162" t="e">
        <f t="shared" si="304"/>
        <v>#N/A</v>
      </c>
      <c r="HN57" s="162" t="e">
        <f t="shared" si="305"/>
        <v>#N/A</v>
      </c>
      <c r="HO57" s="162" t="e">
        <f t="shared" si="306"/>
        <v>#N/A</v>
      </c>
      <c r="HP57" s="162" t="e">
        <f t="shared" si="307"/>
        <v>#N/A</v>
      </c>
      <c r="HQ57" s="162" t="e">
        <f t="shared" si="308"/>
        <v>#N/A</v>
      </c>
      <c r="HR57" s="162" t="e">
        <f t="shared" si="309"/>
        <v>#N/A</v>
      </c>
      <c r="HS57" s="162" t="e">
        <f t="shared" si="310"/>
        <v>#N/A</v>
      </c>
      <c r="HT57" s="162" t="e">
        <f t="shared" si="311"/>
        <v>#N/A</v>
      </c>
    </row>
    <row r="58" spans="1:228" hidden="1" x14ac:dyDescent="0.25">
      <c r="A58" s="4">
        <v>55</v>
      </c>
      <c r="B58" s="102"/>
      <c r="C58" s="110"/>
      <c r="D58" s="115" t="str">
        <f t="shared" si="205"/>
        <v/>
      </c>
      <c r="E58" s="88"/>
      <c r="F58" s="115" t="str">
        <f t="shared" si="206"/>
        <v/>
      </c>
      <c r="G58" s="110"/>
      <c r="H58" s="103"/>
      <c r="I58" s="34" t="str">
        <f t="shared" si="0"/>
        <v/>
      </c>
      <c r="J58" s="34" t="str">
        <f t="shared" si="1"/>
        <v/>
      </c>
      <c r="K58" s="69" t="str">
        <f t="shared" si="109"/>
        <v/>
      </c>
      <c r="L58" s="21"/>
      <c r="M58" s="56"/>
      <c r="N58" s="265"/>
      <c r="O58" s="70" t="str">
        <f>IF(AND(D58&gt;0,E58&gt;0,F58&gt;0),IF(ISBLANK(N58),IF(ISBLANK(L58),"",(F58-D58)*VLOOKUP(L58,VLookups!$A$4:$B$13,2,FALSE)),N58),"")</f>
        <v/>
      </c>
      <c r="P58" s="71" t="str">
        <f t="shared" si="207"/>
        <v/>
      </c>
      <c r="Q58" s="88"/>
      <c r="R58" s="258" t="str">
        <f>IF(AND(Q58&gt;0,E58&gt;0,NOT(O58="")),ABS(VLOOKUP($Q$1,VLookups!$A$48:$B$49,2,FALSE)-_xlfn.NORM.DIST(Q58,K58,O58,TRUE)),"")</f>
        <v/>
      </c>
      <c r="S58" s="87" t="str">
        <f>IF(AND($D58&gt;0,$E58&gt;0,$F58&gt;0,NOT(ISBLANK($L58))),_xlfn.NORM.INV(ABS(VLOOKUP($Q$1,VLookups!$A$48:$B$49,2,FALSE)-S$3),$K58,$O58),"")</f>
        <v/>
      </c>
      <c r="T58" s="86" t="str">
        <f>IF(AND($D58&gt;0,$E58&gt;0,$F58&gt;0,NOT(ISBLANK($L58))),_xlfn.NORM.INV(ABS(VLOOKUP($Q$1,VLookups!$A$48:$B$49,2,FALSE)-T$3),$K58,$O58),"")</f>
        <v/>
      </c>
      <c r="U58" s="87" t="str">
        <f>IF(AND($D58&gt;0,$E58&gt;0,$F58&gt;0,NOT(ISBLANK($L58))),_xlfn.NORM.INV(ABS(VLOOKUP($Q$1,VLookups!$A$48:$B$49,2,FALSE)-U$3),$K58,$O58),"")</f>
        <v/>
      </c>
      <c r="V58" s="86" t="str">
        <f>IF(AND($D58&gt;0,$E58&gt;0,$F58&gt;0,NOT(ISBLANK($L58))),_xlfn.NORM.INV(ABS(VLOOKUP($Q$1,VLookups!$A$48:$B$49,2,FALSE)-V$3),$K58,$O58),"")</f>
        <v/>
      </c>
      <c r="W58" s="87" t="str">
        <f>IF(AND($D58&gt;0,$E58&gt;0,$F58&gt;0,NOT(ISBLANK($L58))),_xlfn.NORM.INV(ABS(VLOOKUP($Q$1,VLookups!$A$48:$B$49,2,FALSE)-W$3),$K58,$O58),"")</f>
        <v/>
      </c>
      <c r="X58" s="86" t="str">
        <f>IF(AND($D58&gt;0,$E58&gt;0,$F58&gt;0,NOT(ISBLANK($L58))),_xlfn.NORM.INV(ABS(VLOOKUP($Q$1,VLookups!$A$48:$B$49,2,FALSE)-X$3),$K58,$O58),"")</f>
        <v/>
      </c>
      <c r="Y58" s="5"/>
      <c r="Z58" s="161"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2" t="e">
        <f t="shared" si="211"/>
        <v>#N/A</v>
      </c>
      <c r="DY58" s="162" t="e">
        <f t="shared" si="212"/>
        <v>#N/A</v>
      </c>
      <c r="DZ58" s="162" t="e">
        <f t="shared" si="213"/>
        <v>#N/A</v>
      </c>
      <c r="EA58" s="162" t="e">
        <f t="shared" si="214"/>
        <v>#N/A</v>
      </c>
      <c r="EB58" s="162" t="e">
        <f t="shared" si="215"/>
        <v>#N/A</v>
      </c>
      <c r="EC58" s="162" t="e">
        <f t="shared" si="216"/>
        <v>#N/A</v>
      </c>
      <c r="ED58" s="162" t="e">
        <f t="shared" si="217"/>
        <v>#N/A</v>
      </c>
      <c r="EE58" s="162" t="e">
        <f t="shared" si="218"/>
        <v>#N/A</v>
      </c>
      <c r="EF58" s="162" t="e">
        <f t="shared" si="219"/>
        <v>#N/A</v>
      </c>
      <c r="EG58" s="162" t="e">
        <f t="shared" si="220"/>
        <v>#N/A</v>
      </c>
      <c r="EH58" s="162" t="e">
        <f t="shared" si="221"/>
        <v>#N/A</v>
      </c>
      <c r="EI58" s="162" t="e">
        <f t="shared" si="222"/>
        <v>#N/A</v>
      </c>
      <c r="EJ58" s="162" t="e">
        <f t="shared" si="223"/>
        <v>#N/A</v>
      </c>
      <c r="EK58" s="162" t="e">
        <f t="shared" si="224"/>
        <v>#N/A</v>
      </c>
      <c r="EL58" s="162" t="e">
        <f t="shared" si="225"/>
        <v>#N/A</v>
      </c>
      <c r="EM58" s="162" t="e">
        <f t="shared" si="226"/>
        <v>#N/A</v>
      </c>
      <c r="EN58" s="162" t="e">
        <f t="shared" si="227"/>
        <v>#N/A</v>
      </c>
      <c r="EO58" s="162" t="e">
        <f t="shared" si="228"/>
        <v>#N/A</v>
      </c>
      <c r="EP58" s="162" t="e">
        <f t="shared" si="229"/>
        <v>#N/A</v>
      </c>
      <c r="EQ58" s="162" t="e">
        <f t="shared" si="230"/>
        <v>#N/A</v>
      </c>
      <c r="ER58" s="162" t="e">
        <f t="shared" si="231"/>
        <v>#N/A</v>
      </c>
      <c r="ES58" s="162" t="e">
        <f t="shared" si="232"/>
        <v>#N/A</v>
      </c>
      <c r="ET58" s="162" t="e">
        <f t="shared" si="233"/>
        <v>#N/A</v>
      </c>
      <c r="EU58" s="162" t="e">
        <f t="shared" si="234"/>
        <v>#N/A</v>
      </c>
      <c r="EV58" s="162" t="e">
        <f t="shared" si="235"/>
        <v>#N/A</v>
      </c>
      <c r="EW58" s="162" t="e">
        <f t="shared" si="236"/>
        <v>#N/A</v>
      </c>
      <c r="EX58" s="162" t="e">
        <f t="shared" si="237"/>
        <v>#N/A</v>
      </c>
      <c r="EY58" s="162" t="e">
        <f t="shared" si="238"/>
        <v>#N/A</v>
      </c>
      <c r="EZ58" s="162" t="e">
        <f t="shared" si="239"/>
        <v>#N/A</v>
      </c>
      <c r="FA58" s="162" t="e">
        <f t="shared" si="240"/>
        <v>#N/A</v>
      </c>
      <c r="FB58" s="162" t="e">
        <f t="shared" si="241"/>
        <v>#N/A</v>
      </c>
      <c r="FC58" s="162" t="e">
        <f t="shared" si="242"/>
        <v>#N/A</v>
      </c>
      <c r="FD58" s="162" t="e">
        <f t="shared" si="243"/>
        <v>#N/A</v>
      </c>
      <c r="FE58" s="162" t="e">
        <f t="shared" si="244"/>
        <v>#N/A</v>
      </c>
      <c r="FF58" s="162" t="e">
        <f t="shared" si="245"/>
        <v>#N/A</v>
      </c>
      <c r="FG58" s="162" t="e">
        <f t="shared" si="246"/>
        <v>#N/A</v>
      </c>
      <c r="FH58" s="162" t="e">
        <f t="shared" si="247"/>
        <v>#N/A</v>
      </c>
      <c r="FI58" s="162" t="e">
        <f t="shared" si="248"/>
        <v>#N/A</v>
      </c>
      <c r="FJ58" s="162" t="e">
        <f t="shared" si="249"/>
        <v>#N/A</v>
      </c>
      <c r="FK58" s="162" t="e">
        <f t="shared" si="250"/>
        <v>#N/A</v>
      </c>
      <c r="FL58" s="162" t="e">
        <f t="shared" si="251"/>
        <v>#N/A</v>
      </c>
      <c r="FM58" s="162" t="e">
        <f t="shared" si="252"/>
        <v>#N/A</v>
      </c>
      <c r="FN58" s="162" t="e">
        <f t="shared" si="253"/>
        <v>#N/A</v>
      </c>
      <c r="FO58" s="162" t="e">
        <f t="shared" si="254"/>
        <v>#N/A</v>
      </c>
      <c r="FP58" s="162" t="e">
        <f t="shared" si="255"/>
        <v>#N/A</v>
      </c>
      <c r="FQ58" s="162" t="e">
        <f t="shared" si="256"/>
        <v>#N/A</v>
      </c>
      <c r="FR58" s="162" t="e">
        <f t="shared" si="257"/>
        <v>#N/A</v>
      </c>
      <c r="FS58" s="162" t="e">
        <f t="shared" si="258"/>
        <v>#N/A</v>
      </c>
      <c r="FT58" s="162" t="e">
        <f t="shared" si="259"/>
        <v>#N/A</v>
      </c>
      <c r="FU58" s="162" t="e">
        <f t="shared" si="260"/>
        <v>#N/A</v>
      </c>
      <c r="FV58" s="162" t="e">
        <f t="shared" si="261"/>
        <v>#N/A</v>
      </c>
      <c r="FW58" s="162" t="e">
        <f t="shared" si="262"/>
        <v>#N/A</v>
      </c>
      <c r="FX58" s="162" t="e">
        <f t="shared" si="263"/>
        <v>#N/A</v>
      </c>
      <c r="FY58" s="162" t="e">
        <f t="shared" si="264"/>
        <v>#N/A</v>
      </c>
      <c r="FZ58" s="162" t="e">
        <f t="shared" si="265"/>
        <v>#N/A</v>
      </c>
      <c r="GA58" s="162" t="e">
        <f t="shared" si="266"/>
        <v>#N/A</v>
      </c>
      <c r="GB58" s="162" t="e">
        <f t="shared" si="267"/>
        <v>#N/A</v>
      </c>
      <c r="GC58" s="162" t="e">
        <f t="shared" si="268"/>
        <v>#N/A</v>
      </c>
      <c r="GD58" s="162" t="e">
        <f t="shared" si="269"/>
        <v>#N/A</v>
      </c>
      <c r="GE58" s="162" t="e">
        <f t="shared" si="270"/>
        <v>#N/A</v>
      </c>
      <c r="GF58" s="162" t="e">
        <f t="shared" si="271"/>
        <v>#N/A</v>
      </c>
      <c r="GG58" s="162" t="e">
        <f t="shared" si="272"/>
        <v>#N/A</v>
      </c>
      <c r="GH58" s="162" t="e">
        <f t="shared" si="273"/>
        <v>#N/A</v>
      </c>
      <c r="GI58" s="162" t="e">
        <f t="shared" si="274"/>
        <v>#N/A</v>
      </c>
      <c r="GJ58" s="162" t="e">
        <f t="shared" si="275"/>
        <v>#N/A</v>
      </c>
      <c r="GK58" s="162" t="e">
        <f t="shared" si="276"/>
        <v>#N/A</v>
      </c>
      <c r="GL58" s="162" t="e">
        <f t="shared" si="277"/>
        <v>#N/A</v>
      </c>
      <c r="GM58" s="162" t="e">
        <f t="shared" si="278"/>
        <v>#N/A</v>
      </c>
      <c r="GN58" s="162" t="e">
        <f t="shared" si="279"/>
        <v>#N/A</v>
      </c>
      <c r="GO58" s="162" t="e">
        <f t="shared" si="280"/>
        <v>#N/A</v>
      </c>
      <c r="GP58" s="162" t="e">
        <f t="shared" si="281"/>
        <v>#N/A</v>
      </c>
      <c r="GQ58" s="162" t="e">
        <f t="shared" si="282"/>
        <v>#N/A</v>
      </c>
      <c r="GR58" s="162" t="e">
        <f t="shared" si="283"/>
        <v>#N/A</v>
      </c>
      <c r="GS58" s="162" t="e">
        <f t="shared" si="284"/>
        <v>#N/A</v>
      </c>
      <c r="GT58" s="162" t="e">
        <f t="shared" si="285"/>
        <v>#N/A</v>
      </c>
      <c r="GU58" s="162" t="e">
        <f t="shared" si="286"/>
        <v>#N/A</v>
      </c>
      <c r="GV58" s="162" t="e">
        <f t="shared" si="287"/>
        <v>#N/A</v>
      </c>
      <c r="GW58" s="162" t="e">
        <f t="shared" si="288"/>
        <v>#N/A</v>
      </c>
      <c r="GX58" s="162" t="e">
        <f t="shared" si="289"/>
        <v>#N/A</v>
      </c>
      <c r="GY58" s="162" t="e">
        <f t="shared" si="290"/>
        <v>#N/A</v>
      </c>
      <c r="GZ58" s="162" t="e">
        <f t="shared" si="291"/>
        <v>#N/A</v>
      </c>
      <c r="HA58" s="162" t="e">
        <f t="shared" si="292"/>
        <v>#N/A</v>
      </c>
      <c r="HB58" s="162" t="e">
        <f t="shared" si="293"/>
        <v>#N/A</v>
      </c>
      <c r="HC58" s="162" t="e">
        <f t="shared" si="294"/>
        <v>#N/A</v>
      </c>
      <c r="HD58" s="162" t="e">
        <f t="shared" si="295"/>
        <v>#N/A</v>
      </c>
      <c r="HE58" s="162" t="e">
        <f t="shared" si="296"/>
        <v>#N/A</v>
      </c>
      <c r="HF58" s="162" t="e">
        <f t="shared" si="297"/>
        <v>#N/A</v>
      </c>
      <c r="HG58" s="162" t="e">
        <f t="shared" si="298"/>
        <v>#N/A</v>
      </c>
      <c r="HH58" s="162" t="e">
        <f t="shared" si="299"/>
        <v>#N/A</v>
      </c>
      <c r="HI58" s="162" t="e">
        <f t="shared" si="300"/>
        <v>#N/A</v>
      </c>
      <c r="HJ58" s="162" t="e">
        <f t="shared" si="301"/>
        <v>#N/A</v>
      </c>
      <c r="HK58" s="162" t="e">
        <f t="shared" si="302"/>
        <v>#N/A</v>
      </c>
      <c r="HL58" s="162" t="e">
        <f t="shared" si="303"/>
        <v>#N/A</v>
      </c>
      <c r="HM58" s="162" t="e">
        <f t="shared" si="304"/>
        <v>#N/A</v>
      </c>
      <c r="HN58" s="162" t="e">
        <f t="shared" si="305"/>
        <v>#N/A</v>
      </c>
      <c r="HO58" s="162" t="e">
        <f t="shared" si="306"/>
        <v>#N/A</v>
      </c>
      <c r="HP58" s="162" t="e">
        <f t="shared" si="307"/>
        <v>#N/A</v>
      </c>
      <c r="HQ58" s="162" t="e">
        <f t="shared" si="308"/>
        <v>#N/A</v>
      </c>
      <c r="HR58" s="162" t="e">
        <f t="shared" si="309"/>
        <v>#N/A</v>
      </c>
      <c r="HS58" s="162" t="e">
        <f t="shared" si="310"/>
        <v>#N/A</v>
      </c>
      <c r="HT58" s="162" t="e">
        <f t="shared" si="311"/>
        <v>#N/A</v>
      </c>
    </row>
    <row r="59" spans="1:228" hidden="1" x14ac:dyDescent="0.25">
      <c r="A59" s="4">
        <v>56</v>
      </c>
      <c r="B59" s="102"/>
      <c r="C59" s="110"/>
      <c r="D59" s="115" t="str">
        <f t="shared" si="205"/>
        <v/>
      </c>
      <c r="E59" s="88"/>
      <c r="F59" s="115" t="str">
        <f t="shared" si="206"/>
        <v/>
      </c>
      <c r="G59" s="110"/>
      <c r="H59" s="103"/>
      <c r="I59" s="34" t="str">
        <f t="shared" si="0"/>
        <v/>
      </c>
      <c r="J59" s="34" t="str">
        <f t="shared" si="1"/>
        <v/>
      </c>
      <c r="K59" s="69" t="str">
        <f t="shared" si="109"/>
        <v/>
      </c>
      <c r="L59" s="21"/>
      <c r="M59" s="56"/>
      <c r="N59" s="265"/>
      <c r="O59" s="70" t="str">
        <f>IF(AND(D59&gt;0,E59&gt;0,F59&gt;0),IF(ISBLANK(N59),IF(ISBLANK(L59),"",(F59-D59)*VLOOKUP(L59,VLookups!$A$4:$B$13,2,FALSE)),N59),"")</f>
        <v/>
      </c>
      <c r="P59" s="71" t="str">
        <f t="shared" si="207"/>
        <v/>
      </c>
      <c r="Q59" s="88"/>
      <c r="R59" s="258" t="str">
        <f>IF(AND(Q59&gt;0,E59&gt;0,NOT(O59="")),ABS(VLOOKUP($Q$1,VLookups!$A$48:$B$49,2,FALSE)-_xlfn.NORM.DIST(Q59,K59,O59,TRUE)),"")</f>
        <v/>
      </c>
      <c r="S59" s="87" t="str">
        <f>IF(AND($D59&gt;0,$E59&gt;0,$F59&gt;0,NOT(ISBLANK($L59))),_xlfn.NORM.INV(ABS(VLOOKUP($Q$1,VLookups!$A$48:$B$49,2,FALSE)-S$3),$K59,$O59),"")</f>
        <v/>
      </c>
      <c r="T59" s="86" t="str">
        <f>IF(AND($D59&gt;0,$E59&gt;0,$F59&gt;0,NOT(ISBLANK($L59))),_xlfn.NORM.INV(ABS(VLOOKUP($Q$1,VLookups!$A$48:$B$49,2,FALSE)-T$3),$K59,$O59),"")</f>
        <v/>
      </c>
      <c r="U59" s="87" t="str">
        <f>IF(AND($D59&gt;0,$E59&gt;0,$F59&gt;0,NOT(ISBLANK($L59))),_xlfn.NORM.INV(ABS(VLOOKUP($Q$1,VLookups!$A$48:$B$49,2,FALSE)-U$3),$K59,$O59),"")</f>
        <v/>
      </c>
      <c r="V59" s="86" t="str">
        <f>IF(AND($D59&gt;0,$E59&gt;0,$F59&gt;0,NOT(ISBLANK($L59))),_xlfn.NORM.INV(ABS(VLOOKUP($Q$1,VLookups!$A$48:$B$49,2,FALSE)-V$3),$K59,$O59),"")</f>
        <v/>
      </c>
      <c r="W59" s="87" t="str">
        <f>IF(AND($D59&gt;0,$E59&gt;0,$F59&gt;0,NOT(ISBLANK($L59))),_xlfn.NORM.INV(ABS(VLOOKUP($Q$1,VLookups!$A$48:$B$49,2,FALSE)-W$3),$K59,$O59),"")</f>
        <v/>
      </c>
      <c r="X59" s="86" t="str">
        <f>IF(AND($D59&gt;0,$E59&gt;0,$F59&gt;0,NOT(ISBLANK($L59))),_xlfn.NORM.INV(ABS(VLOOKUP($Q$1,VLookups!$A$48:$B$49,2,FALSE)-X$3),$K59,$O59),"")</f>
        <v/>
      </c>
      <c r="Y59" s="5"/>
      <c r="Z59" s="161"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2" t="e">
        <f t="shared" si="211"/>
        <v>#N/A</v>
      </c>
      <c r="DY59" s="162" t="e">
        <f t="shared" si="212"/>
        <v>#N/A</v>
      </c>
      <c r="DZ59" s="162" t="e">
        <f t="shared" si="213"/>
        <v>#N/A</v>
      </c>
      <c r="EA59" s="162" t="e">
        <f t="shared" si="214"/>
        <v>#N/A</v>
      </c>
      <c r="EB59" s="162" t="e">
        <f t="shared" si="215"/>
        <v>#N/A</v>
      </c>
      <c r="EC59" s="162" t="e">
        <f t="shared" si="216"/>
        <v>#N/A</v>
      </c>
      <c r="ED59" s="162" t="e">
        <f t="shared" si="217"/>
        <v>#N/A</v>
      </c>
      <c r="EE59" s="162" t="e">
        <f t="shared" si="218"/>
        <v>#N/A</v>
      </c>
      <c r="EF59" s="162" t="e">
        <f t="shared" si="219"/>
        <v>#N/A</v>
      </c>
      <c r="EG59" s="162" t="e">
        <f t="shared" si="220"/>
        <v>#N/A</v>
      </c>
      <c r="EH59" s="162" t="e">
        <f t="shared" si="221"/>
        <v>#N/A</v>
      </c>
      <c r="EI59" s="162" t="e">
        <f t="shared" si="222"/>
        <v>#N/A</v>
      </c>
      <c r="EJ59" s="162" t="e">
        <f t="shared" si="223"/>
        <v>#N/A</v>
      </c>
      <c r="EK59" s="162" t="e">
        <f t="shared" si="224"/>
        <v>#N/A</v>
      </c>
      <c r="EL59" s="162" t="e">
        <f t="shared" si="225"/>
        <v>#N/A</v>
      </c>
      <c r="EM59" s="162" t="e">
        <f t="shared" si="226"/>
        <v>#N/A</v>
      </c>
      <c r="EN59" s="162" t="e">
        <f t="shared" si="227"/>
        <v>#N/A</v>
      </c>
      <c r="EO59" s="162" t="e">
        <f t="shared" si="228"/>
        <v>#N/A</v>
      </c>
      <c r="EP59" s="162" t="e">
        <f t="shared" si="229"/>
        <v>#N/A</v>
      </c>
      <c r="EQ59" s="162" t="e">
        <f t="shared" si="230"/>
        <v>#N/A</v>
      </c>
      <c r="ER59" s="162" t="e">
        <f t="shared" si="231"/>
        <v>#N/A</v>
      </c>
      <c r="ES59" s="162" t="e">
        <f t="shared" si="232"/>
        <v>#N/A</v>
      </c>
      <c r="ET59" s="162" t="e">
        <f t="shared" si="233"/>
        <v>#N/A</v>
      </c>
      <c r="EU59" s="162" t="e">
        <f t="shared" si="234"/>
        <v>#N/A</v>
      </c>
      <c r="EV59" s="162" t="e">
        <f t="shared" si="235"/>
        <v>#N/A</v>
      </c>
      <c r="EW59" s="162" t="e">
        <f t="shared" si="236"/>
        <v>#N/A</v>
      </c>
      <c r="EX59" s="162" t="e">
        <f t="shared" si="237"/>
        <v>#N/A</v>
      </c>
      <c r="EY59" s="162" t="e">
        <f t="shared" si="238"/>
        <v>#N/A</v>
      </c>
      <c r="EZ59" s="162" t="e">
        <f t="shared" si="239"/>
        <v>#N/A</v>
      </c>
      <c r="FA59" s="162" t="e">
        <f t="shared" si="240"/>
        <v>#N/A</v>
      </c>
      <c r="FB59" s="162" t="e">
        <f t="shared" si="241"/>
        <v>#N/A</v>
      </c>
      <c r="FC59" s="162" t="e">
        <f t="shared" si="242"/>
        <v>#N/A</v>
      </c>
      <c r="FD59" s="162" t="e">
        <f t="shared" si="243"/>
        <v>#N/A</v>
      </c>
      <c r="FE59" s="162" t="e">
        <f t="shared" si="244"/>
        <v>#N/A</v>
      </c>
      <c r="FF59" s="162" t="e">
        <f t="shared" si="245"/>
        <v>#N/A</v>
      </c>
      <c r="FG59" s="162" t="e">
        <f t="shared" si="246"/>
        <v>#N/A</v>
      </c>
      <c r="FH59" s="162" t="e">
        <f t="shared" si="247"/>
        <v>#N/A</v>
      </c>
      <c r="FI59" s="162" t="e">
        <f t="shared" si="248"/>
        <v>#N/A</v>
      </c>
      <c r="FJ59" s="162" t="e">
        <f t="shared" si="249"/>
        <v>#N/A</v>
      </c>
      <c r="FK59" s="162" t="e">
        <f t="shared" si="250"/>
        <v>#N/A</v>
      </c>
      <c r="FL59" s="162" t="e">
        <f t="shared" si="251"/>
        <v>#N/A</v>
      </c>
      <c r="FM59" s="162" t="e">
        <f t="shared" si="252"/>
        <v>#N/A</v>
      </c>
      <c r="FN59" s="162" t="e">
        <f t="shared" si="253"/>
        <v>#N/A</v>
      </c>
      <c r="FO59" s="162" t="e">
        <f t="shared" si="254"/>
        <v>#N/A</v>
      </c>
      <c r="FP59" s="162" t="e">
        <f t="shared" si="255"/>
        <v>#N/A</v>
      </c>
      <c r="FQ59" s="162" t="e">
        <f t="shared" si="256"/>
        <v>#N/A</v>
      </c>
      <c r="FR59" s="162" t="e">
        <f t="shared" si="257"/>
        <v>#N/A</v>
      </c>
      <c r="FS59" s="162" t="e">
        <f t="shared" si="258"/>
        <v>#N/A</v>
      </c>
      <c r="FT59" s="162" t="e">
        <f t="shared" si="259"/>
        <v>#N/A</v>
      </c>
      <c r="FU59" s="162" t="e">
        <f t="shared" si="260"/>
        <v>#N/A</v>
      </c>
      <c r="FV59" s="162" t="e">
        <f t="shared" si="261"/>
        <v>#N/A</v>
      </c>
      <c r="FW59" s="162" t="e">
        <f t="shared" si="262"/>
        <v>#N/A</v>
      </c>
      <c r="FX59" s="162" t="e">
        <f t="shared" si="263"/>
        <v>#N/A</v>
      </c>
      <c r="FY59" s="162" t="e">
        <f t="shared" si="264"/>
        <v>#N/A</v>
      </c>
      <c r="FZ59" s="162" t="e">
        <f t="shared" si="265"/>
        <v>#N/A</v>
      </c>
      <c r="GA59" s="162" t="e">
        <f t="shared" si="266"/>
        <v>#N/A</v>
      </c>
      <c r="GB59" s="162" t="e">
        <f t="shared" si="267"/>
        <v>#N/A</v>
      </c>
      <c r="GC59" s="162" t="e">
        <f t="shared" si="268"/>
        <v>#N/A</v>
      </c>
      <c r="GD59" s="162" t="e">
        <f t="shared" si="269"/>
        <v>#N/A</v>
      </c>
      <c r="GE59" s="162" t="e">
        <f t="shared" si="270"/>
        <v>#N/A</v>
      </c>
      <c r="GF59" s="162" t="e">
        <f t="shared" si="271"/>
        <v>#N/A</v>
      </c>
      <c r="GG59" s="162" t="e">
        <f t="shared" si="272"/>
        <v>#N/A</v>
      </c>
      <c r="GH59" s="162" t="e">
        <f t="shared" si="273"/>
        <v>#N/A</v>
      </c>
      <c r="GI59" s="162" t="e">
        <f t="shared" si="274"/>
        <v>#N/A</v>
      </c>
      <c r="GJ59" s="162" t="e">
        <f t="shared" si="275"/>
        <v>#N/A</v>
      </c>
      <c r="GK59" s="162" t="e">
        <f t="shared" si="276"/>
        <v>#N/A</v>
      </c>
      <c r="GL59" s="162" t="e">
        <f t="shared" si="277"/>
        <v>#N/A</v>
      </c>
      <c r="GM59" s="162" t="e">
        <f t="shared" si="278"/>
        <v>#N/A</v>
      </c>
      <c r="GN59" s="162" t="e">
        <f t="shared" si="279"/>
        <v>#N/A</v>
      </c>
      <c r="GO59" s="162" t="e">
        <f t="shared" si="280"/>
        <v>#N/A</v>
      </c>
      <c r="GP59" s="162" t="e">
        <f t="shared" si="281"/>
        <v>#N/A</v>
      </c>
      <c r="GQ59" s="162" t="e">
        <f t="shared" si="282"/>
        <v>#N/A</v>
      </c>
      <c r="GR59" s="162" t="e">
        <f t="shared" si="283"/>
        <v>#N/A</v>
      </c>
      <c r="GS59" s="162" t="e">
        <f t="shared" si="284"/>
        <v>#N/A</v>
      </c>
      <c r="GT59" s="162" t="e">
        <f t="shared" si="285"/>
        <v>#N/A</v>
      </c>
      <c r="GU59" s="162" t="e">
        <f t="shared" si="286"/>
        <v>#N/A</v>
      </c>
      <c r="GV59" s="162" t="e">
        <f t="shared" si="287"/>
        <v>#N/A</v>
      </c>
      <c r="GW59" s="162" t="e">
        <f t="shared" si="288"/>
        <v>#N/A</v>
      </c>
      <c r="GX59" s="162" t="e">
        <f t="shared" si="289"/>
        <v>#N/A</v>
      </c>
      <c r="GY59" s="162" t="e">
        <f t="shared" si="290"/>
        <v>#N/A</v>
      </c>
      <c r="GZ59" s="162" t="e">
        <f t="shared" si="291"/>
        <v>#N/A</v>
      </c>
      <c r="HA59" s="162" t="e">
        <f t="shared" si="292"/>
        <v>#N/A</v>
      </c>
      <c r="HB59" s="162" t="e">
        <f t="shared" si="293"/>
        <v>#N/A</v>
      </c>
      <c r="HC59" s="162" t="e">
        <f t="shared" si="294"/>
        <v>#N/A</v>
      </c>
      <c r="HD59" s="162" t="e">
        <f t="shared" si="295"/>
        <v>#N/A</v>
      </c>
      <c r="HE59" s="162" t="e">
        <f t="shared" si="296"/>
        <v>#N/A</v>
      </c>
      <c r="HF59" s="162" t="e">
        <f t="shared" si="297"/>
        <v>#N/A</v>
      </c>
      <c r="HG59" s="162" t="e">
        <f t="shared" si="298"/>
        <v>#N/A</v>
      </c>
      <c r="HH59" s="162" t="e">
        <f t="shared" si="299"/>
        <v>#N/A</v>
      </c>
      <c r="HI59" s="162" t="e">
        <f t="shared" si="300"/>
        <v>#N/A</v>
      </c>
      <c r="HJ59" s="162" t="e">
        <f t="shared" si="301"/>
        <v>#N/A</v>
      </c>
      <c r="HK59" s="162" t="e">
        <f t="shared" si="302"/>
        <v>#N/A</v>
      </c>
      <c r="HL59" s="162" t="e">
        <f t="shared" si="303"/>
        <v>#N/A</v>
      </c>
      <c r="HM59" s="162" t="e">
        <f t="shared" si="304"/>
        <v>#N/A</v>
      </c>
      <c r="HN59" s="162" t="e">
        <f t="shared" si="305"/>
        <v>#N/A</v>
      </c>
      <c r="HO59" s="162" t="e">
        <f t="shared" si="306"/>
        <v>#N/A</v>
      </c>
      <c r="HP59" s="162" t="e">
        <f t="shared" si="307"/>
        <v>#N/A</v>
      </c>
      <c r="HQ59" s="162" t="e">
        <f t="shared" si="308"/>
        <v>#N/A</v>
      </c>
      <c r="HR59" s="162" t="e">
        <f t="shared" si="309"/>
        <v>#N/A</v>
      </c>
      <c r="HS59" s="162" t="e">
        <f t="shared" si="310"/>
        <v>#N/A</v>
      </c>
      <c r="HT59" s="162" t="e">
        <f t="shared" si="311"/>
        <v>#N/A</v>
      </c>
    </row>
    <row r="60" spans="1:228" hidden="1" x14ac:dyDescent="0.25">
      <c r="A60" s="4">
        <v>57</v>
      </c>
      <c r="B60" s="102"/>
      <c r="C60" s="110"/>
      <c r="D60" s="115" t="str">
        <f t="shared" si="205"/>
        <v/>
      </c>
      <c r="E60" s="88"/>
      <c r="F60" s="115" t="str">
        <f t="shared" si="206"/>
        <v/>
      </c>
      <c r="G60" s="110"/>
      <c r="H60" s="103"/>
      <c r="I60" s="34" t="str">
        <f t="shared" si="0"/>
        <v/>
      </c>
      <c r="J60" s="34" t="str">
        <f t="shared" si="1"/>
        <v/>
      </c>
      <c r="K60" s="69" t="str">
        <f t="shared" si="109"/>
        <v/>
      </c>
      <c r="L60" s="21"/>
      <c r="M60" s="56"/>
      <c r="N60" s="265"/>
      <c r="O60" s="70" t="str">
        <f>IF(AND(D60&gt;0,E60&gt;0,F60&gt;0),IF(ISBLANK(N60),IF(ISBLANK(L60),"",(F60-D60)*VLOOKUP(L60,VLookups!$A$4:$B$13,2,FALSE)),N60),"")</f>
        <v/>
      </c>
      <c r="P60" s="71" t="str">
        <f t="shared" si="207"/>
        <v/>
      </c>
      <c r="Q60" s="88"/>
      <c r="R60" s="258" t="str">
        <f>IF(AND(Q60&gt;0,E60&gt;0,NOT(O60="")),ABS(VLOOKUP($Q$1,VLookups!$A$48:$B$49,2,FALSE)-_xlfn.NORM.DIST(Q60,K60,O60,TRUE)),"")</f>
        <v/>
      </c>
      <c r="S60" s="87" t="str">
        <f>IF(AND($D60&gt;0,$E60&gt;0,$F60&gt;0,NOT(ISBLANK($L60))),_xlfn.NORM.INV(ABS(VLOOKUP($Q$1,VLookups!$A$48:$B$49,2,FALSE)-S$3),$K60,$O60),"")</f>
        <v/>
      </c>
      <c r="T60" s="86" t="str">
        <f>IF(AND($D60&gt;0,$E60&gt;0,$F60&gt;0,NOT(ISBLANK($L60))),_xlfn.NORM.INV(ABS(VLOOKUP($Q$1,VLookups!$A$48:$B$49,2,FALSE)-T$3),$K60,$O60),"")</f>
        <v/>
      </c>
      <c r="U60" s="87" t="str">
        <f>IF(AND($D60&gt;0,$E60&gt;0,$F60&gt;0,NOT(ISBLANK($L60))),_xlfn.NORM.INV(ABS(VLOOKUP($Q$1,VLookups!$A$48:$B$49,2,FALSE)-U$3),$K60,$O60),"")</f>
        <v/>
      </c>
      <c r="V60" s="86" t="str">
        <f>IF(AND($D60&gt;0,$E60&gt;0,$F60&gt;0,NOT(ISBLANK($L60))),_xlfn.NORM.INV(ABS(VLOOKUP($Q$1,VLookups!$A$48:$B$49,2,FALSE)-V$3),$K60,$O60),"")</f>
        <v/>
      </c>
      <c r="W60" s="87" t="str">
        <f>IF(AND($D60&gt;0,$E60&gt;0,$F60&gt;0,NOT(ISBLANK($L60))),_xlfn.NORM.INV(ABS(VLOOKUP($Q$1,VLookups!$A$48:$B$49,2,FALSE)-W$3),$K60,$O60),"")</f>
        <v/>
      </c>
      <c r="X60" s="86" t="str">
        <f>IF(AND($D60&gt;0,$E60&gt;0,$F60&gt;0,NOT(ISBLANK($L60))),_xlfn.NORM.INV(ABS(VLOOKUP($Q$1,VLookups!$A$48:$B$49,2,FALSE)-X$3),$K60,$O60),"")</f>
        <v/>
      </c>
      <c r="Y60" s="5"/>
      <c r="Z60" s="161"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2" t="e">
        <f t="shared" si="211"/>
        <v>#N/A</v>
      </c>
      <c r="DY60" s="162" t="e">
        <f t="shared" si="212"/>
        <v>#N/A</v>
      </c>
      <c r="DZ60" s="162" t="e">
        <f t="shared" si="213"/>
        <v>#N/A</v>
      </c>
      <c r="EA60" s="162" t="e">
        <f t="shared" si="214"/>
        <v>#N/A</v>
      </c>
      <c r="EB60" s="162" t="e">
        <f t="shared" si="215"/>
        <v>#N/A</v>
      </c>
      <c r="EC60" s="162" t="e">
        <f t="shared" si="216"/>
        <v>#N/A</v>
      </c>
      <c r="ED60" s="162" t="e">
        <f t="shared" si="217"/>
        <v>#N/A</v>
      </c>
      <c r="EE60" s="162" t="e">
        <f t="shared" si="218"/>
        <v>#N/A</v>
      </c>
      <c r="EF60" s="162" t="e">
        <f t="shared" si="219"/>
        <v>#N/A</v>
      </c>
      <c r="EG60" s="162" t="e">
        <f t="shared" si="220"/>
        <v>#N/A</v>
      </c>
      <c r="EH60" s="162" t="e">
        <f t="shared" si="221"/>
        <v>#N/A</v>
      </c>
      <c r="EI60" s="162" t="e">
        <f t="shared" si="222"/>
        <v>#N/A</v>
      </c>
      <c r="EJ60" s="162" t="e">
        <f t="shared" si="223"/>
        <v>#N/A</v>
      </c>
      <c r="EK60" s="162" t="e">
        <f t="shared" si="224"/>
        <v>#N/A</v>
      </c>
      <c r="EL60" s="162" t="e">
        <f t="shared" si="225"/>
        <v>#N/A</v>
      </c>
      <c r="EM60" s="162" t="e">
        <f t="shared" si="226"/>
        <v>#N/A</v>
      </c>
      <c r="EN60" s="162" t="e">
        <f t="shared" si="227"/>
        <v>#N/A</v>
      </c>
      <c r="EO60" s="162" t="e">
        <f t="shared" si="228"/>
        <v>#N/A</v>
      </c>
      <c r="EP60" s="162" t="e">
        <f t="shared" si="229"/>
        <v>#N/A</v>
      </c>
      <c r="EQ60" s="162" t="e">
        <f t="shared" si="230"/>
        <v>#N/A</v>
      </c>
      <c r="ER60" s="162" t="e">
        <f t="shared" si="231"/>
        <v>#N/A</v>
      </c>
      <c r="ES60" s="162" t="e">
        <f t="shared" si="232"/>
        <v>#N/A</v>
      </c>
      <c r="ET60" s="162" t="e">
        <f t="shared" si="233"/>
        <v>#N/A</v>
      </c>
      <c r="EU60" s="162" t="e">
        <f t="shared" si="234"/>
        <v>#N/A</v>
      </c>
      <c r="EV60" s="162" t="e">
        <f t="shared" si="235"/>
        <v>#N/A</v>
      </c>
      <c r="EW60" s="162" t="e">
        <f t="shared" si="236"/>
        <v>#N/A</v>
      </c>
      <c r="EX60" s="162" t="e">
        <f t="shared" si="237"/>
        <v>#N/A</v>
      </c>
      <c r="EY60" s="162" t="e">
        <f t="shared" si="238"/>
        <v>#N/A</v>
      </c>
      <c r="EZ60" s="162" t="e">
        <f t="shared" si="239"/>
        <v>#N/A</v>
      </c>
      <c r="FA60" s="162" t="e">
        <f t="shared" si="240"/>
        <v>#N/A</v>
      </c>
      <c r="FB60" s="162" t="e">
        <f t="shared" si="241"/>
        <v>#N/A</v>
      </c>
      <c r="FC60" s="162" t="e">
        <f t="shared" si="242"/>
        <v>#N/A</v>
      </c>
      <c r="FD60" s="162" t="e">
        <f t="shared" si="243"/>
        <v>#N/A</v>
      </c>
      <c r="FE60" s="162" t="e">
        <f t="shared" si="244"/>
        <v>#N/A</v>
      </c>
      <c r="FF60" s="162" t="e">
        <f t="shared" si="245"/>
        <v>#N/A</v>
      </c>
      <c r="FG60" s="162" t="e">
        <f t="shared" si="246"/>
        <v>#N/A</v>
      </c>
      <c r="FH60" s="162" t="e">
        <f t="shared" si="247"/>
        <v>#N/A</v>
      </c>
      <c r="FI60" s="162" t="e">
        <f t="shared" si="248"/>
        <v>#N/A</v>
      </c>
      <c r="FJ60" s="162" t="e">
        <f t="shared" si="249"/>
        <v>#N/A</v>
      </c>
      <c r="FK60" s="162" t="e">
        <f t="shared" si="250"/>
        <v>#N/A</v>
      </c>
      <c r="FL60" s="162" t="e">
        <f t="shared" si="251"/>
        <v>#N/A</v>
      </c>
      <c r="FM60" s="162" t="e">
        <f t="shared" si="252"/>
        <v>#N/A</v>
      </c>
      <c r="FN60" s="162" t="e">
        <f t="shared" si="253"/>
        <v>#N/A</v>
      </c>
      <c r="FO60" s="162" t="e">
        <f t="shared" si="254"/>
        <v>#N/A</v>
      </c>
      <c r="FP60" s="162" t="e">
        <f t="shared" si="255"/>
        <v>#N/A</v>
      </c>
      <c r="FQ60" s="162" t="e">
        <f t="shared" si="256"/>
        <v>#N/A</v>
      </c>
      <c r="FR60" s="162" t="e">
        <f t="shared" si="257"/>
        <v>#N/A</v>
      </c>
      <c r="FS60" s="162" t="e">
        <f t="shared" si="258"/>
        <v>#N/A</v>
      </c>
      <c r="FT60" s="162" t="e">
        <f t="shared" si="259"/>
        <v>#N/A</v>
      </c>
      <c r="FU60" s="162" t="e">
        <f t="shared" si="260"/>
        <v>#N/A</v>
      </c>
      <c r="FV60" s="162" t="e">
        <f t="shared" si="261"/>
        <v>#N/A</v>
      </c>
      <c r="FW60" s="162" t="e">
        <f t="shared" si="262"/>
        <v>#N/A</v>
      </c>
      <c r="FX60" s="162" t="e">
        <f t="shared" si="263"/>
        <v>#N/A</v>
      </c>
      <c r="FY60" s="162" t="e">
        <f t="shared" si="264"/>
        <v>#N/A</v>
      </c>
      <c r="FZ60" s="162" t="e">
        <f t="shared" si="265"/>
        <v>#N/A</v>
      </c>
      <c r="GA60" s="162" t="e">
        <f t="shared" si="266"/>
        <v>#N/A</v>
      </c>
      <c r="GB60" s="162" t="e">
        <f t="shared" si="267"/>
        <v>#N/A</v>
      </c>
      <c r="GC60" s="162" t="e">
        <f t="shared" si="268"/>
        <v>#N/A</v>
      </c>
      <c r="GD60" s="162" t="e">
        <f t="shared" si="269"/>
        <v>#N/A</v>
      </c>
      <c r="GE60" s="162" t="e">
        <f t="shared" si="270"/>
        <v>#N/A</v>
      </c>
      <c r="GF60" s="162" t="e">
        <f t="shared" si="271"/>
        <v>#N/A</v>
      </c>
      <c r="GG60" s="162" t="e">
        <f t="shared" si="272"/>
        <v>#N/A</v>
      </c>
      <c r="GH60" s="162" t="e">
        <f t="shared" si="273"/>
        <v>#N/A</v>
      </c>
      <c r="GI60" s="162" t="e">
        <f t="shared" si="274"/>
        <v>#N/A</v>
      </c>
      <c r="GJ60" s="162" t="e">
        <f t="shared" si="275"/>
        <v>#N/A</v>
      </c>
      <c r="GK60" s="162" t="e">
        <f t="shared" si="276"/>
        <v>#N/A</v>
      </c>
      <c r="GL60" s="162" t="e">
        <f t="shared" si="277"/>
        <v>#N/A</v>
      </c>
      <c r="GM60" s="162" t="e">
        <f t="shared" si="278"/>
        <v>#N/A</v>
      </c>
      <c r="GN60" s="162" t="e">
        <f t="shared" si="279"/>
        <v>#N/A</v>
      </c>
      <c r="GO60" s="162" t="e">
        <f t="shared" si="280"/>
        <v>#N/A</v>
      </c>
      <c r="GP60" s="162" t="e">
        <f t="shared" si="281"/>
        <v>#N/A</v>
      </c>
      <c r="GQ60" s="162" t="e">
        <f t="shared" si="282"/>
        <v>#N/A</v>
      </c>
      <c r="GR60" s="162" t="e">
        <f t="shared" si="283"/>
        <v>#N/A</v>
      </c>
      <c r="GS60" s="162" t="e">
        <f t="shared" si="284"/>
        <v>#N/A</v>
      </c>
      <c r="GT60" s="162" t="e">
        <f t="shared" si="285"/>
        <v>#N/A</v>
      </c>
      <c r="GU60" s="162" t="e">
        <f t="shared" si="286"/>
        <v>#N/A</v>
      </c>
      <c r="GV60" s="162" t="e">
        <f t="shared" si="287"/>
        <v>#N/A</v>
      </c>
      <c r="GW60" s="162" t="e">
        <f t="shared" si="288"/>
        <v>#N/A</v>
      </c>
      <c r="GX60" s="162" t="e">
        <f t="shared" si="289"/>
        <v>#N/A</v>
      </c>
      <c r="GY60" s="162" t="e">
        <f t="shared" si="290"/>
        <v>#N/A</v>
      </c>
      <c r="GZ60" s="162" t="e">
        <f t="shared" si="291"/>
        <v>#N/A</v>
      </c>
      <c r="HA60" s="162" t="e">
        <f t="shared" si="292"/>
        <v>#N/A</v>
      </c>
      <c r="HB60" s="162" t="e">
        <f t="shared" si="293"/>
        <v>#N/A</v>
      </c>
      <c r="HC60" s="162" t="e">
        <f t="shared" si="294"/>
        <v>#N/A</v>
      </c>
      <c r="HD60" s="162" t="e">
        <f t="shared" si="295"/>
        <v>#N/A</v>
      </c>
      <c r="HE60" s="162" t="e">
        <f t="shared" si="296"/>
        <v>#N/A</v>
      </c>
      <c r="HF60" s="162" t="e">
        <f t="shared" si="297"/>
        <v>#N/A</v>
      </c>
      <c r="HG60" s="162" t="e">
        <f t="shared" si="298"/>
        <v>#N/A</v>
      </c>
      <c r="HH60" s="162" t="e">
        <f t="shared" si="299"/>
        <v>#N/A</v>
      </c>
      <c r="HI60" s="162" t="e">
        <f t="shared" si="300"/>
        <v>#N/A</v>
      </c>
      <c r="HJ60" s="162" t="e">
        <f t="shared" si="301"/>
        <v>#N/A</v>
      </c>
      <c r="HK60" s="162" t="e">
        <f t="shared" si="302"/>
        <v>#N/A</v>
      </c>
      <c r="HL60" s="162" t="e">
        <f t="shared" si="303"/>
        <v>#N/A</v>
      </c>
      <c r="HM60" s="162" t="e">
        <f t="shared" si="304"/>
        <v>#N/A</v>
      </c>
      <c r="HN60" s="162" t="e">
        <f t="shared" si="305"/>
        <v>#N/A</v>
      </c>
      <c r="HO60" s="162" t="e">
        <f t="shared" si="306"/>
        <v>#N/A</v>
      </c>
      <c r="HP60" s="162" t="e">
        <f t="shared" si="307"/>
        <v>#N/A</v>
      </c>
      <c r="HQ60" s="162" t="e">
        <f t="shared" si="308"/>
        <v>#N/A</v>
      </c>
      <c r="HR60" s="162" t="e">
        <f t="shared" si="309"/>
        <v>#N/A</v>
      </c>
      <c r="HS60" s="162" t="e">
        <f t="shared" si="310"/>
        <v>#N/A</v>
      </c>
      <c r="HT60" s="162" t="e">
        <f t="shared" si="311"/>
        <v>#N/A</v>
      </c>
    </row>
    <row r="61" spans="1:228" hidden="1" x14ac:dyDescent="0.25">
      <c r="A61" s="4">
        <v>58</v>
      </c>
      <c r="B61" s="102"/>
      <c r="C61" s="110"/>
      <c r="D61" s="115" t="str">
        <f t="shared" si="205"/>
        <v/>
      </c>
      <c r="E61" s="88"/>
      <c r="F61" s="115" t="str">
        <f t="shared" si="206"/>
        <v/>
      </c>
      <c r="G61" s="110"/>
      <c r="H61" s="103"/>
      <c r="I61" s="34" t="str">
        <f t="shared" si="0"/>
        <v/>
      </c>
      <c r="J61" s="34" t="str">
        <f t="shared" si="1"/>
        <v/>
      </c>
      <c r="K61" s="69" t="str">
        <f t="shared" si="109"/>
        <v/>
      </c>
      <c r="L61" s="21"/>
      <c r="M61" s="56"/>
      <c r="N61" s="265"/>
      <c r="O61" s="70" t="str">
        <f>IF(AND(D61&gt;0,E61&gt;0,F61&gt;0),IF(ISBLANK(N61),IF(ISBLANK(L61),"",(F61-D61)*VLOOKUP(L61,VLookups!$A$4:$B$13,2,FALSE)),N61),"")</f>
        <v/>
      </c>
      <c r="P61" s="71" t="str">
        <f t="shared" si="207"/>
        <v/>
      </c>
      <c r="Q61" s="88"/>
      <c r="R61" s="258" t="str">
        <f>IF(AND(Q61&gt;0,E61&gt;0,NOT(O61="")),ABS(VLOOKUP($Q$1,VLookups!$A$48:$B$49,2,FALSE)-_xlfn.NORM.DIST(Q61,K61,O61,TRUE)),"")</f>
        <v/>
      </c>
      <c r="S61" s="87" t="str">
        <f>IF(AND($D61&gt;0,$E61&gt;0,$F61&gt;0,NOT(ISBLANK($L61))),_xlfn.NORM.INV(ABS(VLOOKUP($Q$1,VLookups!$A$48:$B$49,2,FALSE)-S$3),$K61,$O61),"")</f>
        <v/>
      </c>
      <c r="T61" s="86" t="str">
        <f>IF(AND($D61&gt;0,$E61&gt;0,$F61&gt;0,NOT(ISBLANK($L61))),_xlfn.NORM.INV(ABS(VLOOKUP($Q$1,VLookups!$A$48:$B$49,2,FALSE)-T$3),$K61,$O61),"")</f>
        <v/>
      </c>
      <c r="U61" s="87" t="str">
        <f>IF(AND($D61&gt;0,$E61&gt;0,$F61&gt;0,NOT(ISBLANK($L61))),_xlfn.NORM.INV(ABS(VLOOKUP($Q$1,VLookups!$A$48:$B$49,2,FALSE)-U$3),$K61,$O61),"")</f>
        <v/>
      </c>
      <c r="V61" s="86" t="str">
        <f>IF(AND($D61&gt;0,$E61&gt;0,$F61&gt;0,NOT(ISBLANK($L61))),_xlfn.NORM.INV(ABS(VLOOKUP($Q$1,VLookups!$A$48:$B$49,2,FALSE)-V$3),$K61,$O61),"")</f>
        <v/>
      </c>
      <c r="W61" s="87" t="str">
        <f>IF(AND($D61&gt;0,$E61&gt;0,$F61&gt;0,NOT(ISBLANK($L61))),_xlfn.NORM.INV(ABS(VLOOKUP($Q$1,VLookups!$A$48:$B$49,2,FALSE)-W$3),$K61,$O61),"")</f>
        <v/>
      </c>
      <c r="X61" s="86" t="str">
        <f>IF(AND($D61&gt;0,$E61&gt;0,$F61&gt;0,NOT(ISBLANK($L61))),_xlfn.NORM.INV(ABS(VLOOKUP($Q$1,VLookups!$A$48:$B$49,2,FALSE)-X$3),$K61,$O61),"")</f>
        <v/>
      </c>
      <c r="Y61" s="5"/>
      <c r="Z61" s="161"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2" t="e">
        <f t="shared" si="211"/>
        <v>#N/A</v>
      </c>
      <c r="DY61" s="162" t="e">
        <f t="shared" si="212"/>
        <v>#N/A</v>
      </c>
      <c r="DZ61" s="162" t="e">
        <f t="shared" si="213"/>
        <v>#N/A</v>
      </c>
      <c r="EA61" s="162" t="e">
        <f t="shared" si="214"/>
        <v>#N/A</v>
      </c>
      <c r="EB61" s="162" t="e">
        <f t="shared" si="215"/>
        <v>#N/A</v>
      </c>
      <c r="EC61" s="162" t="e">
        <f t="shared" si="216"/>
        <v>#N/A</v>
      </c>
      <c r="ED61" s="162" t="e">
        <f t="shared" si="217"/>
        <v>#N/A</v>
      </c>
      <c r="EE61" s="162" t="e">
        <f t="shared" si="218"/>
        <v>#N/A</v>
      </c>
      <c r="EF61" s="162" t="e">
        <f t="shared" si="219"/>
        <v>#N/A</v>
      </c>
      <c r="EG61" s="162" t="e">
        <f t="shared" si="220"/>
        <v>#N/A</v>
      </c>
      <c r="EH61" s="162" t="e">
        <f t="shared" si="221"/>
        <v>#N/A</v>
      </c>
      <c r="EI61" s="162" t="e">
        <f t="shared" si="222"/>
        <v>#N/A</v>
      </c>
      <c r="EJ61" s="162" t="e">
        <f t="shared" si="223"/>
        <v>#N/A</v>
      </c>
      <c r="EK61" s="162" t="e">
        <f t="shared" si="224"/>
        <v>#N/A</v>
      </c>
      <c r="EL61" s="162" t="e">
        <f t="shared" si="225"/>
        <v>#N/A</v>
      </c>
      <c r="EM61" s="162" t="e">
        <f t="shared" si="226"/>
        <v>#N/A</v>
      </c>
      <c r="EN61" s="162" t="e">
        <f t="shared" si="227"/>
        <v>#N/A</v>
      </c>
      <c r="EO61" s="162" t="e">
        <f t="shared" si="228"/>
        <v>#N/A</v>
      </c>
      <c r="EP61" s="162" t="e">
        <f t="shared" si="229"/>
        <v>#N/A</v>
      </c>
      <c r="EQ61" s="162" t="e">
        <f t="shared" si="230"/>
        <v>#N/A</v>
      </c>
      <c r="ER61" s="162" t="e">
        <f t="shared" si="231"/>
        <v>#N/A</v>
      </c>
      <c r="ES61" s="162" t="e">
        <f t="shared" si="232"/>
        <v>#N/A</v>
      </c>
      <c r="ET61" s="162" t="e">
        <f t="shared" si="233"/>
        <v>#N/A</v>
      </c>
      <c r="EU61" s="162" t="e">
        <f t="shared" si="234"/>
        <v>#N/A</v>
      </c>
      <c r="EV61" s="162" t="e">
        <f t="shared" si="235"/>
        <v>#N/A</v>
      </c>
      <c r="EW61" s="162" t="e">
        <f t="shared" si="236"/>
        <v>#N/A</v>
      </c>
      <c r="EX61" s="162" t="e">
        <f t="shared" si="237"/>
        <v>#N/A</v>
      </c>
      <c r="EY61" s="162" t="e">
        <f t="shared" si="238"/>
        <v>#N/A</v>
      </c>
      <c r="EZ61" s="162" t="e">
        <f t="shared" si="239"/>
        <v>#N/A</v>
      </c>
      <c r="FA61" s="162" t="e">
        <f t="shared" si="240"/>
        <v>#N/A</v>
      </c>
      <c r="FB61" s="162" t="e">
        <f t="shared" si="241"/>
        <v>#N/A</v>
      </c>
      <c r="FC61" s="162" t="e">
        <f t="shared" si="242"/>
        <v>#N/A</v>
      </c>
      <c r="FD61" s="162" t="e">
        <f t="shared" si="243"/>
        <v>#N/A</v>
      </c>
      <c r="FE61" s="162" t="e">
        <f t="shared" si="244"/>
        <v>#N/A</v>
      </c>
      <c r="FF61" s="162" t="e">
        <f t="shared" si="245"/>
        <v>#N/A</v>
      </c>
      <c r="FG61" s="162" t="e">
        <f t="shared" si="246"/>
        <v>#N/A</v>
      </c>
      <c r="FH61" s="162" t="e">
        <f t="shared" si="247"/>
        <v>#N/A</v>
      </c>
      <c r="FI61" s="162" t="e">
        <f t="shared" si="248"/>
        <v>#N/A</v>
      </c>
      <c r="FJ61" s="162" t="e">
        <f t="shared" si="249"/>
        <v>#N/A</v>
      </c>
      <c r="FK61" s="162" t="e">
        <f t="shared" si="250"/>
        <v>#N/A</v>
      </c>
      <c r="FL61" s="162" t="e">
        <f t="shared" si="251"/>
        <v>#N/A</v>
      </c>
      <c r="FM61" s="162" t="e">
        <f t="shared" si="252"/>
        <v>#N/A</v>
      </c>
      <c r="FN61" s="162" t="e">
        <f t="shared" si="253"/>
        <v>#N/A</v>
      </c>
      <c r="FO61" s="162" t="e">
        <f t="shared" si="254"/>
        <v>#N/A</v>
      </c>
      <c r="FP61" s="162" t="e">
        <f t="shared" si="255"/>
        <v>#N/A</v>
      </c>
      <c r="FQ61" s="162" t="e">
        <f t="shared" si="256"/>
        <v>#N/A</v>
      </c>
      <c r="FR61" s="162" t="e">
        <f t="shared" si="257"/>
        <v>#N/A</v>
      </c>
      <c r="FS61" s="162" t="e">
        <f t="shared" si="258"/>
        <v>#N/A</v>
      </c>
      <c r="FT61" s="162" t="e">
        <f t="shared" si="259"/>
        <v>#N/A</v>
      </c>
      <c r="FU61" s="162" t="e">
        <f t="shared" si="260"/>
        <v>#N/A</v>
      </c>
      <c r="FV61" s="162" t="e">
        <f t="shared" si="261"/>
        <v>#N/A</v>
      </c>
      <c r="FW61" s="162" t="e">
        <f t="shared" si="262"/>
        <v>#N/A</v>
      </c>
      <c r="FX61" s="162" t="e">
        <f t="shared" si="263"/>
        <v>#N/A</v>
      </c>
      <c r="FY61" s="162" t="e">
        <f t="shared" si="264"/>
        <v>#N/A</v>
      </c>
      <c r="FZ61" s="162" t="e">
        <f t="shared" si="265"/>
        <v>#N/A</v>
      </c>
      <c r="GA61" s="162" t="e">
        <f t="shared" si="266"/>
        <v>#N/A</v>
      </c>
      <c r="GB61" s="162" t="e">
        <f t="shared" si="267"/>
        <v>#N/A</v>
      </c>
      <c r="GC61" s="162" t="e">
        <f t="shared" si="268"/>
        <v>#N/A</v>
      </c>
      <c r="GD61" s="162" t="e">
        <f t="shared" si="269"/>
        <v>#N/A</v>
      </c>
      <c r="GE61" s="162" t="e">
        <f t="shared" si="270"/>
        <v>#N/A</v>
      </c>
      <c r="GF61" s="162" t="e">
        <f t="shared" si="271"/>
        <v>#N/A</v>
      </c>
      <c r="GG61" s="162" t="e">
        <f t="shared" si="272"/>
        <v>#N/A</v>
      </c>
      <c r="GH61" s="162" t="e">
        <f t="shared" si="273"/>
        <v>#N/A</v>
      </c>
      <c r="GI61" s="162" t="e">
        <f t="shared" si="274"/>
        <v>#N/A</v>
      </c>
      <c r="GJ61" s="162" t="e">
        <f t="shared" si="275"/>
        <v>#N/A</v>
      </c>
      <c r="GK61" s="162" t="e">
        <f t="shared" si="276"/>
        <v>#N/A</v>
      </c>
      <c r="GL61" s="162" t="e">
        <f t="shared" si="277"/>
        <v>#N/A</v>
      </c>
      <c r="GM61" s="162" t="e">
        <f t="shared" si="278"/>
        <v>#N/A</v>
      </c>
      <c r="GN61" s="162" t="e">
        <f t="shared" si="279"/>
        <v>#N/A</v>
      </c>
      <c r="GO61" s="162" t="e">
        <f t="shared" si="280"/>
        <v>#N/A</v>
      </c>
      <c r="GP61" s="162" t="e">
        <f t="shared" si="281"/>
        <v>#N/A</v>
      </c>
      <c r="GQ61" s="162" t="e">
        <f t="shared" si="282"/>
        <v>#N/A</v>
      </c>
      <c r="GR61" s="162" t="e">
        <f t="shared" si="283"/>
        <v>#N/A</v>
      </c>
      <c r="GS61" s="162" t="e">
        <f t="shared" si="284"/>
        <v>#N/A</v>
      </c>
      <c r="GT61" s="162" t="e">
        <f t="shared" si="285"/>
        <v>#N/A</v>
      </c>
      <c r="GU61" s="162" t="e">
        <f t="shared" si="286"/>
        <v>#N/A</v>
      </c>
      <c r="GV61" s="162" t="e">
        <f t="shared" si="287"/>
        <v>#N/A</v>
      </c>
      <c r="GW61" s="162" t="e">
        <f t="shared" si="288"/>
        <v>#N/A</v>
      </c>
      <c r="GX61" s="162" t="e">
        <f t="shared" si="289"/>
        <v>#N/A</v>
      </c>
      <c r="GY61" s="162" t="e">
        <f t="shared" si="290"/>
        <v>#N/A</v>
      </c>
      <c r="GZ61" s="162" t="e">
        <f t="shared" si="291"/>
        <v>#N/A</v>
      </c>
      <c r="HA61" s="162" t="e">
        <f t="shared" si="292"/>
        <v>#N/A</v>
      </c>
      <c r="HB61" s="162" t="e">
        <f t="shared" si="293"/>
        <v>#N/A</v>
      </c>
      <c r="HC61" s="162" t="e">
        <f t="shared" si="294"/>
        <v>#N/A</v>
      </c>
      <c r="HD61" s="162" t="e">
        <f t="shared" si="295"/>
        <v>#N/A</v>
      </c>
      <c r="HE61" s="162" t="e">
        <f t="shared" si="296"/>
        <v>#N/A</v>
      </c>
      <c r="HF61" s="162" t="e">
        <f t="shared" si="297"/>
        <v>#N/A</v>
      </c>
      <c r="HG61" s="162" t="e">
        <f t="shared" si="298"/>
        <v>#N/A</v>
      </c>
      <c r="HH61" s="162" t="e">
        <f t="shared" si="299"/>
        <v>#N/A</v>
      </c>
      <c r="HI61" s="162" t="e">
        <f t="shared" si="300"/>
        <v>#N/A</v>
      </c>
      <c r="HJ61" s="162" t="e">
        <f t="shared" si="301"/>
        <v>#N/A</v>
      </c>
      <c r="HK61" s="162" t="e">
        <f t="shared" si="302"/>
        <v>#N/A</v>
      </c>
      <c r="HL61" s="162" t="e">
        <f t="shared" si="303"/>
        <v>#N/A</v>
      </c>
      <c r="HM61" s="162" t="e">
        <f t="shared" si="304"/>
        <v>#N/A</v>
      </c>
      <c r="HN61" s="162" t="e">
        <f t="shared" si="305"/>
        <v>#N/A</v>
      </c>
      <c r="HO61" s="162" t="e">
        <f t="shared" si="306"/>
        <v>#N/A</v>
      </c>
      <c r="HP61" s="162" t="e">
        <f t="shared" si="307"/>
        <v>#N/A</v>
      </c>
      <c r="HQ61" s="162" t="e">
        <f t="shared" si="308"/>
        <v>#N/A</v>
      </c>
      <c r="HR61" s="162" t="e">
        <f t="shared" si="309"/>
        <v>#N/A</v>
      </c>
      <c r="HS61" s="162" t="e">
        <f t="shared" si="310"/>
        <v>#N/A</v>
      </c>
      <c r="HT61" s="162" t="e">
        <f t="shared" si="311"/>
        <v>#N/A</v>
      </c>
    </row>
    <row r="62" spans="1:228" hidden="1" x14ac:dyDescent="0.25">
      <c r="A62" s="4">
        <v>59</v>
      </c>
      <c r="B62" s="102"/>
      <c r="C62" s="110"/>
      <c r="D62" s="115" t="str">
        <f t="shared" si="205"/>
        <v/>
      </c>
      <c r="E62" s="88"/>
      <c r="F62" s="115" t="str">
        <f t="shared" si="206"/>
        <v/>
      </c>
      <c r="G62" s="110"/>
      <c r="H62" s="103"/>
      <c r="I62" s="34" t="str">
        <f t="shared" si="0"/>
        <v/>
      </c>
      <c r="J62" s="34" t="str">
        <f t="shared" si="1"/>
        <v/>
      </c>
      <c r="K62" s="69" t="str">
        <f t="shared" si="109"/>
        <v/>
      </c>
      <c r="L62" s="21"/>
      <c r="M62" s="56"/>
      <c r="N62" s="265"/>
      <c r="O62" s="70" t="str">
        <f>IF(AND(D62&gt;0,E62&gt;0,F62&gt;0),IF(ISBLANK(N62),IF(ISBLANK(L62),"",(F62-D62)*VLOOKUP(L62,VLookups!$A$4:$B$13,2,FALSE)),N62),"")</f>
        <v/>
      </c>
      <c r="P62" s="71" t="str">
        <f t="shared" si="207"/>
        <v/>
      </c>
      <c r="Q62" s="88"/>
      <c r="R62" s="258" t="str">
        <f>IF(AND(Q62&gt;0,E62&gt;0,NOT(O62="")),ABS(VLOOKUP($Q$1,VLookups!$A$48:$B$49,2,FALSE)-_xlfn.NORM.DIST(Q62,K62,O62,TRUE)),"")</f>
        <v/>
      </c>
      <c r="S62" s="87" t="str">
        <f>IF(AND($D62&gt;0,$E62&gt;0,$F62&gt;0,NOT(ISBLANK($L62))),_xlfn.NORM.INV(ABS(VLOOKUP($Q$1,VLookups!$A$48:$B$49,2,FALSE)-S$3),$K62,$O62),"")</f>
        <v/>
      </c>
      <c r="T62" s="86" t="str">
        <f>IF(AND($D62&gt;0,$E62&gt;0,$F62&gt;0,NOT(ISBLANK($L62))),_xlfn.NORM.INV(ABS(VLOOKUP($Q$1,VLookups!$A$48:$B$49,2,FALSE)-T$3),$K62,$O62),"")</f>
        <v/>
      </c>
      <c r="U62" s="87" t="str">
        <f>IF(AND($D62&gt;0,$E62&gt;0,$F62&gt;0,NOT(ISBLANK($L62))),_xlfn.NORM.INV(ABS(VLOOKUP($Q$1,VLookups!$A$48:$B$49,2,FALSE)-U$3),$K62,$O62),"")</f>
        <v/>
      </c>
      <c r="V62" s="86" t="str">
        <f>IF(AND($D62&gt;0,$E62&gt;0,$F62&gt;0,NOT(ISBLANK($L62))),_xlfn.NORM.INV(ABS(VLOOKUP($Q$1,VLookups!$A$48:$B$49,2,FALSE)-V$3),$K62,$O62),"")</f>
        <v/>
      </c>
      <c r="W62" s="87" t="str">
        <f>IF(AND($D62&gt;0,$E62&gt;0,$F62&gt;0,NOT(ISBLANK($L62))),_xlfn.NORM.INV(ABS(VLOOKUP($Q$1,VLookups!$A$48:$B$49,2,FALSE)-W$3),$K62,$O62),"")</f>
        <v/>
      </c>
      <c r="X62" s="86" t="str">
        <f>IF(AND($D62&gt;0,$E62&gt;0,$F62&gt;0,NOT(ISBLANK($L62))),_xlfn.NORM.INV(ABS(VLOOKUP($Q$1,VLookups!$A$48:$B$49,2,FALSE)-X$3),$K62,$O62),"")</f>
        <v/>
      </c>
      <c r="Y62" s="5"/>
      <c r="Z62" s="161"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2" t="e">
        <f t="shared" si="211"/>
        <v>#N/A</v>
      </c>
      <c r="DY62" s="162" t="e">
        <f t="shared" si="212"/>
        <v>#N/A</v>
      </c>
      <c r="DZ62" s="162" t="e">
        <f t="shared" si="213"/>
        <v>#N/A</v>
      </c>
      <c r="EA62" s="162" t="e">
        <f t="shared" si="214"/>
        <v>#N/A</v>
      </c>
      <c r="EB62" s="162" t="e">
        <f t="shared" si="215"/>
        <v>#N/A</v>
      </c>
      <c r="EC62" s="162" t="e">
        <f t="shared" si="216"/>
        <v>#N/A</v>
      </c>
      <c r="ED62" s="162" t="e">
        <f t="shared" si="217"/>
        <v>#N/A</v>
      </c>
      <c r="EE62" s="162" t="e">
        <f t="shared" si="218"/>
        <v>#N/A</v>
      </c>
      <c r="EF62" s="162" t="e">
        <f t="shared" si="219"/>
        <v>#N/A</v>
      </c>
      <c r="EG62" s="162" t="e">
        <f t="shared" si="220"/>
        <v>#N/A</v>
      </c>
      <c r="EH62" s="162" t="e">
        <f t="shared" si="221"/>
        <v>#N/A</v>
      </c>
      <c r="EI62" s="162" t="e">
        <f t="shared" si="222"/>
        <v>#N/A</v>
      </c>
      <c r="EJ62" s="162" t="e">
        <f t="shared" si="223"/>
        <v>#N/A</v>
      </c>
      <c r="EK62" s="162" t="e">
        <f t="shared" si="224"/>
        <v>#N/A</v>
      </c>
      <c r="EL62" s="162" t="e">
        <f t="shared" si="225"/>
        <v>#N/A</v>
      </c>
      <c r="EM62" s="162" t="e">
        <f t="shared" si="226"/>
        <v>#N/A</v>
      </c>
      <c r="EN62" s="162" t="e">
        <f t="shared" si="227"/>
        <v>#N/A</v>
      </c>
      <c r="EO62" s="162" t="e">
        <f t="shared" si="228"/>
        <v>#N/A</v>
      </c>
      <c r="EP62" s="162" t="e">
        <f t="shared" si="229"/>
        <v>#N/A</v>
      </c>
      <c r="EQ62" s="162" t="e">
        <f t="shared" si="230"/>
        <v>#N/A</v>
      </c>
      <c r="ER62" s="162" t="e">
        <f t="shared" si="231"/>
        <v>#N/A</v>
      </c>
      <c r="ES62" s="162" t="e">
        <f t="shared" si="232"/>
        <v>#N/A</v>
      </c>
      <c r="ET62" s="162" t="e">
        <f t="shared" si="233"/>
        <v>#N/A</v>
      </c>
      <c r="EU62" s="162" t="e">
        <f t="shared" si="234"/>
        <v>#N/A</v>
      </c>
      <c r="EV62" s="162" t="e">
        <f t="shared" si="235"/>
        <v>#N/A</v>
      </c>
      <c r="EW62" s="162" t="e">
        <f t="shared" si="236"/>
        <v>#N/A</v>
      </c>
      <c r="EX62" s="162" t="e">
        <f t="shared" si="237"/>
        <v>#N/A</v>
      </c>
      <c r="EY62" s="162" t="e">
        <f t="shared" si="238"/>
        <v>#N/A</v>
      </c>
      <c r="EZ62" s="162" t="e">
        <f t="shared" si="239"/>
        <v>#N/A</v>
      </c>
      <c r="FA62" s="162" t="e">
        <f t="shared" si="240"/>
        <v>#N/A</v>
      </c>
      <c r="FB62" s="162" t="e">
        <f t="shared" si="241"/>
        <v>#N/A</v>
      </c>
      <c r="FC62" s="162" t="e">
        <f t="shared" si="242"/>
        <v>#N/A</v>
      </c>
      <c r="FD62" s="162" t="e">
        <f t="shared" si="243"/>
        <v>#N/A</v>
      </c>
      <c r="FE62" s="162" t="e">
        <f t="shared" si="244"/>
        <v>#N/A</v>
      </c>
      <c r="FF62" s="162" t="e">
        <f t="shared" si="245"/>
        <v>#N/A</v>
      </c>
      <c r="FG62" s="162" t="e">
        <f t="shared" si="246"/>
        <v>#N/A</v>
      </c>
      <c r="FH62" s="162" t="e">
        <f t="shared" si="247"/>
        <v>#N/A</v>
      </c>
      <c r="FI62" s="162" t="e">
        <f t="shared" si="248"/>
        <v>#N/A</v>
      </c>
      <c r="FJ62" s="162" t="e">
        <f t="shared" si="249"/>
        <v>#N/A</v>
      </c>
      <c r="FK62" s="162" t="e">
        <f t="shared" si="250"/>
        <v>#N/A</v>
      </c>
      <c r="FL62" s="162" t="e">
        <f t="shared" si="251"/>
        <v>#N/A</v>
      </c>
      <c r="FM62" s="162" t="e">
        <f t="shared" si="252"/>
        <v>#N/A</v>
      </c>
      <c r="FN62" s="162" t="e">
        <f t="shared" si="253"/>
        <v>#N/A</v>
      </c>
      <c r="FO62" s="162" t="e">
        <f t="shared" si="254"/>
        <v>#N/A</v>
      </c>
      <c r="FP62" s="162" t="e">
        <f t="shared" si="255"/>
        <v>#N/A</v>
      </c>
      <c r="FQ62" s="162" t="e">
        <f t="shared" si="256"/>
        <v>#N/A</v>
      </c>
      <c r="FR62" s="162" t="e">
        <f t="shared" si="257"/>
        <v>#N/A</v>
      </c>
      <c r="FS62" s="162" t="e">
        <f t="shared" si="258"/>
        <v>#N/A</v>
      </c>
      <c r="FT62" s="162" t="e">
        <f t="shared" si="259"/>
        <v>#N/A</v>
      </c>
      <c r="FU62" s="162" t="e">
        <f t="shared" si="260"/>
        <v>#N/A</v>
      </c>
      <c r="FV62" s="162" t="e">
        <f t="shared" si="261"/>
        <v>#N/A</v>
      </c>
      <c r="FW62" s="162" t="e">
        <f t="shared" si="262"/>
        <v>#N/A</v>
      </c>
      <c r="FX62" s="162" t="e">
        <f t="shared" si="263"/>
        <v>#N/A</v>
      </c>
      <c r="FY62" s="162" t="e">
        <f t="shared" si="264"/>
        <v>#N/A</v>
      </c>
      <c r="FZ62" s="162" t="e">
        <f t="shared" si="265"/>
        <v>#N/A</v>
      </c>
      <c r="GA62" s="162" t="e">
        <f t="shared" si="266"/>
        <v>#N/A</v>
      </c>
      <c r="GB62" s="162" t="e">
        <f t="shared" si="267"/>
        <v>#N/A</v>
      </c>
      <c r="GC62" s="162" t="e">
        <f t="shared" si="268"/>
        <v>#N/A</v>
      </c>
      <c r="GD62" s="162" t="e">
        <f t="shared" si="269"/>
        <v>#N/A</v>
      </c>
      <c r="GE62" s="162" t="e">
        <f t="shared" si="270"/>
        <v>#N/A</v>
      </c>
      <c r="GF62" s="162" t="e">
        <f t="shared" si="271"/>
        <v>#N/A</v>
      </c>
      <c r="GG62" s="162" t="e">
        <f t="shared" si="272"/>
        <v>#N/A</v>
      </c>
      <c r="GH62" s="162" t="e">
        <f t="shared" si="273"/>
        <v>#N/A</v>
      </c>
      <c r="GI62" s="162" t="e">
        <f t="shared" si="274"/>
        <v>#N/A</v>
      </c>
      <c r="GJ62" s="162" t="e">
        <f t="shared" si="275"/>
        <v>#N/A</v>
      </c>
      <c r="GK62" s="162" t="e">
        <f t="shared" si="276"/>
        <v>#N/A</v>
      </c>
      <c r="GL62" s="162" t="e">
        <f t="shared" si="277"/>
        <v>#N/A</v>
      </c>
      <c r="GM62" s="162" t="e">
        <f t="shared" si="278"/>
        <v>#N/A</v>
      </c>
      <c r="GN62" s="162" t="e">
        <f t="shared" si="279"/>
        <v>#N/A</v>
      </c>
      <c r="GO62" s="162" t="e">
        <f t="shared" si="280"/>
        <v>#N/A</v>
      </c>
      <c r="GP62" s="162" t="e">
        <f t="shared" si="281"/>
        <v>#N/A</v>
      </c>
      <c r="GQ62" s="162" t="e">
        <f t="shared" si="282"/>
        <v>#N/A</v>
      </c>
      <c r="GR62" s="162" t="e">
        <f t="shared" si="283"/>
        <v>#N/A</v>
      </c>
      <c r="GS62" s="162" t="e">
        <f t="shared" si="284"/>
        <v>#N/A</v>
      </c>
      <c r="GT62" s="162" t="e">
        <f t="shared" si="285"/>
        <v>#N/A</v>
      </c>
      <c r="GU62" s="162" t="e">
        <f t="shared" si="286"/>
        <v>#N/A</v>
      </c>
      <c r="GV62" s="162" t="e">
        <f t="shared" si="287"/>
        <v>#N/A</v>
      </c>
      <c r="GW62" s="162" t="e">
        <f t="shared" si="288"/>
        <v>#N/A</v>
      </c>
      <c r="GX62" s="162" t="e">
        <f t="shared" si="289"/>
        <v>#N/A</v>
      </c>
      <c r="GY62" s="162" t="e">
        <f t="shared" si="290"/>
        <v>#N/A</v>
      </c>
      <c r="GZ62" s="162" t="e">
        <f t="shared" si="291"/>
        <v>#N/A</v>
      </c>
      <c r="HA62" s="162" t="e">
        <f t="shared" si="292"/>
        <v>#N/A</v>
      </c>
      <c r="HB62" s="162" t="e">
        <f t="shared" si="293"/>
        <v>#N/A</v>
      </c>
      <c r="HC62" s="162" t="e">
        <f t="shared" si="294"/>
        <v>#N/A</v>
      </c>
      <c r="HD62" s="162" t="e">
        <f t="shared" si="295"/>
        <v>#N/A</v>
      </c>
      <c r="HE62" s="162" t="e">
        <f t="shared" si="296"/>
        <v>#N/A</v>
      </c>
      <c r="HF62" s="162" t="e">
        <f t="shared" si="297"/>
        <v>#N/A</v>
      </c>
      <c r="HG62" s="162" t="e">
        <f t="shared" si="298"/>
        <v>#N/A</v>
      </c>
      <c r="HH62" s="162" t="e">
        <f t="shared" si="299"/>
        <v>#N/A</v>
      </c>
      <c r="HI62" s="162" t="e">
        <f t="shared" si="300"/>
        <v>#N/A</v>
      </c>
      <c r="HJ62" s="162" t="e">
        <f t="shared" si="301"/>
        <v>#N/A</v>
      </c>
      <c r="HK62" s="162" t="e">
        <f t="shared" si="302"/>
        <v>#N/A</v>
      </c>
      <c r="HL62" s="162" t="e">
        <f t="shared" si="303"/>
        <v>#N/A</v>
      </c>
      <c r="HM62" s="162" t="e">
        <f t="shared" si="304"/>
        <v>#N/A</v>
      </c>
      <c r="HN62" s="162" t="e">
        <f t="shared" si="305"/>
        <v>#N/A</v>
      </c>
      <c r="HO62" s="162" t="e">
        <f t="shared" si="306"/>
        <v>#N/A</v>
      </c>
      <c r="HP62" s="162" t="e">
        <f t="shared" si="307"/>
        <v>#N/A</v>
      </c>
      <c r="HQ62" s="162" t="e">
        <f t="shared" si="308"/>
        <v>#N/A</v>
      </c>
      <c r="HR62" s="162" t="e">
        <f t="shared" si="309"/>
        <v>#N/A</v>
      </c>
      <c r="HS62" s="162" t="e">
        <f t="shared" si="310"/>
        <v>#N/A</v>
      </c>
      <c r="HT62" s="162" t="e">
        <f t="shared" si="311"/>
        <v>#N/A</v>
      </c>
    </row>
    <row r="63" spans="1:228" hidden="1" x14ac:dyDescent="0.25">
      <c r="A63" s="4">
        <v>60</v>
      </c>
      <c r="B63" s="102"/>
      <c r="C63" s="110"/>
      <c r="D63" s="115" t="str">
        <f t="shared" si="205"/>
        <v/>
      </c>
      <c r="E63" s="88"/>
      <c r="F63" s="115" t="str">
        <f t="shared" si="206"/>
        <v/>
      </c>
      <c r="G63" s="110"/>
      <c r="H63" s="103"/>
      <c r="I63" s="34" t="str">
        <f t="shared" si="0"/>
        <v/>
      </c>
      <c r="J63" s="34" t="str">
        <f t="shared" si="1"/>
        <v/>
      </c>
      <c r="K63" s="69" t="str">
        <f t="shared" si="109"/>
        <v/>
      </c>
      <c r="L63" s="21"/>
      <c r="M63" s="56"/>
      <c r="N63" s="265"/>
      <c r="O63" s="70" t="str">
        <f>IF(AND(D63&gt;0,E63&gt;0,F63&gt;0),IF(ISBLANK(N63),IF(ISBLANK(L63),"",(F63-D63)*VLOOKUP(L63,VLookups!$A$4:$B$13,2,FALSE)),N63),"")</f>
        <v/>
      </c>
      <c r="P63" s="71" t="str">
        <f t="shared" si="207"/>
        <v/>
      </c>
      <c r="Q63" s="88"/>
      <c r="R63" s="258" t="str">
        <f>IF(AND(Q63&gt;0,E63&gt;0,NOT(O63="")),ABS(VLOOKUP($Q$1,VLookups!$A$48:$B$49,2,FALSE)-_xlfn.NORM.DIST(Q63,K63,O63,TRUE)),"")</f>
        <v/>
      </c>
      <c r="S63" s="87" t="str">
        <f>IF(AND($D63&gt;0,$E63&gt;0,$F63&gt;0,NOT(ISBLANK($L63))),_xlfn.NORM.INV(ABS(VLOOKUP($Q$1,VLookups!$A$48:$B$49,2,FALSE)-S$3),$K63,$O63),"")</f>
        <v/>
      </c>
      <c r="T63" s="86" t="str">
        <f>IF(AND($D63&gt;0,$E63&gt;0,$F63&gt;0,NOT(ISBLANK($L63))),_xlfn.NORM.INV(ABS(VLOOKUP($Q$1,VLookups!$A$48:$B$49,2,FALSE)-T$3),$K63,$O63),"")</f>
        <v/>
      </c>
      <c r="U63" s="87" t="str">
        <f>IF(AND($D63&gt;0,$E63&gt;0,$F63&gt;0,NOT(ISBLANK($L63))),_xlfn.NORM.INV(ABS(VLOOKUP($Q$1,VLookups!$A$48:$B$49,2,FALSE)-U$3),$K63,$O63),"")</f>
        <v/>
      </c>
      <c r="V63" s="86" t="str">
        <f>IF(AND($D63&gt;0,$E63&gt;0,$F63&gt;0,NOT(ISBLANK($L63))),_xlfn.NORM.INV(ABS(VLOOKUP($Q$1,VLookups!$A$48:$B$49,2,FALSE)-V$3),$K63,$O63),"")</f>
        <v/>
      </c>
      <c r="W63" s="87" t="str">
        <f>IF(AND($D63&gt;0,$E63&gt;0,$F63&gt;0,NOT(ISBLANK($L63))),_xlfn.NORM.INV(ABS(VLOOKUP($Q$1,VLookups!$A$48:$B$49,2,FALSE)-W$3),$K63,$O63),"")</f>
        <v/>
      </c>
      <c r="X63" s="86" t="str">
        <f>IF(AND($D63&gt;0,$E63&gt;0,$F63&gt;0,NOT(ISBLANK($L63))),_xlfn.NORM.INV(ABS(VLOOKUP($Q$1,VLookups!$A$48:$B$49,2,FALSE)-X$3),$K63,$O63),"")</f>
        <v/>
      </c>
      <c r="Y63" s="5"/>
      <c r="Z63" s="161"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2" t="e">
        <f t="shared" si="211"/>
        <v>#N/A</v>
      </c>
      <c r="DY63" s="162" t="e">
        <f t="shared" si="212"/>
        <v>#N/A</v>
      </c>
      <c r="DZ63" s="162" t="e">
        <f t="shared" si="213"/>
        <v>#N/A</v>
      </c>
      <c r="EA63" s="162" t="e">
        <f t="shared" si="214"/>
        <v>#N/A</v>
      </c>
      <c r="EB63" s="162" t="e">
        <f t="shared" si="215"/>
        <v>#N/A</v>
      </c>
      <c r="EC63" s="162" t="e">
        <f t="shared" si="216"/>
        <v>#N/A</v>
      </c>
      <c r="ED63" s="162" t="e">
        <f t="shared" si="217"/>
        <v>#N/A</v>
      </c>
      <c r="EE63" s="162" t="e">
        <f t="shared" si="218"/>
        <v>#N/A</v>
      </c>
      <c r="EF63" s="162" t="e">
        <f t="shared" si="219"/>
        <v>#N/A</v>
      </c>
      <c r="EG63" s="162" t="e">
        <f t="shared" si="220"/>
        <v>#N/A</v>
      </c>
      <c r="EH63" s="162" t="e">
        <f t="shared" si="221"/>
        <v>#N/A</v>
      </c>
      <c r="EI63" s="162" t="e">
        <f t="shared" si="222"/>
        <v>#N/A</v>
      </c>
      <c r="EJ63" s="162" t="e">
        <f t="shared" si="223"/>
        <v>#N/A</v>
      </c>
      <c r="EK63" s="162" t="e">
        <f t="shared" si="224"/>
        <v>#N/A</v>
      </c>
      <c r="EL63" s="162" t="e">
        <f t="shared" si="225"/>
        <v>#N/A</v>
      </c>
      <c r="EM63" s="162" t="e">
        <f t="shared" si="226"/>
        <v>#N/A</v>
      </c>
      <c r="EN63" s="162" t="e">
        <f t="shared" si="227"/>
        <v>#N/A</v>
      </c>
      <c r="EO63" s="162" t="e">
        <f t="shared" si="228"/>
        <v>#N/A</v>
      </c>
      <c r="EP63" s="162" t="e">
        <f t="shared" si="229"/>
        <v>#N/A</v>
      </c>
      <c r="EQ63" s="162" t="e">
        <f t="shared" si="230"/>
        <v>#N/A</v>
      </c>
      <c r="ER63" s="162" t="e">
        <f t="shared" si="231"/>
        <v>#N/A</v>
      </c>
      <c r="ES63" s="162" t="e">
        <f t="shared" si="232"/>
        <v>#N/A</v>
      </c>
      <c r="ET63" s="162" t="e">
        <f t="shared" si="233"/>
        <v>#N/A</v>
      </c>
      <c r="EU63" s="162" t="e">
        <f t="shared" si="234"/>
        <v>#N/A</v>
      </c>
      <c r="EV63" s="162" t="e">
        <f t="shared" si="235"/>
        <v>#N/A</v>
      </c>
      <c r="EW63" s="162" t="e">
        <f t="shared" si="236"/>
        <v>#N/A</v>
      </c>
      <c r="EX63" s="162" t="e">
        <f t="shared" si="237"/>
        <v>#N/A</v>
      </c>
      <c r="EY63" s="162" t="e">
        <f t="shared" si="238"/>
        <v>#N/A</v>
      </c>
      <c r="EZ63" s="162" t="e">
        <f t="shared" si="239"/>
        <v>#N/A</v>
      </c>
      <c r="FA63" s="162" t="e">
        <f t="shared" si="240"/>
        <v>#N/A</v>
      </c>
      <c r="FB63" s="162" t="e">
        <f t="shared" si="241"/>
        <v>#N/A</v>
      </c>
      <c r="FC63" s="162" t="e">
        <f t="shared" si="242"/>
        <v>#N/A</v>
      </c>
      <c r="FD63" s="162" t="e">
        <f t="shared" si="243"/>
        <v>#N/A</v>
      </c>
      <c r="FE63" s="162" t="e">
        <f t="shared" si="244"/>
        <v>#N/A</v>
      </c>
      <c r="FF63" s="162" t="e">
        <f t="shared" si="245"/>
        <v>#N/A</v>
      </c>
      <c r="FG63" s="162" t="e">
        <f t="shared" si="246"/>
        <v>#N/A</v>
      </c>
      <c r="FH63" s="162" t="e">
        <f t="shared" si="247"/>
        <v>#N/A</v>
      </c>
      <c r="FI63" s="162" t="e">
        <f t="shared" si="248"/>
        <v>#N/A</v>
      </c>
      <c r="FJ63" s="162" t="e">
        <f t="shared" si="249"/>
        <v>#N/A</v>
      </c>
      <c r="FK63" s="162" t="e">
        <f t="shared" si="250"/>
        <v>#N/A</v>
      </c>
      <c r="FL63" s="162" t="e">
        <f t="shared" si="251"/>
        <v>#N/A</v>
      </c>
      <c r="FM63" s="162" t="e">
        <f t="shared" si="252"/>
        <v>#N/A</v>
      </c>
      <c r="FN63" s="162" t="e">
        <f t="shared" si="253"/>
        <v>#N/A</v>
      </c>
      <c r="FO63" s="162" t="e">
        <f t="shared" si="254"/>
        <v>#N/A</v>
      </c>
      <c r="FP63" s="162" t="e">
        <f t="shared" si="255"/>
        <v>#N/A</v>
      </c>
      <c r="FQ63" s="162" t="e">
        <f t="shared" si="256"/>
        <v>#N/A</v>
      </c>
      <c r="FR63" s="162" t="e">
        <f t="shared" si="257"/>
        <v>#N/A</v>
      </c>
      <c r="FS63" s="162" t="e">
        <f t="shared" si="258"/>
        <v>#N/A</v>
      </c>
      <c r="FT63" s="162" t="e">
        <f t="shared" si="259"/>
        <v>#N/A</v>
      </c>
      <c r="FU63" s="162" t="e">
        <f t="shared" si="260"/>
        <v>#N/A</v>
      </c>
      <c r="FV63" s="162" t="e">
        <f t="shared" si="261"/>
        <v>#N/A</v>
      </c>
      <c r="FW63" s="162" t="e">
        <f t="shared" si="262"/>
        <v>#N/A</v>
      </c>
      <c r="FX63" s="162" t="e">
        <f t="shared" si="263"/>
        <v>#N/A</v>
      </c>
      <c r="FY63" s="162" t="e">
        <f t="shared" si="264"/>
        <v>#N/A</v>
      </c>
      <c r="FZ63" s="162" t="e">
        <f t="shared" si="265"/>
        <v>#N/A</v>
      </c>
      <c r="GA63" s="162" t="e">
        <f t="shared" si="266"/>
        <v>#N/A</v>
      </c>
      <c r="GB63" s="162" t="e">
        <f t="shared" si="267"/>
        <v>#N/A</v>
      </c>
      <c r="GC63" s="162" t="e">
        <f t="shared" si="268"/>
        <v>#N/A</v>
      </c>
      <c r="GD63" s="162" t="e">
        <f t="shared" si="269"/>
        <v>#N/A</v>
      </c>
      <c r="GE63" s="162" t="e">
        <f t="shared" si="270"/>
        <v>#N/A</v>
      </c>
      <c r="GF63" s="162" t="e">
        <f t="shared" si="271"/>
        <v>#N/A</v>
      </c>
      <c r="GG63" s="162" t="e">
        <f t="shared" si="272"/>
        <v>#N/A</v>
      </c>
      <c r="GH63" s="162" t="e">
        <f t="shared" si="273"/>
        <v>#N/A</v>
      </c>
      <c r="GI63" s="162" t="e">
        <f t="shared" si="274"/>
        <v>#N/A</v>
      </c>
      <c r="GJ63" s="162" t="e">
        <f t="shared" si="275"/>
        <v>#N/A</v>
      </c>
      <c r="GK63" s="162" t="e">
        <f t="shared" si="276"/>
        <v>#N/A</v>
      </c>
      <c r="GL63" s="162" t="e">
        <f t="shared" si="277"/>
        <v>#N/A</v>
      </c>
      <c r="GM63" s="162" t="e">
        <f t="shared" si="278"/>
        <v>#N/A</v>
      </c>
      <c r="GN63" s="162" t="e">
        <f t="shared" si="279"/>
        <v>#N/A</v>
      </c>
      <c r="GO63" s="162" t="e">
        <f t="shared" si="280"/>
        <v>#N/A</v>
      </c>
      <c r="GP63" s="162" t="e">
        <f t="shared" si="281"/>
        <v>#N/A</v>
      </c>
      <c r="GQ63" s="162" t="e">
        <f t="shared" si="282"/>
        <v>#N/A</v>
      </c>
      <c r="GR63" s="162" t="e">
        <f t="shared" si="283"/>
        <v>#N/A</v>
      </c>
      <c r="GS63" s="162" t="e">
        <f t="shared" si="284"/>
        <v>#N/A</v>
      </c>
      <c r="GT63" s="162" t="e">
        <f t="shared" si="285"/>
        <v>#N/A</v>
      </c>
      <c r="GU63" s="162" t="e">
        <f t="shared" si="286"/>
        <v>#N/A</v>
      </c>
      <c r="GV63" s="162" t="e">
        <f t="shared" si="287"/>
        <v>#N/A</v>
      </c>
      <c r="GW63" s="162" t="e">
        <f t="shared" si="288"/>
        <v>#N/A</v>
      </c>
      <c r="GX63" s="162" t="e">
        <f t="shared" si="289"/>
        <v>#N/A</v>
      </c>
      <c r="GY63" s="162" t="e">
        <f t="shared" si="290"/>
        <v>#N/A</v>
      </c>
      <c r="GZ63" s="162" t="e">
        <f t="shared" si="291"/>
        <v>#N/A</v>
      </c>
      <c r="HA63" s="162" t="e">
        <f t="shared" si="292"/>
        <v>#N/A</v>
      </c>
      <c r="HB63" s="162" t="e">
        <f t="shared" si="293"/>
        <v>#N/A</v>
      </c>
      <c r="HC63" s="162" t="e">
        <f t="shared" si="294"/>
        <v>#N/A</v>
      </c>
      <c r="HD63" s="162" t="e">
        <f t="shared" si="295"/>
        <v>#N/A</v>
      </c>
      <c r="HE63" s="162" t="e">
        <f t="shared" si="296"/>
        <v>#N/A</v>
      </c>
      <c r="HF63" s="162" t="e">
        <f t="shared" si="297"/>
        <v>#N/A</v>
      </c>
      <c r="HG63" s="162" t="e">
        <f t="shared" si="298"/>
        <v>#N/A</v>
      </c>
      <c r="HH63" s="162" t="e">
        <f t="shared" si="299"/>
        <v>#N/A</v>
      </c>
      <c r="HI63" s="162" t="e">
        <f t="shared" si="300"/>
        <v>#N/A</v>
      </c>
      <c r="HJ63" s="162" t="e">
        <f t="shared" si="301"/>
        <v>#N/A</v>
      </c>
      <c r="HK63" s="162" t="e">
        <f t="shared" si="302"/>
        <v>#N/A</v>
      </c>
      <c r="HL63" s="162" t="e">
        <f t="shared" si="303"/>
        <v>#N/A</v>
      </c>
      <c r="HM63" s="162" t="e">
        <f t="shared" si="304"/>
        <v>#N/A</v>
      </c>
      <c r="HN63" s="162" t="e">
        <f t="shared" si="305"/>
        <v>#N/A</v>
      </c>
      <c r="HO63" s="162" t="e">
        <f t="shared" si="306"/>
        <v>#N/A</v>
      </c>
      <c r="HP63" s="162" t="e">
        <f t="shared" si="307"/>
        <v>#N/A</v>
      </c>
      <c r="HQ63" s="162" t="e">
        <f t="shared" si="308"/>
        <v>#N/A</v>
      </c>
      <c r="HR63" s="162" t="e">
        <f t="shared" si="309"/>
        <v>#N/A</v>
      </c>
      <c r="HS63" s="162" t="e">
        <f t="shared" si="310"/>
        <v>#N/A</v>
      </c>
      <c r="HT63" s="162" t="e">
        <f t="shared" si="311"/>
        <v>#N/A</v>
      </c>
    </row>
    <row r="64" spans="1:228" hidden="1" x14ac:dyDescent="0.25">
      <c r="A64" s="4">
        <v>61</v>
      </c>
      <c r="B64" s="102"/>
      <c r="C64" s="110"/>
      <c r="D64" s="115" t="str">
        <f t="shared" si="205"/>
        <v/>
      </c>
      <c r="E64" s="88"/>
      <c r="F64" s="115" t="str">
        <f t="shared" si="206"/>
        <v/>
      </c>
      <c r="G64" s="110"/>
      <c r="H64" s="103"/>
      <c r="I64" s="34" t="str">
        <f t="shared" si="0"/>
        <v/>
      </c>
      <c r="J64" s="34" t="str">
        <f t="shared" si="1"/>
        <v/>
      </c>
      <c r="K64" s="69" t="str">
        <f t="shared" si="109"/>
        <v/>
      </c>
      <c r="L64" s="21"/>
      <c r="M64" s="56"/>
      <c r="N64" s="265"/>
      <c r="O64" s="70" t="str">
        <f>IF(AND(D64&gt;0,E64&gt;0,F64&gt;0),IF(ISBLANK(N64),IF(ISBLANK(L64),"",(F64-D64)*VLOOKUP(L64,VLookups!$A$4:$B$13,2,FALSE)),N64),"")</f>
        <v/>
      </c>
      <c r="P64" s="71" t="str">
        <f t="shared" si="207"/>
        <v/>
      </c>
      <c r="Q64" s="88"/>
      <c r="R64" s="258" t="str">
        <f>IF(AND(Q64&gt;0,E64&gt;0,NOT(O64="")),ABS(VLOOKUP($Q$1,VLookups!$A$48:$B$49,2,FALSE)-_xlfn.NORM.DIST(Q64,K64,O64,TRUE)),"")</f>
        <v/>
      </c>
      <c r="S64" s="87" t="str">
        <f>IF(AND($D64&gt;0,$E64&gt;0,$F64&gt;0,NOT(ISBLANK($L64))),_xlfn.NORM.INV(ABS(VLOOKUP($Q$1,VLookups!$A$48:$B$49,2,FALSE)-S$3),$K64,$O64),"")</f>
        <v/>
      </c>
      <c r="T64" s="86" t="str">
        <f>IF(AND($D64&gt;0,$E64&gt;0,$F64&gt;0,NOT(ISBLANK($L64))),_xlfn.NORM.INV(ABS(VLOOKUP($Q$1,VLookups!$A$48:$B$49,2,FALSE)-T$3),$K64,$O64),"")</f>
        <v/>
      </c>
      <c r="U64" s="87" t="str">
        <f>IF(AND($D64&gt;0,$E64&gt;0,$F64&gt;0,NOT(ISBLANK($L64))),_xlfn.NORM.INV(ABS(VLOOKUP($Q$1,VLookups!$A$48:$B$49,2,FALSE)-U$3),$K64,$O64),"")</f>
        <v/>
      </c>
      <c r="V64" s="86" t="str">
        <f>IF(AND($D64&gt;0,$E64&gt;0,$F64&gt;0,NOT(ISBLANK($L64))),_xlfn.NORM.INV(ABS(VLOOKUP($Q$1,VLookups!$A$48:$B$49,2,FALSE)-V$3),$K64,$O64),"")</f>
        <v/>
      </c>
      <c r="W64" s="87" t="str">
        <f>IF(AND($D64&gt;0,$E64&gt;0,$F64&gt;0,NOT(ISBLANK($L64))),_xlfn.NORM.INV(ABS(VLOOKUP($Q$1,VLookups!$A$48:$B$49,2,FALSE)-W$3),$K64,$O64),"")</f>
        <v/>
      </c>
      <c r="X64" s="86" t="str">
        <f>IF(AND($D64&gt;0,$E64&gt;0,$F64&gt;0,NOT(ISBLANK($L64))),_xlfn.NORM.INV(ABS(VLOOKUP($Q$1,VLookups!$A$48:$B$49,2,FALSE)-X$3),$K64,$O64),"")</f>
        <v/>
      </c>
      <c r="Y64" s="5"/>
      <c r="Z64" s="161"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2" t="e">
        <f t="shared" si="211"/>
        <v>#N/A</v>
      </c>
      <c r="DY64" s="162" t="e">
        <f t="shared" si="212"/>
        <v>#N/A</v>
      </c>
      <c r="DZ64" s="162" t="e">
        <f t="shared" si="213"/>
        <v>#N/A</v>
      </c>
      <c r="EA64" s="162" t="e">
        <f t="shared" si="214"/>
        <v>#N/A</v>
      </c>
      <c r="EB64" s="162" t="e">
        <f t="shared" si="215"/>
        <v>#N/A</v>
      </c>
      <c r="EC64" s="162" t="e">
        <f t="shared" si="216"/>
        <v>#N/A</v>
      </c>
      <c r="ED64" s="162" t="e">
        <f t="shared" si="217"/>
        <v>#N/A</v>
      </c>
      <c r="EE64" s="162" t="e">
        <f t="shared" si="218"/>
        <v>#N/A</v>
      </c>
      <c r="EF64" s="162" t="e">
        <f t="shared" si="219"/>
        <v>#N/A</v>
      </c>
      <c r="EG64" s="162" t="e">
        <f t="shared" si="220"/>
        <v>#N/A</v>
      </c>
      <c r="EH64" s="162" t="e">
        <f t="shared" si="221"/>
        <v>#N/A</v>
      </c>
      <c r="EI64" s="162" t="e">
        <f t="shared" si="222"/>
        <v>#N/A</v>
      </c>
      <c r="EJ64" s="162" t="e">
        <f t="shared" si="223"/>
        <v>#N/A</v>
      </c>
      <c r="EK64" s="162" t="e">
        <f t="shared" si="224"/>
        <v>#N/A</v>
      </c>
      <c r="EL64" s="162" t="e">
        <f t="shared" si="225"/>
        <v>#N/A</v>
      </c>
      <c r="EM64" s="162" t="e">
        <f t="shared" si="226"/>
        <v>#N/A</v>
      </c>
      <c r="EN64" s="162" t="e">
        <f t="shared" si="227"/>
        <v>#N/A</v>
      </c>
      <c r="EO64" s="162" t="e">
        <f t="shared" si="228"/>
        <v>#N/A</v>
      </c>
      <c r="EP64" s="162" t="e">
        <f t="shared" si="229"/>
        <v>#N/A</v>
      </c>
      <c r="EQ64" s="162" t="e">
        <f t="shared" si="230"/>
        <v>#N/A</v>
      </c>
      <c r="ER64" s="162" t="e">
        <f t="shared" si="231"/>
        <v>#N/A</v>
      </c>
      <c r="ES64" s="162" t="e">
        <f t="shared" si="232"/>
        <v>#N/A</v>
      </c>
      <c r="ET64" s="162" t="e">
        <f t="shared" si="233"/>
        <v>#N/A</v>
      </c>
      <c r="EU64" s="162" t="e">
        <f t="shared" si="234"/>
        <v>#N/A</v>
      </c>
      <c r="EV64" s="162" t="e">
        <f t="shared" si="235"/>
        <v>#N/A</v>
      </c>
      <c r="EW64" s="162" t="e">
        <f t="shared" si="236"/>
        <v>#N/A</v>
      </c>
      <c r="EX64" s="162" t="e">
        <f t="shared" si="237"/>
        <v>#N/A</v>
      </c>
      <c r="EY64" s="162" t="e">
        <f t="shared" si="238"/>
        <v>#N/A</v>
      </c>
      <c r="EZ64" s="162" t="e">
        <f t="shared" si="239"/>
        <v>#N/A</v>
      </c>
      <c r="FA64" s="162" t="e">
        <f t="shared" si="240"/>
        <v>#N/A</v>
      </c>
      <c r="FB64" s="162" t="e">
        <f t="shared" si="241"/>
        <v>#N/A</v>
      </c>
      <c r="FC64" s="162" t="e">
        <f t="shared" si="242"/>
        <v>#N/A</v>
      </c>
      <c r="FD64" s="162" t="e">
        <f t="shared" si="243"/>
        <v>#N/A</v>
      </c>
      <c r="FE64" s="162" t="e">
        <f t="shared" si="244"/>
        <v>#N/A</v>
      </c>
      <c r="FF64" s="162" t="e">
        <f t="shared" si="245"/>
        <v>#N/A</v>
      </c>
      <c r="FG64" s="162" t="e">
        <f t="shared" si="246"/>
        <v>#N/A</v>
      </c>
      <c r="FH64" s="162" t="e">
        <f t="shared" si="247"/>
        <v>#N/A</v>
      </c>
      <c r="FI64" s="162" t="e">
        <f t="shared" si="248"/>
        <v>#N/A</v>
      </c>
      <c r="FJ64" s="162" t="e">
        <f t="shared" si="249"/>
        <v>#N/A</v>
      </c>
      <c r="FK64" s="162" t="e">
        <f t="shared" si="250"/>
        <v>#N/A</v>
      </c>
      <c r="FL64" s="162" t="e">
        <f t="shared" si="251"/>
        <v>#N/A</v>
      </c>
      <c r="FM64" s="162" t="e">
        <f t="shared" si="252"/>
        <v>#N/A</v>
      </c>
      <c r="FN64" s="162" t="e">
        <f t="shared" si="253"/>
        <v>#N/A</v>
      </c>
      <c r="FO64" s="162" t="e">
        <f t="shared" si="254"/>
        <v>#N/A</v>
      </c>
      <c r="FP64" s="162" t="e">
        <f t="shared" si="255"/>
        <v>#N/A</v>
      </c>
      <c r="FQ64" s="162" t="e">
        <f t="shared" si="256"/>
        <v>#N/A</v>
      </c>
      <c r="FR64" s="162" t="e">
        <f t="shared" si="257"/>
        <v>#N/A</v>
      </c>
      <c r="FS64" s="162" t="e">
        <f t="shared" si="258"/>
        <v>#N/A</v>
      </c>
      <c r="FT64" s="162" t="e">
        <f t="shared" si="259"/>
        <v>#N/A</v>
      </c>
      <c r="FU64" s="162" t="e">
        <f t="shared" si="260"/>
        <v>#N/A</v>
      </c>
      <c r="FV64" s="162" t="e">
        <f t="shared" si="261"/>
        <v>#N/A</v>
      </c>
      <c r="FW64" s="162" t="e">
        <f t="shared" si="262"/>
        <v>#N/A</v>
      </c>
      <c r="FX64" s="162" t="e">
        <f t="shared" si="263"/>
        <v>#N/A</v>
      </c>
      <c r="FY64" s="162" t="e">
        <f t="shared" si="264"/>
        <v>#N/A</v>
      </c>
      <c r="FZ64" s="162" t="e">
        <f t="shared" si="265"/>
        <v>#N/A</v>
      </c>
      <c r="GA64" s="162" t="e">
        <f t="shared" si="266"/>
        <v>#N/A</v>
      </c>
      <c r="GB64" s="162" t="e">
        <f t="shared" si="267"/>
        <v>#N/A</v>
      </c>
      <c r="GC64" s="162" t="e">
        <f t="shared" si="268"/>
        <v>#N/A</v>
      </c>
      <c r="GD64" s="162" t="e">
        <f t="shared" si="269"/>
        <v>#N/A</v>
      </c>
      <c r="GE64" s="162" t="e">
        <f t="shared" si="270"/>
        <v>#N/A</v>
      </c>
      <c r="GF64" s="162" t="e">
        <f t="shared" si="271"/>
        <v>#N/A</v>
      </c>
      <c r="GG64" s="162" t="e">
        <f t="shared" si="272"/>
        <v>#N/A</v>
      </c>
      <c r="GH64" s="162" t="e">
        <f t="shared" si="273"/>
        <v>#N/A</v>
      </c>
      <c r="GI64" s="162" t="e">
        <f t="shared" si="274"/>
        <v>#N/A</v>
      </c>
      <c r="GJ64" s="162" t="e">
        <f t="shared" si="275"/>
        <v>#N/A</v>
      </c>
      <c r="GK64" s="162" t="e">
        <f t="shared" si="276"/>
        <v>#N/A</v>
      </c>
      <c r="GL64" s="162" t="e">
        <f t="shared" si="277"/>
        <v>#N/A</v>
      </c>
      <c r="GM64" s="162" t="e">
        <f t="shared" si="278"/>
        <v>#N/A</v>
      </c>
      <c r="GN64" s="162" t="e">
        <f t="shared" si="279"/>
        <v>#N/A</v>
      </c>
      <c r="GO64" s="162" t="e">
        <f t="shared" si="280"/>
        <v>#N/A</v>
      </c>
      <c r="GP64" s="162" t="e">
        <f t="shared" si="281"/>
        <v>#N/A</v>
      </c>
      <c r="GQ64" s="162" t="e">
        <f t="shared" si="282"/>
        <v>#N/A</v>
      </c>
      <c r="GR64" s="162" t="e">
        <f t="shared" si="283"/>
        <v>#N/A</v>
      </c>
      <c r="GS64" s="162" t="e">
        <f t="shared" si="284"/>
        <v>#N/A</v>
      </c>
      <c r="GT64" s="162" t="e">
        <f t="shared" si="285"/>
        <v>#N/A</v>
      </c>
      <c r="GU64" s="162" t="e">
        <f t="shared" si="286"/>
        <v>#N/A</v>
      </c>
      <c r="GV64" s="162" t="e">
        <f t="shared" si="287"/>
        <v>#N/A</v>
      </c>
      <c r="GW64" s="162" t="e">
        <f t="shared" si="288"/>
        <v>#N/A</v>
      </c>
      <c r="GX64" s="162" t="e">
        <f t="shared" si="289"/>
        <v>#N/A</v>
      </c>
      <c r="GY64" s="162" t="e">
        <f t="shared" si="290"/>
        <v>#N/A</v>
      </c>
      <c r="GZ64" s="162" t="e">
        <f t="shared" si="291"/>
        <v>#N/A</v>
      </c>
      <c r="HA64" s="162" t="e">
        <f t="shared" si="292"/>
        <v>#N/A</v>
      </c>
      <c r="HB64" s="162" t="e">
        <f t="shared" si="293"/>
        <v>#N/A</v>
      </c>
      <c r="HC64" s="162" t="e">
        <f t="shared" si="294"/>
        <v>#N/A</v>
      </c>
      <c r="HD64" s="162" t="e">
        <f t="shared" si="295"/>
        <v>#N/A</v>
      </c>
      <c r="HE64" s="162" t="e">
        <f t="shared" si="296"/>
        <v>#N/A</v>
      </c>
      <c r="HF64" s="162" t="e">
        <f t="shared" si="297"/>
        <v>#N/A</v>
      </c>
      <c r="HG64" s="162" t="e">
        <f t="shared" si="298"/>
        <v>#N/A</v>
      </c>
      <c r="HH64" s="162" t="e">
        <f t="shared" si="299"/>
        <v>#N/A</v>
      </c>
      <c r="HI64" s="162" t="e">
        <f t="shared" si="300"/>
        <v>#N/A</v>
      </c>
      <c r="HJ64" s="162" t="e">
        <f t="shared" si="301"/>
        <v>#N/A</v>
      </c>
      <c r="HK64" s="162" t="e">
        <f t="shared" si="302"/>
        <v>#N/A</v>
      </c>
      <c r="HL64" s="162" t="e">
        <f t="shared" si="303"/>
        <v>#N/A</v>
      </c>
      <c r="HM64" s="162" t="e">
        <f t="shared" si="304"/>
        <v>#N/A</v>
      </c>
      <c r="HN64" s="162" t="e">
        <f t="shared" si="305"/>
        <v>#N/A</v>
      </c>
      <c r="HO64" s="162" t="e">
        <f t="shared" si="306"/>
        <v>#N/A</v>
      </c>
      <c r="HP64" s="162" t="e">
        <f t="shared" si="307"/>
        <v>#N/A</v>
      </c>
      <c r="HQ64" s="162" t="e">
        <f t="shared" si="308"/>
        <v>#N/A</v>
      </c>
      <c r="HR64" s="162" t="e">
        <f t="shared" si="309"/>
        <v>#N/A</v>
      </c>
      <c r="HS64" s="162" t="e">
        <f t="shared" si="310"/>
        <v>#N/A</v>
      </c>
      <c r="HT64" s="162" t="e">
        <f t="shared" si="311"/>
        <v>#N/A</v>
      </c>
    </row>
    <row r="65" spans="1:228" hidden="1" x14ac:dyDescent="0.25">
      <c r="A65" s="4">
        <v>62</v>
      </c>
      <c r="B65" s="102"/>
      <c r="C65" s="110"/>
      <c r="D65" s="115" t="str">
        <f t="shared" si="205"/>
        <v/>
      </c>
      <c r="E65" s="88"/>
      <c r="F65" s="115" t="str">
        <f t="shared" si="206"/>
        <v/>
      </c>
      <c r="G65" s="110"/>
      <c r="H65" s="103"/>
      <c r="I65" s="34" t="str">
        <f t="shared" si="0"/>
        <v/>
      </c>
      <c r="J65" s="34" t="str">
        <f t="shared" si="1"/>
        <v/>
      </c>
      <c r="K65" s="69" t="str">
        <f t="shared" si="109"/>
        <v/>
      </c>
      <c r="L65" s="21"/>
      <c r="M65" s="56"/>
      <c r="N65" s="265"/>
      <c r="O65" s="70" t="str">
        <f>IF(AND(D65&gt;0,E65&gt;0,F65&gt;0),IF(ISBLANK(N65),IF(ISBLANK(L65),"",(F65-D65)*VLOOKUP(L65,VLookups!$A$4:$B$13,2,FALSE)),N65),"")</f>
        <v/>
      </c>
      <c r="P65" s="71" t="str">
        <f t="shared" si="207"/>
        <v/>
      </c>
      <c r="Q65" s="88"/>
      <c r="R65" s="258" t="str">
        <f>IF(AND(Q65&gt;0,E65&gt;0,NOT(O65="")),ABS(VLOOKUP($Q$1,VLookups!$A$48:$B$49,2,FALSE)-_xlfn.NORM.DIST(Q65,K65,O65,TRUE)),"")</f>
        <v/>
      </c>
      <c r="S65" s="87" t="str">
        <f>IF(AND($D65&gt;0,$E65&gt;0,$F65&gt;0,NOT(ISBLANK($L65))),_xlfn.NORM.INV(ABS(VLOOKUP($Q$1,VLookups!$A$48:$B$49,2,FALSE)-S$3),$K65,$O65),"")</f>
        <v/>
      </c>
      <c r="T65" s="86" t="str">
        <f>IF(AND($D65&gt;0,$E65&gt;0,$F65&gt;0,NOT(ISBLANK($L65))),_xlfn.NORM.INV(ABS(VLOOKUP($Q$1,VLookups!$A$48:$B$49,2,FALSE)-T$3),$K65,$O65),"")</f>
        <v/>
      </c>
      <c r="U65" s="87" t="str">
        <f>IF(AND($D65&gt;0,$E65&gt;0,$F65&gt;0,NOT(ISBLANK($L65))),_xlfn.NORM.INV(ABS(VLOOKUP($Q$1,VLookups!$A$48:$B$49,2,FALSE)-U$3),$K65,$O65),"")</f>
        <v/>
      </c>
      <c r="V65" s="86" t="str">
        <f>IF(AND($D65&gt;0,$E65&gt;0,$F65&gt;0,NOT(ISBLANK($L65))),_xlfn.NORM.INV(ABS(VLOOKUP($Q$1,VLookups!$A$48:$B$49,2,FALSE)-V$3),$K65,$O65),"")</f>
        <v/>
      </c>
      <c r="W65" s="87" t="str">
        <f>IF(AND($D65&gt;0,$E65&gt;0,$F65&gt;0,NOT(ISBLANK($L65))),_xlfn.NORM.INV(ABS(VLOOKUP($Q$1,VLookups!$A$48:$B$49,2,FALSE)-W$3),$K65,$O65),"")</f>
        <v/>
      </c>
      <c r="X65" s="86" t="str">
        <f>IF(AND($D65&gt;0,$E65&gt;0,$F65&gt;0,NOT(ISBLANK($L65))),_xlfn.NORM.INV(ABS(VLOOKUP($Q$1,VLookups!$A$48:$B$49,2,FALSE)-X$3),$K65,$O65),"")</f>
        <v/>
      </c>
      <c r="Y65" s="5"/>
      <c r="Z65" s="161"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2" t="e">
        <f t="shared" si="211"/>
        <v>#N/A</v>
      </c>
      <c r="DY65" s="162" t="e">
        <f t="shared" si="212"/>
        <v>#N/A</v>
      </c>
      <c r="DZ65" s="162" t="e">
        <f t="shared" si="213"/>
        <v>#N/A</v>
      </c>
      <c r="EA65" s="162" t="e">
        <f t="shared" si="214"/>
        <v>#N/A</v>
      </c>
      <c r="EB65" s="162" t="e">
        <f t="shared" si="215"/>
        <v>#N/A</v>
      </c>
      <c r="EC65" s="162" t="e">
        <f t="shared" si="216"/>
        <v>#N/A</v>
      </c>
      <c r="ED65" s="162" t="e">
        <f t="shared" si="217"/>
        <v>#N/A</v>
      </c>
      <c r="EE65" s="162" t="e">
        <f t="shared" si="218"/>
        <v>#N/A</v>
      </c>
      <c r="EF65" s="162" t="e">
        <f t="shared" si="219"/>
        <v>#N/A</v>
      </c>
      <c r="EG65" s="162" t="e">
        <f t="shared" si="220"/>
        <v>#N/A</v>
      </c>
      <c r="EH65" s="162" t="e">
        <f t="shared" si="221"/>
        <v>#N/A</v>
      </c>
      <c r="EI65" s="162" t="e">
        <f t="shared" si="222"/>
        <v>#N/A</v>
      </c>
      <c r="EJ65" s="162" t="e">
        <f t="shared" si="223"/>
        <v>#N/A</v>
      </c>
      <c r="EK65" s="162" t="e">
        <f t="shared" si="224"/>
        <v>#N/A</v>
      </c>
      <c r="EL65" s="162" t="e">
        <f t="shared" si="225"/>
        <v>#N/A</v>
      </c>
      <c r="EM65" s="162" t="e">
        <f t="shared" si="226"/>
        <v>#N/A</v>
      </c>
      <c r="EN65" s="162" t="e">
        <f t="shared" si="227"/>
        <v>#N/A</v>
      </c>
      <c r="EO65" s="162" t="e">
        <f t="shared" si="228"/>
        <v>#N/A</v>
      </c>
      <c r="EP65" s="162" t="e">
        <f t="shared" si="229"/>
        <v>#N/A</v>
      </c>
      <c r="EQ65" s="162" t="e">
        <f t="shared" si="230"/>
        <v>#N/A</v>
      </c>
      <c r="ER65" s="162" t="e">
        <f t="shared" si="231"/>
        <v>#N/A</v>
      </c>
      <c r="ES65" s="162" t="e">
        <f t="shared" si="232"/>
        <v>#N/A</v>
      </c>
      <c r="ET65" s="162" t="e">
        <f t="shared" si="233"/>
        <v>#N/A</v>
      </c>
      <c r="EU65" s="162" t="e">
        <f t="shared" si="234"/>
        <v>#N/A</v>
      </c>
      <c r="EV65" s="162" t="e">
        <f t="shared" si="235"/>
        <v>#N/A</v>
      </c>
      <c r="EW65" s="162" t="e">
        <f t="shared" si="236"/>
        <v>#N/A</v>
      </c>
      <c r="EX65" s="162" t="e">
        <f t="shared" si="237"/>
        <v>#N/A</v>
      </c>
      <c r="EY65" s="162" t="e">
        <f t="shared" si="238"/>
        <v>#N/A</v>
      </c>
      <c r="EZ65" s="162" t="e">
        <f t="shared" si="239"/>
        <v>#N/A</v>
      </c>
      <c r="FA65" s="162" t="e">
        <f t="shared" si="240"/>
        <v>#N/A</v>
      </c>
      <c r="FB65" s="162" t="e">
        <f t="shared" si="241"/>
        <v>#N/A</v>
      </c>
      <c r="FC65" s="162" t="e">
        <f t="shared" si="242"/>
        <v>#N/A</v>
      </c>
      <c r="FD65" s="162" t="e">
        <f t="shared" si="243"/>
        <v>#N/A</v>
      </c>
      <c r="FE65" s="162" t="e">
        <f t="shared" si="244"/>
        <v>#N/A</v>
      </c>
      <c r="FF65" s="162" t="e">
        <f t="shared" si="245"/>
        <v>#N/A</v>
      </c>
      <c r="FG65" s="162" t="e">
        <f t="shared" si="246"/>
        <v>#N/A</v>
      </c>
      <c r="FH65" s="162" t="e">
        <f t="shared" si="247"/>
        <v>#N/A</v>
      </c>
      <c r="FI65" s="162" t="e">
        <f t="shared" si="248"/>
        <v>#N/A</v>
      </c>
      <c r="FJ65" s="162" t="e">
        <f t="shared" si="249"/>
        <v>#N/A</v>
      </c>
      <c r="FK65" s="162" t="e">
        <f t="shared" si="250"/>
        <v>#N/A</v>
      </c>
      <c r="FL65" s="162" t="e">
        <f t="shared" si="251"/>
        <v>#N/A</v>
      </c>
      <c r="FM65" s="162" t="e">
        <f t="shared" si="252"/>
        <v>#N/A</v>
      </c>
      <c r="FN65" s="162" t="e">
        <f t="shared" si="253"/>
        <v>#N/A</v>
      </c>
      <c r="FO65" s="162" t="e">
        <f t="shared" si="254"/>
        <v>#N/A</v>
      </c>
      <c r="FP65" s="162" t="e">
        <f t="shared" si="255"/>
        <v>#N/A</v>
      </c>
      <c r="FQ65" s="162" t="e">
        <f t="shared" si="256"/>
        <v>#N/A</v>
      </c>
      <c r="FR65" s="162" t="e">
        <f t="shared" si="257"/>
        <v>#N/A</v>
      </c>
      <c r="FS65" s="162" t="e">
        <f t="shared" si="258"/>
        <v>#N/A</v>
      </c>
      <c r="FT65" s="162" t="e">
        <f t="shared" si="259"/>
        <v>#N/A</v>
      </c>
      <c r="FU65" s="162" t="e">
        <f t="shared" si="260"/>
        <v>#N/A</v>
      </c>
      <c r="FV65" s="162" t="e">
        <f t="shared" si="261"/>
        <v>#N/A</v>
      </c>
      <c r="FW65" s="162" t="e">
        <f t="shared" si="262"/>
        <v>#N/A</v>
      </c>
      <c r="FX65" s="162" t="e">
        <f t="shared" si="263"/>
        <v>#N/A</v>
      </c>
      <c r="FY65" s="162" t="e">
        <f t="shared" si="264"/>
        <v>#N/A</v>
      </c>
      <c r="FZ65" s="162" t="e">
        <f t="shared" si="265"/>
        <v>#N/A</v>
      </c>
      <c r="GA65" s="162" t="e">
        <f t="shared" si="266"/>
        <v>#N/A</v>
      </c>
      <c r="GB65" s="162" t="e">
        <f t="shared" si="267"/>
        <v>#N/A</v>
      </c>
      <c r="GC65" s="162" t="e">
        <f t="shared" si="268"/>
        <v>#N/A</v>
      </c>
      <c r="GD65" s="162" t="e">
        <f t="shared" si="269"/>
        <v>#N/A</v>
      </c>
      <c r="GE65" s="162" t="e">
        <f t="shared" si="270"/>
        <v>#N/A</v>
      </c>
      <c r="GF65" s="162" t="e">
        <f t="shared" si="271"/>
        <v>#N/A</v>
      </c>
      <c r="GG65" s="162" t="e">
        <f t="shared" si="272"/>
        <v>#N/A</v>
      </c>
      <c r="GH65" s="162" t="e">
        <f t="shared" si="273"/>
        <v>#N/A</v>
      </c>
      <c r="GI65" s="162" t="e">
        <f t="shared" si="274"/>
        <v>#N/A</v>
      </c>
      <c r="GJ65" s="162" t="e">
        <f t="shared" si="275"/>
        <v>#N/A</v>
      </c>
      <c r="GK65" s="162" t="e">
        <f t="shared" si="276"/>
        <v>#N/A</v>
      </c>
      <c r="GL65" s="162" t="e">
        <f t="shared" si="277"/>
        <v>#N/A</v>
      </c>
      <c r="GM65" s="162" t="e">
        <f t="shared" si="278"/>
        <v>#N/A</v>
      </c>
      <c r="GN65" s="162" t="e">
        <f t="shared" si="279"/>
        <v>#N/A</v>
      </c>
      <c r="GO65" s="162" t="e">
        <f t="shared" si="280"/>
        <v>#N/A</v>
      </c>
      <c r="GP65" s="162" t="e">
        <f t="shared" si="281"/>
        <v>#N/A</v>
      </c>
      <c r="GQ65" s="162" t="e">
        <f t="shared" si="282"/>
        <v>#N/A</v>
      </c>
      <c r="GR65" s="162" t="e">
        <f t="shared" si="283"/>
        <v>#N/A</v>
      </c>
      <c r="GS65" s="162" t="e">
        <f t="shared" si="284"/>
        <v>#N/A</v>
      </c>
      <c r="GT65" s="162" t="e">
        <f t="shared" si="285"/>
        <v>#N/A</v>
      </c>
      <c r="GU65" s="162" t="e">
        <f t="shared" si="286"/>
        <v>#N/A</v>
      </c>
      <c r="GV65" s="162" t="e">
        <f t="shared" si="287"/>
        <v>#N/A</v>
      </c>
      <c r="GW65" s="162" t="e">
        <f t="shared" si="288"/>
        <v>#N/A</v>
      </c>
      <c r="GX65" s="162" t="e">
        <f t="shared" si="289"/>
        <v>#N/A</v>
      </c>
      <c r="GY65" s="162" t="e">
        <f t="shared" si="290"/>
        <v>#N/A</v>
      </c>
      <c r="GZ65" s="162" t="e">
        <f t="shared" si="291"/>
        <v>#N/A</v>
      </c>
      <c r="HA65" s="162" t="e">
        <f t="shared" si="292"/>
        <v>#N/A</v>
      </c>
      <c r="HB65" s="162" t="e">
        <f t="shared" si="293"/>
        <v>#N/A</v>
      </c>
      <c r="HC65" s="162" t="e">
        <f t="shared" si="294"/>
        <v>#N/A</v>
      </c>
      <c r="HD65" s="162" t="e">
        <f t="shared" si="295"/>
        <v>#N/A</v>
      </c>
      <c r="HE65" s="162" t="e">
        <f t="shared" si="296"/>
        <v>#N/A</v>
      </c>
      <c r="HF65" s="162" t="e">
        <f t="shared" si="297"/>
        <v>#N/A</v>
      </c>
      <c r="HG65" s="162" t="e">
        <f t="shared" si="298"/>
        <v>#N/A</v>
      </c>
      <c r="HH65" s="162" t="e">
        <f t="shared" si="299"/>
        <v>#N/A</v>
      </c>
      <c r="HI65" s="162" t="e">
        <f t="shared" si="300"/>
        <v>#N/A</v>
      </c>
      <c r="HJ65" s="162" t="e">
        <f t="shared" si="301"/>
        <v>#N/A</v>
      </c>
      <c r="HK65" s="162" t="e">
        <f t="shared" si="302"/>
        <v>#N/A</v>
      </c>
      <c r="HL65" s="162" t="e">
        <f t="shared" si="303"/>
        <v>#N/A</v>
      </c>
      <c r="HM65" s="162" t="e">
        <f t="shared" si="304"/>
        <v>#N/A</v>
      </c>
      <c r="HN65" s="162" t="e">
        <f t="shared" si="305"/>
        <v>#N/A</v>
      </c>
      <c r="HO65" s="162" t="e">
        <f t="shared" si="306"/>
        <v>#N/A</v>
      </c>
      <c r="HP65" s="162" t="e">
        <f t="shared" si="307"/>
        <v>#N/A</v>
      </c>
      <c r="HQ65" s="162" t="e">
        <f t="shared" si="308"/>
        <v>#N/A</v>
      </c>
      <c r="HR65" s="162" t="e">
        <f t="shared" si="309"/>
        <v>#N/A</v>
      </c>
      <c r="HS65" s="162" t="e">
        <f t="shared" si="310"/>
        <v>#N/A</v>
      </c>
      <c r="HT65" s="162" t="e">
        <f t="shared" si="311"/>
        <v>#N/A</v>
      </c>
    </row>
    <row r="66" spans="1:228" hidden="1" x14ac:dyDescent="0.25">
      <c r="A66" s="4">
        <v>63</v>
      </c>
      <c r="B66" s="102"/>
      <c r="C66" s="110"/>
      <c r="D66" s="115" t="str">
        <f t="shared" si="205"/>
        <v/>
      </c>
      <c r="E66" s="88"/>
      <c r="F66" s="115" t="str">
        <f t="shared" si="206"/>
        <v/>
      </c>
      <c r="G66" s="110"/>
      <c r="H66" s="103"/>
      <c r="I66" s="34" t="str">
        <f t="shared" si="0"/>
        <v/>
      </c>
      <c r="J66" s="34" t="str">
        <f t="shared" si="1"/>
        <v/>
      </c>
      <c r="K66" s="69" t="str">
        <f t="shared" si="109"/>
        <v/>
      </c>
      <c r="L66" s="21"/>
      <c r="M66" s="56"/>
      <c r="N66" s="265"/>
      <c r="O66" s="70" t="str">
        <f>IF(AND(D66&gt;0,E66&gt;0,F66&gt;0),IF(ISBLANK(N66),IF(ISBLANK(L66),"",(F66-D66)*VLOOKUP(L66,VLookups!$A$4:$B$13,2,FALSE)),N66),"")</f>
        <v/>
      </c>
      <c r="P66" s="71" t="str">
        <f t="shared" si="207"/>
        <v/>
      </c>
      <c r="Q66" s="88"/>
      <c r="R66" s="258" t="str">
        <f>IF(AND(Q66&gt;0,E66&gt;0,NOT(O66="")),ABS(VLOOKUP($Q$1,VLookups!$A$48:$B$49,2,FALSE)-_xlfn.NORM.DIST(Q66,K66,O66,TRUE)),"")</f>
        <v/>
      </c>
      <c r="S66" s="87" t="str">
        <f>IF(AND($D66&gt;0,$E66&gt;0,$F66&gt;0,NOT(ISBLANK($L66))),_xlfn.NORM.INV(ABS(VLOOKUP($Q$1,VLookups!$A$48:$B$49,2,FALSE)-S$3),$K66,$O66),"")</f>
        <v/>
      </c>
      <c r="T66" s="86" t="str">
        <f>IF(AND($D66&gt;0,$E66&gt;0,$F66&gt;0,NOT(ISBLANK($L66))),_xlfn.NORM.INV(ABS(VLOOKUP($Q$1,VLookups!$A$48:$B$49,2,FALSE)-T$3),$K66,$O66),"")</f>
        <v/>
      </c>
      <c r="U66" s="87" t="str">
        <f>IF(AND($D66&gt;0,$E66&gt;0,$F66&gt;0,NOT(ISBLANK($L66))),_xlfn.NORM.INV(ABS(VLOOKUP($Q$1,VLookups!$A$48:$B$49,2,FALSE)-U$3),$K66,$O66),"")</f>
        <v/>
      </c>
      <c r="V66" s="86" t="str">
        <f>IF(AND($D66&gt;0,$E66&gt;0,$F66&gt;0,NOT(ISBLANK($L66))),_xlfn.NORM.INV(ABS(VLOOKUP($Q$1,VLookups!$A$48:$B$49,2,FALSE)-V$3),$K66,$O66),"")</f>
        <v/>
      </c>
      <c r="W66" s="87" t="str">
        <f>IF(AND($D66&gt;0,$E66&gt;0,$F66&gt;0,NOT(ISBLANK($L66))),_xlfn.NORM.INV(ABS(VLOOKUP($Q$1,VLookups!$A$48:$B$49,2,FALSE)-W$3),$K66,$O66),"")</f>
        <v/>
      </c>
      <c r="X66" s="86" t="str">
        <f>IF(AND($D66&gt;0,$E66&gt;0,$F66&gt;0,NOT(ISBLANK($L66))),_xlfn.NORM.INV(ABS(VLOOKUP($Q$1,VLookups!$A$48:$B$49,2,FALSE)-X$3),$K66,$O66),"")</f>
        <v/>
      </c>
      <c r="Y66" s="5"/>
      <c r="Z66" s="161"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2" t="e">
        <f t="shared" si="211"/>
        <v>#N/A</v>
      </c>
      <c r="DY66" s="162" t="e">
        <f t="shared" si="212"/>
        <v>#N/A</v>
      </c>
      <c r="DZ66" s="162" t="e">
        <f t="shared" si="213"/>
        <v>#N/A</v>
      </c>
      <c r="EA66" s="162" t="e">
        <f t="shared" si="214"/>
        <v>#N/A</v>
      </c>
      <c r="EB66" s="162" t="e">
        <f t="shared" si="215"/>
        <v>#N/A</v>
      </c>
      <c r="EC66" s="162" t="e">
        <f t="shared" si="216"/>
        <v>#N/A</v>
      </c>
      <c r="ED66" s="162" t="e">
        <f t="shared" si="217"/>
        <v>#N/A</v>
      </c>
      <c r="EE66" s="162" t="e">
        <f t="shared" si="218"/>
        <v>#N/A</v>
      </c>
      <c r="EF66" s="162" t="e">
        <f t="shared" si="219"/>
        <v>#N/A</v>
      </c>
      <c r="EG66" s="162" t="e">
        <f t="shared" si="220"/>
        <v>#N/A</v>
      </c>
      <c r="EH66" s="162" t="e">
        <f t="shared" si="221"/>
        <v>#N/A</v>
      </c>
      <c r="EI66" s="162" t="e">
        <f t="shared" si="222"/>
        <v>#N/A</v>
      </c>
      <c r="EJ66" s="162" t="e">
        <f t="shared" si="223"/>
        <v>#N/A</v>
      </c>
      <c r="EK66" s="162" t="e">
        <f t="shared" si="224"/>
        <v>#N/A</v>
      </c>
      <c r="EL66" s="162" t="e">
        <f t="shared" si="225"/>
        <v>#N/A</v>
      </c>
      <c r="EM66" s="162" t="e">
        <f t="shared" si="226"/>
        <v>#N/A</v>
      </c>
      <c r="EN66" s="162" t="e">
        <f t="shared" si="227"/>
        <v>#N/A</v>
      </c>
      <c r="EO66" s="162" t="e">
        <f t="shared" si="228"/>
        <v>#N/A</v>
      </c>
      <c r="EP66" s="162" t="e">
        <f t="shared" si="229"/>
        <v>#N/A</v>
      </c>
      <c r="EQ66" s="162" t="e">
        <f t="shared" si="230"/>
        <v>#N/A</v>
      </c>
      <c r="ER66" s="162" t="e">
        <f t="shared" si="231"/>
        <v>#N/A</v>
      </c>
      <c r="ES66" s="162" t="e">
        <f t="shared" si="232"/>
        <v>#N/A</v>
      </c>
      <c r="ET66" s="162" t="e">
        <f t="shared" si="233"/>
        <v>#N/A</v>
      </c>
      <c r="EU66" s="162" t="e">
        <f t="shared" si="234"/>
        <v>#N/A</v>
      </c>
      <c r="EV66" s="162" t="e">
        <f t="shared" si="235"/>
        <v>#N/A</v>
      </c>
      <c r="EW66" s="162" t="e">
        <f t="shared" si="236"/>
        <v>#N/A</v>
      </c>
      <c r="EX66" s="162" t="e">
        <f t="shared" si="237"/>
        <v>#N/A</v>
      </c>
      <c r="EY66" s="162" t="e">
        <f t="shared" si="238"/>
        <v>#N/A</v>
      </c>
      <c r="EZ66" s="162" t="e">
        <f t="shared" si="239"/>
        <v>#N/A</v>
      </c>
      <c r="FA66" s="162" t="e">
        <f t="shared" si="240"/>
        <v>#N/A</v>
      </c>
      <c r="FB66" s="162" t="e">
        <f t="shared" si="241"/>
        <v>#N/A</v>
      </c>
      <c r="FC66" s="162" t="e">
        <f t="shared" si="242"/>
        <v>#N/A</v>
      </c>
      <c r="FD66" s="162" t="e">
        <f t="shared" si="243"/>
        <v>#N/A</v>
      </c>
      <c r="FE66" s="162" t="e">
        <f t="shared" si="244"/>
        <v>#N/A</v>
      </c>
      <c r="FF66" s="162" t="e">
        <f t="shared" si="245"/>
        <v>#N/A</v>
      </c>
      <c r="FG66" s="162" t="e">
        <f t="shared" si="246"/>
        <v>#N/A</v>
      </c>
      <c r="FH66" s="162" t="e">
        <f t="shared" si="247"/>
        <v>#N/A</v>
      </c>
      <c r="FI66" s="162" t="e">
        <f t="shared" si="248"/>
        <v>#N/A</v>
      </c>
      <c r="FJ66" s="162" t="e">
        <f t="shared" si="249"/>
        <v>#N/A</v>
      </c>
      <c r="FK66" s="162" t="e">
        <f t="shared" si="250"/>
        <v>#N/A</v>
      </c>
      <c r="FL66" s="162" t="e">
        <f t="shared" si="251"/>
        <v>#N/A</v>
      </c>
      <c r="FM66" s="162" t="e">
        <f t="shared" si="252"/>
        <v>#N/A</v>
      </c>
      <c r="FN66" s="162" t="e">
        <f t="shared" si="253"/>
        <v>#N/A</v>
      </c>
      <c r="FO66" s="162" t="e">
        <f t="shared" si="254"/>
        <v>#N/A</v>
      </c>
      <c r="FP66" s="162" t="e">
        <f t="shared" si="255"/>
        <v>#N/A</v>
      </c>
      <c r="FQ66" s="162" t="e">
        <f t="shared" si="256"/>
        <v>#N/A</v>
      </c>
      <c r="FR66" s="162" t="e">
        <f t="shared" si="257"/>
        <v>#N/A</v>
      </c>
      <c r="FS66" s="162" t="e">
        <f t="shared" si="258"/>
        <v>#N/A</v>
      </c>
      <c r="FT66" s="162" t="e">
        <f t="shared" si="259"/>
        <v>#N/A</v>
      </c>
      <c r="FU66" s="162" t="e">
        <f t="shared" si="260"/>
        <v>#N/A</v>
      </c>
      <c r="FV66" s="162" t="e">
        <f t="shared" si="261"/>
        <v>#N/A</v>
      </c>
      <c r="FW66" s="162" t="e">
        <f t="shared" si="262"/>
        <v>#N/A</v>
      </c>
      <c r="FX66" s="162" t="e">
        <f t="shared" si="263"/>
        <v>#N/A</v>
      </c>
      <c r="FY66" s="162" t="e">
        <f t="shared" si="264"/>
        <v>#N/A</v>
      </c>
      <c r="FZ66" s="162" t="e">
        <f t="shared" si="265"/>
        <v>#N/A</v>
      </c>
      <c r="GA66" s="162" t="e">
        <f t="shared" si="266"/>
        <v>#N/A</v>
      </c>
      <c r="GB66" s="162" t="e">
        <f t="shared" si="267"/>
        <v>#N/A</v>
      </c>
      <c r="GC66" s="162" t="e">
        <f t="shared" si="268"/>
        <v>#N/A</v>
      </c>
      <c r="GD66" s="162" t="e">
        <f t="shared" si="269"/>
        <v>#N/A</v>
      </c>
      <c r="GE66" s="162" t="e">
        <f t="shared" si="270"/>
        <v>#N/A</v>
      </c>
      <c r="GF66" s="162" t="e">
        <f t="shared" si="271"/>
        <v>#N/A</v>
      </c>
      <c r="GG66" s="162" t="e">
        <f t="shared" si="272"/>
        <v>#N/A</v>
      </c>
      <c r="GH66" s="162" t="e">
        <f t="shared" si="273"/>
        <v>#N/A</v>
      </c>
      <c r="GI66" s="162" t="e">
        <f t="shared" si="274"/>
        <v>#N/A</v>
      </c>
      <c r="GJ66" s="162" t="e">
        <f t="shared" si="275"/>
        <v>#N/A</v>
      </c>
      <c r="GK66" s="162" t="e">
        <f t="shared" si="276"/>
        <v>#N/A</v>
      </c>
      <c r="GL66" s="162" t="e">
        <f t="shared" si="277"/>
        <v>#N/A</v>
      </c>
      <c r="GM66" s="162" t="e">
        <f t="shared" si="278"/>
        <v>#N/A</v>
      </c>
      <c r="GN66" s="162" t="e">
        <f t="shared" si="279"/>
        <v>#N/A</v>
      </c>
      <c r="GO66" s="162" t="e">
        <f t="shared" si="280"/>
        <v>#N/A</v>
      </c>
      <c r="GP66" s="162" t="e">
        <f t="shared" si="281"/>
        <v>#N/A</v>
      </c>
      <c r="GQ66" s="162" t="e">
        <f t="shared" si="282"/>
        <v>#N/A</v>
      </c>
      <c r="GR66" s="162" t="e">
        <f t="shared" si="283"/>
        <v>#N/A</v>
      </c>
      <c r="GS66" s="162" t="e">
        <f t="shared" si="284"/>
        <v>#N/A</v>
      </c>
      <c r="GT66" s="162" t="e">
        <f t="shared" si="285"/>
        <v>#N/A</v>
      </c>
      <c r="GU66" s="162" t="e">
        <f t="shared" si="286"/>
        <v>#N/A</v>
      </c>
      <c r="GV66" s="162" t="e">
        <f t="shared" si="287"/>
        <v>#N/A</v>
      </c>
      <c r="GW66" s="162" t="e">
        <f t="shared" si="288"/>
        <v>#N/A</v>
      </c>
      <c r="GX66" s="162" t="e">
        <f t="shared" si="289"/>
        <v>#N/A</v>
      </c>
      <c r="GY66" s="162" t="e">
        <f t="shared" si="290"/>
        <v>#N/A</v>
      </c>
      <c r="GZ66" s="162" t="e">
        <f t="shared" si="291"/>
        <v>#N/A</v>
      </c>
      <c r="HA66" s="162" t="e">
        <f t="shared" si="292"/>
        <v>#N/A</v>
      </c>
      <c r="HB66" s="162" t="e">
        <f t="shared" si="293"/>
        <v>#N/A</v>
      </c>
      <c r="HC66" s="162" t="e">
        <f t="shared" si="294"/>
        <v>#N/A</v>
      </c>
      <c r="HD66" s="162" t="e">
        <f t="shared" si="295"/>
        <v>#N/A</v>
      </c>
      <c r="HE66" s="162" t="e">
        <f t="shared" si="296"/>
        <v>#N/A</v>
      </c>
      <c r="HF66" s="162" t="e">
        <f t="shared" si="297"/>
        <v>#N/A</v>
      </c>
      <c r="HG66" s="162" t="e">
        <f t="shared" si="298"/>
        <v>#N/A</v>
      </c>
      <c r="HH66" s="162" t="e">
        <f t="shared" si="299"/>
        <v>#N/A</v>
      </c>
      <c r="HI66" s="162" t="e">
        <f t="shared" si="300"/>
        <v>#N/A</v>
      </c>
      <c r="HJ66" s="162" t="e">
        <f t="shared" si="301"/>
        <v>#N/A</v>
      </c>
      <c r="HK66" s="162" t="e">
        <f t="shared" si="302"/>
        <v>#N/A</v>
      </c>
      <c r="HL66" s="162" t="e">
        <f t="shared" si="303"/>
        <v>#N/A</v>
      </c>
      <c r="HM66" s="162" t="e">
        <f t="shared" si="304"/>
        <v>#N/A</v>
      </c>
      <c r="HN66" s="162" t="e">
        <f t="shared" si="305"/>
        <v>#N/A</v>
      </c>
      <c r="HO66" s="162" t="e">
        <f t="shared" si="306"/>
        <v>#N/A</v>
      </c>
      <c r="HP66" s="162" t="e">
        <f t="shared" si="307"/>
        <v>#N/A</v>
      </c>
      <c r="HQ66" s="162" t="e">
        <f t="shared" si="308"/>
        <v>#N/A</v>
      </c>
      <c r="HR66" s="162" t="e">
        <f t="shared" si="309"/>
        <v>#N/A</v>
      </c>
      <c r="HS66" s="162" t="e">
        <f t="shared" si="310"/>
        <v>#N/A</v>
      </c>
      <c r="HT66" s="162" t="e">
        <f t="shared" si="311"/>
        <v>#N/A</v>
      </c>
    </row>
    <row r="67" spans="1:228" hidden="1" x14ac:dyDescent="0.25">
      <c r="A67" s="4">
        <v>64</v>
      </c>
      <c r="B67" s="102"/>
      <c r="C67" s="110"/>
      <c r="D67" s="115" t="str">
        <f t="shared" si="205"/>
        <v/>
      </c>
      <c r="E67" s="88"/>
      <c r="F67" s="115" t="str">
        <f t="shared" si="206"/>
        <v/>
      </c>
      <c r="G67" s="110"/>
      <c r="H67" s="103"/>
      <c r="I67" s="34" t="str">
        <f t="shared" si="0"/>
        <v/>
      </c>
      <c r="J67" s="34" t="str">
        <f t="shared" si="1"/>
        <v/>
      </c>
      <c r="K67" s="69" t="str">
        <f t="shared" si="109"/>
        <v/>
      </c>
      <c r="L67" s="21"/>
      <c r="M67" s="56"/>
      <c r="N67" s="265"/>
      <c r="O67" s="70" t="str">
        <f>IF(AND(D67&gt;0,E67&gt;0,F67&gt;0),IF(ISBLANK(N67),IF(ISBLANK(L67),"",(F67-D67)*VLOOKUP(L67,VLookups!$A$4:$B$13,2,FALSE)),N67),"")</f>
        <v/>
      </c>
      <c r="P67" s="71" t="str">
        <f t="shared" si="207"/>
        <v/>
      </c>
      <c r="Q67" s="88"/>
      <c r="R67" s="258" t="str">
        <f>IF(AND(Q67&gt;0,E67&gt;0,NOT(O67="")),ABS(VLOOKUP($Q$1,VLookups!$A$48:$B$49,2,FALSE)-_xlfn.NORM.DIST(Q67,K67,O67,TRUE)),"")</f>
        <v/>
      </c>
      <c r="S67" s="87" t="str">
        <f>IF(AND($D67&gt;0,$E67&gt;0,$F67&gt;0,NOT(ISBLANK($L67))),_xlfn.NORM.INV(ABS(VLOOKUP($Q$1,VLookups!$A$48:$B$49,2,FALSE)-S$3),$K67,$O67),"")</f>
        <v/>
      </c>
      <c r="T67" s="86" t="str">
        <f>IF(AND($D67&gt;0,$E67&gt;0,$F67&gt;0,NOT(ISBLANK($L67))),_xlfn.NORM.INV(ABS(VLOOKUP($Q$1,VLookups!$A$48:$B$49,2,FALSE)-T$3),$K67,$O67),"")</f>
        <v/>
      </c>
      <c r="U67" s="87" t="str">
        <f>IF(AND($D67&gt;0,$E67&gt;0,$F67&gt;0,NOT(ISBLANK($L67))),_xlfn.NORM.INV(ABS(VLOOKUP($Q$1,VLookups!$A$48:$B$49,2,FALSE)-U$3),$K67,$O67),"")</f>
        <v/>
      </c>
      <c r="V67" s="86" t="str">
        <f>IF(AND($D67&gt;0,$E67&gt;0,$F67&gt;0,NOT(ISBLANK($L67))),_xlfn.NORM.INV(ABS(VLOOKUP($Q$1,VLookups!$A$48:$B$49,2,FALSE)-V$3),$K67,$O67),"")</f>
        <v/>
      </c>
      <c r="W67" s="87" t="str">
        <f>IF(AND($D67&gt;0,$E67&gt;0,$F67&gt;0,NOT(ISBLANK($L67))),_xlfn.NORM.INV(ABS(VLOOKUP($Q$1,VLookups!$A$48:$B$49,2,FALSE)-W$3),$K67,$O67),"")</f>
        <v/>
      </c>
      <c r="X67" s="86" t="str">
        <f>IF(AND($D67&gt;0,$E67&gt;0,$F67&gt;0,NOT(ISBLANK($L67))),_xlfn.NORM.INV(ABS(VLOOKUP($Q$1,VLookups!$A$48:$B$49,2,FALSE)-X$3),$K67,$O67),"")</f>
        <v/>
      </c>
      <c r="Y67" s="5"/>
      <c r="Z67" s="161"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2" t="e">
        <f t="shared" si="211"/>
        <v>#N/A</v>
      </c>
      <c r="DY67" s="162" t="e">
        <f t="shared" si="212"/>
        <v>#N/A</v>
      </c>
      <c r="DZ67" s="162" t="e">
        <f t="shared" si="213"/>
        <v>#N/A</v>
      </c>
      <c r="EA67" s="162" t="e">
        <f t="shared" si="214"/>
        <v>#N/A</v>
      </c>
      <c r="EB67" s="162" t="e">
        <f t="shared" si="215"/>
        <v>#N/A</v>
      </c>
      <c r="EC67" s="162" t="e">
        <f t="shared" si="216"/>
        <v>#N/A</v>
      </c>
      <c r="ED67" s="162" t="e">
        <f t="shared" si="217"/>
        <v>#N/A</v>
      </c>
      <c r="EE67" s="162" t="e">
        <f t="shared" si="218"/>
        <v>#N/A</v>
      </c>
      <c r="EF67" s="162" t="e">
        <f t="shared" si="219"/>
        <v>#N/A</v>
      </c>
      <c r="EG67" s="162" t="e">
        <f t="shared" si="220"/>
        <v>#N/A</v>
      </c>
      <c r="EH67" s="162" t="e">
        <f t="shared" si="221"/>
        <v>#N/A</v>
      </c>
      <c r="EI67" s="162" t="e">
        <f t="shared" si="222"/>
        <v>#N/A</v>
      </c>
      <c r="EJ67" s="162" t="e">
        <f t="shared" si="223"/>
        <v>#N/A</v>
      </c>
      <c r="EK67" s="162" t="e">
        <f t="shared" si="224"/>
        <v>#N/A</v>
      </c>
      <c r="EL67" s="162" t="e">
        <f t="shared" si="225"/>
        <v>#N/A</v>
      </c>
      <c r="EM67" s="162" t="e">
        <f t="shared" si="226"/>
        <v>#N/A</v>
      </c>
      <c r="EN67" s="162" t="e">
        <f t="shared" si="227"/>
        <v>#N/A</v>
      </c>
      <c r="EO67" s="162" t="e">
        <f t="shared" si="228"/>
        <v>#N/A</v>
      </c>
      <c r="EP67" s="162" t="e">
        <f t="shared" si="229"/>
        <v>#N/A</v>
      </c>
      <c r="EQ67" s="162" t="e">
        <f t="shared" si="230"/>
        <v>#N/A</v>
      </c>
      <c r="ER67" s="162" t="e">
        <f t="shared" si="231"/>
        <v>#N/A</v>
      </c>
      <c r="ES67" s="162" t="e">
        <f t="shared" si="232"/>
        <v>#N/A</v>
      </c>
      <c r="ET67" s="162" t="e">
        <f t="shared" si="233"/>
        <v>#N/A</v>
      </c>
      <c r="EU67" s="162" t="e">
        <f t="shared" si="234"/>
        <v>#N/A</v>
      </c>
      <c r="EV67" s="162" t="e">
        <f t="shared" si="235"/>
        <v>#N/A</v>
      </c>
      <c r="EW67" s="162" t="e">
        <f t="shared" si="236"/>
        <v>#N/A</v>
      </c>
      <c r="EX67" s="162" t="e">
        <f t="shared" si="237"/>
        <v>#N/A</v>
      </c>
      <c r="EY67" s="162" t="e">
        <f t="shared" si="238"/>
        <v>#N/A</v>
      </c>
      <c r="EZ67" s="162" t="e">
        <f t="shared" si="239"/>
        <v>#N/A</v>
      </c>
      <c r="FA67" s="162" t="e">
        <f t="shared" si="240"/>
        <v>#N/A</v>
      </c>
      <c r="FB67" s="162" t="e">
        <f t="shared" si="241"/>
        <v>#N/A</v>
      </c>
      <c r="FC67" s="162" t="e">
        <f t="shared" si="242"/>
        <v>#N/A</v>
      </c>
      <c r="FD67" s="162" t="e">
        <f t="shared" si="243"/>
        <v>#N/A</v>
      </c>
      <c r="FE67" s="162" t="e">
        <f t="shared" si="244"/>
        <v>#N/A</v>
      </c>
      <c r="FF67" s="162" t="e">
        <f t="shared" si="245"/>
        <v>#N/A</v>
      </c>
      <c r="FG67" s="162" t="e">
        <f t="shared" si="246"/>
        <v>#N/A</v>
      </c>
      <c r="FH67" s="162" t="e">
        <f t="shared" si="247"/>
        <v>#N/A</v>
      </c>
      <c r="FI67" s="162" t="e">
        <f t="shared" si="248"/>
        <v>#N/A</v>
      </c>
      <c r="FJ67" s="162" t="e">
        <f t="shared" si="249"/>
        <v>#N/A</v>
      </c>
      <c r="FK67" s="162" t="e">
        <f t="shared" si="250"/>
        <v>#N/A</v>
      </c>
      <c r="FL67" s="162" t="e">
        <f t="shared" si="251"/>
        <v>#N/A</v>
      </c>
      <c r="FM67" s="162" t="e">
        <f t="shared" si="252"/>
        <v>#N/A</v>
      </c>
      <c r="FN67" s="162" t="e">
        <f t="shared" si="253"/>
        <v>#N/A</v>
      </c>
      <c r="FO67" s="162" t="e">
        <f t="shared" si="254"/>
        <v>#N/A</v>
      </c>
      <c r="FP67" s="162" t="e">
        <f t="shared" si="255"/>
        <v>#N/A</v>
      </c>
      <c r="FQ67" s="162" t="e">
        <f t="shared" si="256"/>
        <v>#N/A</v>
      </c>
      <c r="FR67" s="162" t="e">
        <f t="shared" si="257"/>
        <v>#N/A</v>
      </c>
      <c r="FS67" s="162" t="e">
        <f t="shared" si="258"/>
        <v>#N/A</v>
      </c>
      <c r="FT67" s="162" t="e">
        <f t="shared" si="259"/>
        <v>#N/A</v>
      </c>
      <c r="FU67" s="162" t="e">
        <f t="shared" si="260"/>
        <v>#N/A</v>
      </c>
      <c r="FV67" s="162" t="e">
        <f t="shared" si="261"/>
        <v>#N/A</v>
      </c>
      <c r="FW67" s="162" t="e">
        <f t="shared" si="262"/>
        <v>#N/A</v>
      </c>
      <c r="FX67" s="162" t="e">
        <f t="shared" si="263"/>
        <v>#N/A</v>
      </c>
      <c r="FY67" s="162" t="e">
        <f t="shared" si="264"/>
        <v>#N/A</v>
      </c>
      <c r="FZ67" s="162" t="e">
        <f t="shared" si="265"/>
        <v>#N/A</v>
      </c>
      <c r="GA67" s="162" t="e">
        <f t="shared" si="266"/>
        <v>#N/A</v>
      </c>
      <c r="GB67" s="162" t="e">
        <f t="shared" si="267"/>
        <v>#N/A</v>
      </c>
      <c r="GC67" s="162" t="e">
        <f t="shared" si="268"/>
        <v>#N/A</v>
      </c>
      <c r="GD67" s="162" t="e">
        <f t="shared" si="269"/>
        <v>#N/A</v>
      </c>
      <c r="GE67" s="162" t="e">
        <f t="shared" si="270"/>
        <v>#N/A</v>
      </c>
      <c r="GF67" s="162" t="e">
        <f t="shared" si="271"/>
        <v>#N/A</v>
      </c>
      <c r="GG67" s="162" t="e">
        <f t="shared" si="272"/>
        <v>#N/A</v>
      </c>
      <c r="GH67" s="162" t="e">
        <f t="shared" si="273"/>
        <v>#N/A</v>
      </c>
      <c r="GI67" s="162" t="e">
        <f t="shared" si="274"/>
        <v>#N/A</v>
      </c>
      <c r="GJ67" s="162" t="e">
        <f t="shared" si="275"/>
        <v>#N/A</v>
      </c>
      <c r="GK67" s="162" t="e">
        <f t="shared" si="276"/>
        <v>#N/A</v>
      </c>
      <c r="GL67" s="162" t="e">
        <f t="shared" si="277"/>
        <v>#N/A</v>
      </c>
      <c r="GM67" s="162" t="e">
        <f t="shared" si="278"/>
        <v>#N/A</v>
      </c>
      <c r="GN67" s="162" t="e">
        <f t="shared" si="279"/>
        <v>#N/A</v>
      </c>
      <c r="GO67" s="162" t="e">
        <f t="shared" si="280"/>
        <v>#N/A</v>
      </c>
      <c r="GP67" s="162" t="e">
        <f t="shared" si="281"/>
        <v>#N/A</v>
      </c>
      <c r="GQ67" s="162" t="e">
        <f t="shared" si="282"/>
        <v>#N/A</v>
      </c>
      <c r="GR67" s="162" t="e">
        <f t="shared" si="283"/>
        <v>#N/A</v>
      </c>
      <c r="GS67" s="162" t="e">
        <f t="shared" si="284"/>
        <v>#N/A</v>
      </c>
      <c r="GT67" s="162" t="e">
        <f t="shared" si="285"/>
        <v>#N/A</v>
      </c>
      <c r="GU67" s="162" t="e">
        <f t="shared" si="286"/>
        <v>#N/A</v>
      </c>
      <c r="GV67" s="162" t="e">
        <f t="shared" si="287"/>
        <v>#N/A</v>
      </c>
      <c r="GW67" s="162" t="e">
        <f t="shared" si="288"/>
        <v>#N/A</v>
      </c>
      <c r="GX67" s="162" t="e">
        <f t="shared" si="289"/>
        <v>#N/A</v>
      </c>
      <c r="GY67" s="162" t="e">
        <f t="shared" si="290"/>
        <v>#N/A</v>
      </c>
      <c r="GZ67" s="162" t="e">
        <f t="shared" si="291"/>
        <v>#N/A</v>
      </c>
      <c r="HA67" s="162" t="e">
        <f t="shared" si="292"/>
        <v>#N/A</v>
      </c>
      <c r="HB67" s="162" t="e">
        <f t="shared" si="293"/>
        <v>#N/A</v>
      </c>
      <c r="HC67" s="162" t="e">
        <f t="shared" si="294"/>
        <v>#N/A</v>
      </c>
      <c r="HD67" s="162" t="e">
        <f t="shared" si="295"/>
        <v>#N/A</v>
      </c>
      <c r="HE67" s="162" t="e">
        <f t="shared" si="296"/>
        <v>#N/A</v>
      </c>
      <c r="HF67" s="162" t="e">
        <f t="shared" si="297"/>
        <v>#N/A</v>
      </c>
      <c r="HG67" s="162" t="e">
        <f t="shared" si="298"/>
        <v>#N/A</v>
      </c>
      <c r="HH67" s="162" t="e">
        <f t="shared" si="299"/>
        <v>#N/A</v>
      </c>
      <c r="HI67" s="162" t="e">
        <f t="shared" si="300"/>
        <v>#N/A</v>
      </c>
      <c r="HJ67" s="162" t="e">
        <f t="shared" si="301"/>
        <v>#N/A</v>
      </c>
      <c r="HK67" s="162" t="e">
        <f t="shared" si="302"/>
        <v>#N/A</v>
      </c>
      <c r="HL67" s="162" t="e">
        <f t="shared" si="303"/>
        <v>#N/A</v>
      </c>
      <c r="HM67" s="162" t="e">
        <f t="shared" si="304"/>
        <v>#N/A</v>
      </c>
      <c r="HN67" s="162" t="e">
        <f t="shared" si="305"/>
        <v>#N/A</v>
      </c>
      <c r="HO67" s="162" t="e">
        <f t="shared" si="306"/>
        <v>#N/A</v>
      </c>
      <c r="HP67" s="162" t="e">
        <f t="shared" si="307"/>
        <v>#N/A</v>
      </c>
      <c r="HQ67" s="162" t="e">
        <f t="shared" si="308"/>
        <v>#N/A</v>
      </c>
      <c r="HR67" s="162" t="e">
        <f t="shared" si="309"/>
        <v>#N/A</v>
      </c>
      <c r="HS67" s="162" t="e">
        <f t="shared" si="310"/>
        <v>#N/A</v>
      </c>
      <c r="HT67" s="162" t="e">
        <f t="shared" si="311"/>
        <v>#N/A</v>
      </c>
    </row>
    <row r="68" spans="1:228" hidden="1" x14ac:dyDescent="0.25">
      <c r="A68" s="4">
        <v>65</v>
      </c>
      <c r="B68" s="102"/>
      <c r="C68" s="110"/>
      <c r="D68" s="115" t="str">
        <f t="shared" ref="D68:D99" si="405">IF(ISBLANK(E68),"",IF(NOT(ISBLANK(C68)),C68,IF(NOT(ISBLANK(B68)),E68*(1+B68),E68*(1+$D$2))))</f>
        <v/>
      </c>
      <c r="E68" s="88"/>
      <c r="F68" s="115" t="str">
        <f t="shared" ref="F68:F99" si="406">IF(ISBLANK(E68),"",IF(NOT(ISBLANK(G68)),G68,IF(NOT(ISBLANK(H68)),E68*(1+H68),E68*(1+$F$2))))</f>
        <v/>
      </c>
      <c r="G68" s="110"/>
      <c r="H68" s="103"/>
      <c r="I68" s="34" t="str">
        <f t="shared" ref="I68:I103" si="407">IF(OR(ISBLANK(E68),ISBLANK(F68),ISBLANK(D68)),"",IF(AND(D68&gt;0,E68&gt;0,F68&gt;0),IF(E68&gt;D68,IF(F68&gt;E68,1,-1),-1)))</f>
        <v/>
      </c>
      <c r="J68" s="34" t="str">
        <f t="shared" ref="J68:J103" si="408">IF(OR(ISBLANK(D68),ISBLANK(E68),ISBLANK(F68)),"",IFERROR(MIN(E68-D68,F68-E68)/MAX(E68-D68,F68-E68),""))</f>
        <v/>
      </c>
      <c r="K68" s="69" t="str">
        <f t="shared" si="109"/>
        <v/>
      </c>
      <c r="L68" s="21"/>
      <c r="M68" s="56"/>
      <c r="N68" s="265"/>
      <c r="O68" s="70" t="str">
        <f>IF(AND(D68&gt;0,E68&gt;0,F68&gt;0),IF(ISBLANK(N68),IF(ISBLANK(L68),"",(F68-D68)*VLOOKUP(L68,VLookups!$A$4:$B$13,2,FALSE)),N68),"")</f>
        <v/>
      </c>
      <c r="P68" s="71" t="str">
        <f t="shared" ref="P68:P99" si="409">IF(O68="","",O68^2)</f>
        <v/>
      </c>
      <c r="Q68" s="88"/>
      <c r="R68" s="258" t="str">
        <f>IF(AND(Q68&gt;0,E68&gt;0,NOT(O68="")),ABS(VLOOKUP($Q$1,VLookups!$A$48:$B$49,2,FALSE)-_xlfn.NORM.DIST(Q68,K68,O68,TRUE)),"")</f>
        <v/>
      </c>
      <c r="S68" s="87" t="str">
        <f>IF(AND($D68&gt;0,$E68&gt;0,$F68&gt;0,NOT(ISBLANK($L68))),_xlfn.NORM.INV(ABS(VLOOKUP($Q$1,VLookups!$A$48:$B$49,2,FALSE)-S$3),$K68,$O68),"")</f>
        <v/>
      </c>
      <c r="T68" s="86" t="str">
        <f>IF(AND($D68&gt;0,$E68&gt;0,$F68&gt;0,NOT(ISBLANK($L68))),_xlfn.NORM.INV(ABS(VLOOKUP($Q$1,VLookups!$A$48:$B$49,2,FALSE)-T$3),$K68,$O68),"")</f>
        <v/>
      </c>
      <c r="U68" s="87" t="str">
        <f>IF(AND($D68&gt;0,$E68&gt;0,$F68&gt;0,NOT(ISBLANK($L68))),_xlfn.NORM.INV(ABS(VLOOKUP($Q$1,VLookups!$A$48:$B$49,2,FALSE)-U$3),$K68,$O68),"")</f>
        <v/>
      </c>
      <c r="V68" s="86" t="str">
        <f>IF(AND($D68&gt;0,$E68&gt;0,$F68&gt;0,NOT(ISBLANK($L68))),_xlfn.NORM.INV(ABS(VLOOKUP($Q$1,VLookups!$A$48:$B$49,2,FALSE)-V$3),$K68,$O68),"")</f>
        <v/>
      </c>
      <c r="W68" s="87" t="str">
        <f>IF(AND($D68&gt;0,$E68&gt;0,$F68&gt;0,NOT(ISBLANK($L68))),_xlfn.NORM.INV(ABS(VLOOKUP($Q$1,VLookups!$A$48:$B$49,2,FALSE)-W$3),$K68,$O68),"")</f>
        <v/>
      </c>
      <c r="X68" s="86" t="str">
        <f>IF(AND($D68&gt;0,$E68&gt;0,$F68&gt;0,NOT(ISBLANK($L68))),_xlfn.NORM.INV(ABS(VLOOKUP($Q$1,VLookups!$A$48:$B$49,2,FALSE)-X$3),$K68,$O68),"")</f>
        <v/>
      </c>
      <c r="Y68" s="5"/>
      <c r="Z68" s="161"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2" t="e">
        <f t="shared" ref="DX68:DX104" si="413">IF(ISNONTEXT($O68),_xlfn.NORM.DIST(AA68,$K68,$O68,FALSE),NA())</f>
        <v>#N/A</v>
      </c>
      <c r="DY68" s="162" t="e">
        <f t="shared" ref="DY68:DY104" si="414">IF(ISNONTEXT($O68),_xlfn.NORM.DIST(AB68,$K68,$O68,FALSE),NA())</f>
        <v>#N/A</v>
      </c>
      <c r="DZ68" s="162" t="e">
        <f t="shared" ref="DZ68:DZ104" si="415">IF(ISNONTEXT($O68),_xlfn.NORM.DIST(AC68,$K68,$O68,FALSE),NA())</f>
        <v>#N/A</v>
      </c>
      <c r="EA68" s="162" t="e">
        <f t="shared" ref="EA68:EA104" si="416">IF(ISNONTEXT($O68),_xlfn.NORM.DIST(AD68,$K68,$O68,FALSE),NA())</f>
        <v>#N/A</v>
      </c>
      <c r="EB68" s="162" t="e">
        <f t="shared" ref="EB68:EB104" si="417">IF(ISNONTEXT($O68),_xlfn.NORM.DIST(AE68,$K68,$O68,FALSE),NA())</f>
        <v>#N/A</v>
      </c>
      <c r="EC68" s="162" t="e">
        <f t="shared" ref="EC68:EC104" si="418">IF(ISNONTEXT($O68),_xlfn.NORM.DIST(AF68,$K68,$O68,FALSE),NA())</f>
        <v>#N/A</v>
      </c>
      <c r="ED68" s="162" t="e">
        <f t="shared" ref="ED68:ED104" si="419">IF(ISNONTEXT($O68),_xlfn.NORM.DIST(AG68,$K68,$O68,FALSE),NA())</f>
        <v>#N/A</v>
      </c>
      <c r="EE68" s="162" t="e">
        <f t="shared" ref="EE68:EE104" si="420">IF(ISNONTEXT($O68),_xlfn.NORM.DIST(AH68,$K68,$O68,FALSE),NA())</f>
        <v>#N/A</v>
      </c>
      <c r="EF68" s="162" t="e">
        <f t="shared" ref="EF68:EF104" si="421">IF(ISNONTEXT($O68),_xlfn.NORM.DIST(AI68,$K68,$O68,FALSE),NA())</f>
        <v>#N/A</v>
      </c>
      <c r="EG68" s="162" t="e">
        <f t="shared" ref="EG68:EG104" si="422">IF(ISNONTEXT($O68),_xlfn.NORM.DIST(AJ68,$K68,$O68,FALSE),NA())</f>
        <v>#N/A</v>
      </c>
      <c r="EH68" s="162" t="e">
        <f t="shared" ref="EH68:EH104" si="423">IF(ISNONTEXT($O68),_xlfn.NORM.DIST(AK68,$K68,$O68,FALSE),NA())</f>
        <v>#N/A</v>
      </c>
      <c r="EI68" s="162" t="e">
        <f t="shared" ref="EI68:EI104" si="424">IF(ISNONTEXT($O68),_xlfn.NORM.DIST(AL68,$K68,$O68,FALSE),NA())</f>
        <v>#N/A</v>
      </c>
      <c r="EJ68" s="162" t="e">
        <f t="shared" ref="EJ68:EJ104" si="425">IF(ISNONTEXT($O68),_xlfn.NORM.DIST(AM68,$K68,$O68,FALSE),NA())</f>
        <v>#N/A</v>
      </c>
      <c r="EK68" s="162" t="e">
        <f t="shared" ref="EK68:EK104" si="426">IF(ISNONTEXT($O68),_xlfn.NORM.DIST(AN68,$K68,$O68,FALSE),NA())</f>
        <v>#N/A</v>
      </c>
      <c r="EL68" s="162" t="e">
        <f t="shared" ref="EL68:EL104" si="427">IF(ISNONTEXT($O68),_xlfn.NORM.DIST(AO68,$K68,$O68,FALSE),NA())</f>
        <v>#N/A</v>
      </c>
      <c r="EM68" s="162" t="e">
        <f t="shared" ref="EM68:EM104" si="428">IF(ISNONTEXT($O68),_xlfn.NORM.DIST(AP68,$K68,$O68,FALSE),NA())</f>
        <v>#N/A</v>
      </c>
      <c r="EN68" s="162" t="e">
        <f t="shared" ref="EN68:EN104" si="429">IF(ISNONTEXT($O68),_xlfn.NORM.DIST(AQ68,$K68,$O68,FALSE),NA())</f>
        <v>#N/A</v>
      </c>
      <c r="EO68" s="162" t="e">
        <f t="shared" ref="EO68:EO104" si="430">IF(ISNONTEXT($O68),_xlfn.NORM.DIST(AR68,$K68,$O68,FALSE),NA())</f>
        <v>#N/A</v>
      </c>
      <c r="EP68" s="162" t="e">
        <f t="shared" ref="EP68:EP104" si="431">IF(ISNONTEXT($O68),_xlfn.NORM.DIST(AS68,$K68,$O68,FALSE),NA())</f>
        <v>#N/A</v>
      </c>
      <c r="EQ68" s="162" t="e">
        <f t="shared" ref="EQ68:EQ104" si="432">IF(ISNONTEXT($O68),_xlfn.NORM.DIST(AT68,$K68,$O68,FALSE),NA())</f>
        <v>#N/A</v>
      </c>
      <c r="ER68" s="162" t="e">
        <f t="shared" ref="ER68:ER104" si="433">IF(ISNONTEXT($O68),_xlfn.NORM.DIST(AU68,$K68,$O68,FALSE),NA())</f>
        <v>#N/A</v>
      </c>
      <c r="ES68" s="162" t="e">
        <f t="shared" ref="ES68:ES104" si="434">IF(ISNONTEXT($O68),_xlfn.NORM.DIST(AV68,$K68,$O68,FALSE),NA())</f>
        <v>#N/A</v>
      </c>
      <c r="ET68" s="162" t="e">
        <f t="shared" ref="ET68:ET104" si="435">IF(ISNONTEXT($O68),_xlfn.NORM.DIST(AW68,$K68,$O68,FALSE),NA())</f>
        <v>#N/A</v>
      </c>
      <c r="EU68" s="162" t="e">
        <f t="shared" ref="EU68:EU104" si="436">IF(ISNONTEXT($O68),_xlfn.NORM.DIST(AX68,$K68,$O68,FALSE),NA())</f>
        <v>#N/A</v>
      </c>
      <c r="EV68" s="162" t="e">
        <f t="shared" ref="EV68:EV104" si="437">IF(ISNONTEXT($O68),_xlfn.NORM.DIST(AY68,$K68,$O68,FALSE),NA())</f>
        <v>#N/A</v>
      </c>
      <c r="EW68" s="162" t="e">
        <f t="shared" ref="EW68:EW104" si="438">IF(ISNONTEXT($O68),_xlfn.NORM.DIST(AZ68,$K68,$O68,FALSE),NA())</f>
        <v>#N/A</v>
      </c>
      <c r="EX68" s="162" t="e">
        <f t="shared" ref="EX68:EX104" si="439">IF(ISNONTEXT($O68),_xlfn.NORM.DIST(BA68,$K68,$O68,FALSE),NA())</f>
        <v>#N/A</v>
      </c>
      <c r="EY68" s="162" t="e">
        <f t="shared" ref="EY68:EY104" si="440">IF(ISNONTEXT($O68),_xlfn.NORM.DIST(BB68,$K68,$O68,FALSE),NA())</f>
        <v>#N/A</v>
      </c>
      <c r="EZ68" s="162" t="e">
        <f t="shared" ref="EZ68:EZ104" si="441">IF(ISNONTEXT($O68),_xlfn.NORM.DIST(BC68,$K68,$O68,FALSE),NA())</f>
        <v>#N/A</v>
      </c>
      <c r="FA68" s="162" t="e">
        <f t="shared" ref="FA68:FA104" si="442">IF(ISNONTEXT($O68),_xlfn.NORM.DIST(BD68,$K68,$O68,FALSE),NA())</f>
        <v>#N/A</v>
      </c>
      <c r="FB68" s="162" t="e">
        <f t="shared" ref="FB68:FB104" si="443">IF(ISNONTEXT($O68),_xlfn.NORM.DIST(BE68,$K68,$O68,FALSE),NA())</f>
        <v>#N/A</v>
      </c>
      <c r="FC68" s="162" t="e">
        <f t="shared" ref="FC68:FC104" si="444">IF(ISNONTEXT($O68),_xlfn.NORM.DIST(BF68,$K68,$O68,FALSE),NA())</f>
        <v>#N/A</v>
      </c>
      <c r="FD68" s="162" t="e">
        <f t="shared" ref="FD68:FD104" si="445">IF(ISNONTEXT($O68),_xlfn.NORM.DIST(BG68,$K68,$O68,FALSE),NA())</f>
        <v>#N/A</v>
      </c>
      <c r="FE68" s="162" t="e">
        <f t="shared" ref="FE68:FE104" si="446">IF(ISNONTEXT($O68),_xlfn.NORM.DIST(BH68,$K68,$O68,FALSE),NA())</f>
        <v>#N/A</v>
      </c>
      <c r="FF68" s="162" t="e">
        <f t="shared" ref="FF68:FF104" si="447">IF(ISNONTEXT($O68),_xlfn.NORM.DIST(BI68,$K68,$O68,FALSE),NA())</f>
        <v>#N/A</v>
      </c>
      <c r="FG68" s="162" t="e">
        <f t="shared" ref="FG68:FG104" si="448">IF(ISNONTEXT($O68),_xlfn.NORM.DIST(BJ68,$K68,$O68,FALSE),NA())</f>
        <v>#N/A</v>
      </c>
      <c r="FH68" s="162" t="e">
        <f t="shared" ref="FH68:FH104" si="449">IF(ISNONTEXT($O68),_xlfn.NORM.DIST(BK68,$K68,$O68,FALSE),NA())</f>
        <v>#N/A</v>
      </c>
      <c r="FI68" s="162" t="e">
        <f t="shared" ref="FI68:FI104" si="450">IF(ISNONTEXT($O68),_xlfn.NORM.DIST(BL68,$K68,$O68,FALSE),NA())</f>
        <v>#N/A</v>
      </c>
      <c r="FJ68" s="162" t="e">
        <f t="shared" ref="FJ68:FJ104" si="451">IF(ISNONTEXT($O68),_xlfn.NORM.DIST(BM68,$K68,$O68,FALSE),NA())</f>
        <v>#N/A</v>
      </c>
      <c r="FK68" s="162" t="e">
        <f t="shared" ref="FK68:FK104" si="452">IF(ISNONTEXT($O68),_xlfn.NORM.DIST(BN68,$K68,$O68,FALSE),NA())</f>
        <v>#N/A</v>
      </c>
      <c r="FL68" s="162" t="e">
        <f t="shared" ref="FL68:FL104" si="453">IF(ISNONTEXT($O68),_xlfn.NORM.DIST(BO68,$K68,$O68,FALSE),NA())</f>
        <v>#N/A</v>
      </c>
      <c r="FM68" s="162" t="e">
        <f t="shared" ref="FM68:FM104" si="454">IF(ISNONTEXT($O68),_xlfn.NORM.DIST(BP68,$K68,$O68,FALSE),NA())</f>
        <v>#N/A</v>
      </c>
      <c r="FN68" s="162" t="e">
        <f t="shared" ref="FN68:FN104" si="455">IF(ISNONTEXT($O68),_xlfn.NORM.DIST(BQ68,$K68,$O68,FALSE),NA())</f>
        <v>#N/A</v>
      </c>
      <c r="FO68" s="162" t="e">
        <f t="shared" ref="FO68:FO104" si="456">IF(ISNONTEXT($O68),_xlfn.NORM.DIST(BR68,$K68,$O68,FALSE),NA())</f>
        <v>#N/A</v>
      </c>
      <c r="FP68" s="162" t="e">
        <f t="shared" ref="FP68:FP104" si="457">IF(ISNONTEXT($O68),_xlfn.NORM.DIST(BS68,$K68,$O68,FALSE),NA())</f>
        <v>#N/A</v>
      </c>
      <c r="FQ68" s="162" t="e">
        <f t="shared" ref="FQ68:FQ104" si="458">IF(ISNONTEXT($O68),_xlfn.NORM.DIST(BT68,$K68,$O68,FALSE),NA())</f>
        <v>#N/A</v>
      </c>
      <c r="FR68" s="162" t="e">
        <f t="shared" ref="FR68:FR104" si="459">IF(ISNONTEXT($O68),_xlfn.NORM.DIST(BU68,$K68,$O68,FALSE),NA())</f>
        <v>#N/A</v>
      </c>
      <c r="FS68" s="162" t="e">
        <f t="shared" ref="FS68:FS104" si="460">IF(ISNONTEXT($O68),_xlfn.NORM.DIST(BV68,$K68,$O68,FALSE),NA())</f>
        <v>#N/A</v>
      </c>
      <c r="FT68" s="162" t="e">
        <f t="shared" ref="FT68:FT104" si="461">IF(ISNONTEXT($O68),_xlfn.NORM.DIST(BW68,$K68,$O68,FALSE),NA())</f>
        <v>#N/A</v>
      </c>
      <c r="FU68" s="162" t="e">
        <f t="shared" ref="FU68:FU104" si="462">IF(ISNONTEXT($O68),_xlfn.NORM.DIST(BX68,$K68,$O68,FALSE),NA())</f>
        <v>#N/A</v>
      </c>
      <c r="FV68" s="162" t="e">
        <f t="shared" ref="FV68:FV104" si="463">IF(ISNONTEXT($O68),_xlfn.NORM.DIST(BY68,$K68,$O68,FALSE),NA())</f>
        <v>#N/A</v>
      </c>
      <c r="FW68" s="162" t="e">
        <f t="shared" ref="FW68:FW104" si="464">IF(ISNONTEXT($O68),_xlfn.NORM.DIST(BZ68,$K68,$O68,FALSE),NA())</f>
        <v>#N/A</v>
      </c>
      <c r="FX68" s="162" t="e">
        <f t="shared" ref="FX68:FX104" si="465">IF(ISNONTEXT($O68),_xlfn.NORM.DIST(CA68,$K68,$O68,FALSE),NA())</f>
        <v>#N/A</v>
      </c>
      <c r="FY68" s="162" t="e">
        <f t="shared" ref="FY68:FY104" si="466">IF(ISNONTEXT($O68),_xlfn.NORM.DIST(CB68,$K68,$O68,FALSE),NA())</f>
        <v>#N/A</v>
      </c>
      <c r="FZ68" s="162" t="e">
        <f t="shared" ref="FZ68:FZ104" si="467">IF(ISNONTEXT($O68),_xlfn.NORM.DIST(CC68,$K68,$O68,FALSE),NA())</f>
        <v>#N/A</v>
      </c>
      <c r="GA68" s="162" t="e">
        <f t="shared" ref="GA68:GA104" si="468">IF(ISNONTEXT($O68),_xlfn.NORM.DIST(CD68,$K68,$O68,FALSE),NA())</f>
        <v>#N/A</v>
      </c>
      <c r="GB68" s="162" t="e">
        <f t="shared" ref="GB68:GB104" si="469">IF(ISNONTEXT($O68),_xlfn.NORM.DIST(CE68,$K68,$O68,FALSE),NA())</f>
        <v>#N/A</v>
      </c>
      <c r="GC68" s="162" t="e">
        <f t="shared" ref="GC68:GC104" si="470">IF(ISNONTEXT($O68),_xlfn.NORM.DIST(CF68,$K68,$O68,FALSE),NA())</f>
        <v>#N/A</v>
      </c>
      <c r="GD68" s="162" t="e">
        <f t="shared" ref="GD68:GD104" si="471">IF(ISNONTEXT($O68),_xlfn.NORM.DIST(CG68,$K68,$O68,FALSE),NA())</f>
        <v>#N/A</v>
      </c>
      <c r="GE68" s="162" t="e">
        <f t="shared" ref="GE68:GE104" si="472">IF(ISNONTEXT($O68),_xlfn.NORM.DIST(CH68,$K68,$O68,FALSE),NA())</f>
        <v>#N/A</v>
      </c>
      <c r="GF68" s="162" t="e">
        <f t="shared" ref="GF68:GF104" si="473">IF(ISNONTEXT($O68),_xlfn.NORM.DIST(CI68,$K68,$O68,FALSE),NA())</f>
        <v>#N/A</v>
      </c>
      <c r="GG68" s="162" t="e">
        <f t="shared" ref="GG68:GG104" si="474">IF(ISNONTEXT($O68),_xlfn.NORM.DIST(CJ68,$K68,$O68,FALSE),NA())</f>
        <v>#N/A</v>
      </c>
      <c r="GH68" s="162" t="e">
        <f t="shared" ref="GH68:GH104" si="475">IF(ISNONTEXT($O68),_xlfn.NORM.DIST(CK68,$K68,$O68,FALSE),NA())</f>
        <v>#N/A</v>
      </c>
      <c r="GI68" s="162" t="e">
        <f t="shared" ref="GI68:GI104" si="476">IF(ISNONTEXT($O68),_xlfn.NORM.DIST(CL68,$K68,$O68,FALSE),NA())</f>
        <v>#N/A</v>
      </c>
      <c r="GJ68" s="162" t="e">
        <f t="shared" ref="GJ68:GJ104" si="477">IF(ISNONTEXT($O68),_xlfn.NORM.DIST(CM68,$K68,$O68,FALSE),NA())</f>
        <v>#N/A</v>
      </c>
      <c r="GK68" s="162" t="e">
        <f t="shared" ref="GK68:GK104" si="478">IF(ISNONTEXT($O68),_xlfn.NORM.DIST(CN68,$K68,$O68,FALSE),NA())</f>
        <v>#N/A</v>
      </c>
      <c r="GL68" s="162" t="e">
        <f t="shared" ref="GL68:GL104" si="479">IF(ISNONTEXT($O68),_xlfn.NORM.DIST(CO68,$K68,$O68,FALSE),NA())</f>
        <v>#N/A</v>
      </c>
      <c r="GM68" s="162" t="e">
        <f t="shared" ref="GM68:GM104" si="480">IF(ISNONTEXT($O68),_xlfn.NORM.DIST(CP68,$K68,$O68,FALSE),NA())</f>
        <v>#N/A</v>
      </c>
      <c r="GN68" s="162" t="e">
        <f t="shared" ref="GN68:GN104" si="481">IF(ISNONTEXT($O68),_xlfn.NORM.DIST(CQ68,$K68,$O68,FALSE),NA())</f>
        <v>#N/A</v>
      </c>
      <c r="GO68" s="162" t="e">
        <f t="shared" ref="GO68:GO104" si="482">IF(ISNONTEXT($O68),_xlfn.NORM.DIST(CR68,$K68,$O68,FALSE),NA())</f>
        <v>#N/A</v>
      </c>
      <c r="GP68" s="162" t="e">
        <f t="shared" ref="GP68:GP104" si="483">IF(ISNONTEXT($O68),_xlfn.NORM.DIST(CS68,$K68,$O68,FALSE),NA())</f>
        <v>#N/A</v>
      </c>
      <c r="GQ68" s="162" t="e">
        <f t="shared" ref="GQ68:GQ104" si="484">IF(ISNONTEXT($O68),_xlfn.NORM.DIST(CT68,$K68,$O68,FALSE),NA())</f>
        <v>#N/A</v>
      </c>
      <c r="GR68" s="162" t="e">
        <f t="shared" ref="GR68:GR104" si="485">IF(ISNONTEXT($O68),_xlfn.NORM.DIST(CU68,$K68,$O68,FALSE),NA())</f>
        <v>#N/A</v>
      </c>
      <c r="GS68" s="162" t="e">
        <f t="shared" ref="GS68:GS104" si="486">IF(ISNONTEXT($O68),_xlfn.NORM.DIST(CV68,$K68,$O68,FALSE),NA())</f>
        <v>#N/A</v>
      </c>
      <c r="GT68" s="162" t="e">
        <f t="shared" ref="GT68:GT104" si="487">IF(ISNONTEXT($O68),_xlfn.NORM.DIST(CW68,$K68,$O68,FALSE),NA())</f>
        <v>#N/A</v>
      </c>
      <c r="GU68" s="162" t="e">
        <f t="shared" ref="GU68:GU104" si="488">IF(ISNONTEXT($O68),_xlfn.NORM.DIST(CX68,$K68,$O68,FALSE),NA())</f>
        <v>#N/A</v>
      </c>
      <c r="GV68" s="162" t="e">
        <f t="shared" ref="GV68:GV104" si="489">IF(ISNONTEXT($O68),_xlfn.NORM.DIST(CY68,$K68,$O68,FALSE),NA())</f>
        <v>#N/A</v>
      </c>
      <c r="GW68" s="162" t="e">
        <f t="shared" ref="GW68:GW104" si="490">IF(ISNONTEXT($O68),_xlfn.NORM.DIST(CZ68,$K68,$O68,FALSE),NA())</f>
        <v>#N/A</v>
      </c>
      <c r="GX68" s="162" t="e">
        <f t="shared" ref="GX68:GX104" si="491">IF(ISNONTEXT($O68),_xlfn.NORM.DIST(DA68,$K68,$O68,FALSE),NA())</f>
        <v>#N/A</v>
      </c>
      <c r="GY68" s="162" t="e">
        <f t="shared" ref="GY68:GY104" si="492">IF(ISNONTEXT($O68),_xlfn.NORM.DIST(DB68,$K68,$O68,FALSE),NA())</f>
        <v>#N/A</v>
      </c>
      <c r="GZ68" s="162" t="e">
        <f t="shared" ref="GZ68:GZ104" si="493">IF(ISNONTEXT($O68),_xlfn.NORM.DIST(DC68,$K68,$O68,FALSE),NA())</f>
        <v>#N/A</v>
      </c>
      <c r="HA68" s="162" t="e">
        <f t="shared" ref="HA68:HA104" si="494">IF(ISNONTEXT($O68),_xlfn.NORM.DIST(DD68,$K68,$O68,FALSE),NA())</f>
        <v>#N/A</v>
      </c>
      <c r="HB68" s="162" t="e">
        <f t="shared" ref="HB68:HB104" si="495">IF(ISNONTEXT($O68),_xlfn.NORM.DIST(DE68,$K68,$O68,FALSE),NA())</f>
        <v>#N/A</v>
      </c>
      <c r="HC68" s="162" t="e">
        <f t="shared" ref="HC68:HC104" si="496">IF(ISNONTEXT($O68),_xlfn.NORM.DIST(DF68,$K68,$O68,FALSE),NA())</f>
        <v>#N/A</v>
      </c>
      <c r="HD68" s="162" t="e">
        <f t="shared" ref="HD68:HD104" si="497">IF(ISNONTEXT($O68),_xlfn.NORM.DIST(DG68,$K68,$O68,FALSE),NA())</f>
        <v>#N/A</v>
      </c>
      <c r="HE68" s="162" t="e">
        <f t="shared" ref="HE68:HE104" si="498">IF(ISNONTEXT($O68),_xlfn.NORM.DIST(DH68,$K68,$O68,FALSE),NA())</f>
        <v>#N/A</v>
      </c>
      <c r="HF68" s="162" t="e">
        <f t="shared" ref="HF68:HF104" si="499">IF(ISNONTEXT($O68),_xlfn.NORM.DIST(DI68,$K68,$O68,FALSE),NA())</f>
        <v>#N/A</v>
      </c>
      <c r="HG68" s="162" t="e">
        <f t="shared" ref="HG68:HG104" si="500">IF(ISNONTEXT($O68),_xlfn.NORM.DIST(DJ68,$K68,$O68,FALSE),NA())</f>
        <v>#N/A</v>
      </c>
      <c r="HH68" s="162" t="e">
        <f t="shared" ref="HH68:HH104" si="501">IF(ISNONTEXT($O68),_xlfn.NORM.DIST(DK68,$K68,$O68,FALSE),NA())</f>
        <v>#N/A</v>
      </c>
      <c r="HI68" s="162" t="e">
        <f t="shared" ref="HI68:HI104" si="502">IF(ISNONTEXT($O68),_xlfn.NORM.DIST(DL68,$K68,$O68,FALSE),NA())</f>
        <v>#N/A</v>
      </c>
      <c r="HJ68" s="162" t="e">
        <f t="shared" ref="HJ68:HJ104" si="503">IF(ISNONTEXT($O68),_xlfn.NORM.DIST(DM68,$K68,$O68,FALSE),NA())</f>
        <v>#N/A</v>
      </c>
      <c r="HK68" s="162" t="e">
        <f t="shared" ref="HK68:HK104" si="504">IF(ISNONTEXT($O68),_xlfn.NORM.DIST(DN68,$K68,$O68,FALSE),NA())</f>
        <v>#N/A</v>
      </c>
      <c r="HL68" s="162" t="e">
        <f t="shared" ref="HL68:HL104" si="505">IF(ISNONTEXT($O68),_xlfn.NORM.DIST(DO68,$K68,$O68,FALSE),NA())</f>
        <v>#N/A</v>
      </c>
      <c r="HM68" s="162" t="e">
        <f t="shared" ref="HM68:HM104" si="506">IF(ISNONTEXT($O68),_xlfn.NORM.DIST(DP68,$K68,$O68,FALSE),NA())</f>
        <v>#N/A</v>
      </c>
      <c r="HN68" s="162" t="e">
        <f t="shared" ref="HN68:HN104" si="507">IF(ISNONTEXT($O68),_xlfn.NORM.DIST(DQ68,$K68,$O68,FALSE),NA())</f>
        <v>#N/A</v>
      </c>
      <c r="HO68" s="162" t="e">
        <f t="shared" ref="HO68:HO104" si="508">IF(ISNONTEXT($O68),_xlfn.NORM.DIST(DR68,$K68,$O68,FALSE),NA())</f>
        <v>#N/A</v>
      </c>
      <c r="HP68" s="162" t="e">
        <f t="shared" ref="HP68:HP104" si="509">IF(ISNONTEXT($O68),_xlfn.NORM.DIST(DS68,$K68,$O68,FALSE),NA())</f>
        <v>#N/A</v>
      </c>
      <c r="HQ68" s="162" t="e">
        <f t="shared" ref="HQ68:HQ104" si="510">IF(ISNONTEXT($O68),_xlfn.NORM.DIST(DT68,$K68,$O68,FALSE),NA())</f>
        <v>#N/A</v>
      </c>
      <c r="HR68" s="162" t="e">
        <f t="shared" ref="HR68:HR104" si="511">IF(ISNONTEXT($O68),_xlfn.NORM.DIST(DU68,$K68,$O68,FALSE),NA())</f>
        <v>#N/A</v>
      </c>
      <c r="HS68" s="162" t="e">
        <f t="shared" ref="HS68:HS104" si="512">IF(ISNONTEXT($O68),_xlfn.NORM.DIST(DV68,$K68,$O68,FALSE),NA())</f>
        <v>#N/A</v>
      </c>
      <c r="HT68" s="162" t="e">
        <f t="shared" ref="HT68:HT104" si="513">IF(ISNONTEXT($O68),_xlfn.NORM.DIST(DW68,$K68,$O68,FALSE),NA())</f>
        <v>#N/A</v>
      </c>
    </row>
    <row r="69" spans="1:228" hidden="1" x14ac:dyDescent="0.25">
      <c r="A69" s="4">
        <v>66</v>
      </c>
      <c r="B69" s="102"/>
      <c r="C69" s="110"/>
      <c r="D69" s="115" t="str">
        <f t="shared" si="405"/>
        <v/>
      </c>
      <c r="E69" s="88"/>
      <c r="F69" s="115" t="str">
        <f t="shared" si="406"/>
        <v/>
      </c>
      <c r="G69" s="110"/>
      <c r="H69" s="103"/>
      <c r="I69" s="34" t="str">
        <f t="shared" si="407"/>
        <v/>
      </c>
      <c r="J69" s="34" t="str">
        <f t="shared" si="408"/>
        <v/>
      </c>
      <c r="K69" s="69" t="str">
        <f t="shared" ref="K69:K103" si="514">IF(AND(D69&gt;0,E69&gt;0,F69&gt;0),(D69+(4*E69)+F69)/6,"")</f>
        <v/>
      </c>
      <c r="L69" s="21"/>
      <c r="M69" s="56"/>
      <c r="N69" s="265"/>
      <c r="O69" s="70" t="str">
        <f>IF(AND(D69&gt;0,E69&gt;0,F69&gt;0),IF(ISBLANK(N69),IF(ISBLANK(L69),"",(F69-D69)*VLOOKUP(L69,VLookups!$A$4:$B$13,2,FALSE)),N69),"")</f>
        <v/>
      </c>
      <c r="P69" s="71" t="str">
        <f t="shared" si="409"/>
        <v/>
      </c>
      <c r="Q69" s="88"/>
      <c r="R69" s="258" t="str">
        <f>IF(AND(Q69&gt;0,E69&gt;0,NOT(O69="")),ABS(VLOOKUP($Q$1,VLookups!$A$48:$B$49,2,FALSE)-_xlfn.NORM.DIST(Q69,K69,O69,TRUE)),"")</f>
        <v/>
      </c>
      <c r="S69" s="87" t="str">
        <f>IF(AND($D69&gt;0,$E69&gt;0,$F69&gt;0,NOT(ISBLANK($L69))),_xlfn.NORM.INV(ABS(VLOOKUP($Q$1,VLookups!$A$48:$B$49,2,FALSE)-S$3),$K69,$O69),"")</f>
        <v/>
      </c>
      <c r="T69" s="86" t="str">
        <f>IF(AND($D69&gt;0,$E69&gt;0,$F69&gt;0,NOT(ISBLANK($L69))),_xlfn.NORM.INV(ABS(VLOOKUP($Q$1,VLookups!$A$48:$B$49,2,FALSE)-T$3),$K69,$O69),"")</f>
        <v/>
      </c>
      <c r="U69" s="87" t="str">
        <f>IF(AND($D69&gt;0,$E69&gt;0,$F69&gt;0,NOT(ISBLANK($L69))),_xlfn.NORM.INV(ABS(VLOOKUP($Q$1,VLookups!$A$48:$B$49,2,FALSE)-U$3),$K69,$O69),"")</f>
        <v/>
      </c>
      <c r="V69" s="86" t="str">
        <f>IF(AND($D69&gt;0,$E69&gt;0,$F69&gt;0,NOT(ISBLANK($L69))),_xlfn.NORM.INV(ABS(VLOOKUP($Q$1,VLookups!$A$48:$B$49,2,FALSE)-V$3),$K69,$O69),"")</f>
        <v/>
      </c>
      <c r="W69" s="87" t="str">
        <f>IF(AND($D69&gt;0,$E69&gt;0,$F69&gt;0,NOT(ISBLANK($L69))),_xlfn.NORM.INV(ABS(VLOOKUP($Q$1,VLookups!$A$48:$B$49,2,FALSE)-W$3),$K69,$O69),"")</f>
        <v/>
      </c>
      <c r="X69" s="86" t="str">
        <f>IF(AND($D69&gt;0,$E69&gt;0,$F69&gt;0,NOT(ISBLANK($L69))),_xlfn.NORM.INV(ABS(VLOOKUP($Q$1,VLookups!$A$48:$B$49,2,FALSE)-X$3),$K69,$O69),"")</f>
        <v/>
      </c>
      <c r="Y69" s="5"/>
      <c r="Z69" s="161"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c r="HQ69" s="162" t="e">
        <f t="shared" si="510"/>
        <v>#N/A</v>
      </c>
      <c r="HR69" s="162" t="e">
        <f t="shared" si="511"/>
        <v>#N/A</v>
      </c>
      <c r="HS69" s="162" t="e">
        <f t="shared" si="512"/>
        <v>#N/A</v>
      </c>
      <c r="HT69" s="162" t="e">
        <f t="shared" si="513"/>
        <v>#N/A</v>
      </c>
    </row>
    <row r="70" spans="1:228" hidden="1" x14ac:dyDescent="0.25">
      <c r="A70" s="4">
        <v>67</v>
      </c>
      <c r="B70" s="102"/>
      <c r="C70" s="110"/>
      <c r="D70" s="115" t="str">
        <f t="shared" si="405"/>
        <v/>
      </c>
      <c r="E70" s="88"/>
      <c r="F70" s="115" t="str">
        <f t="shared" si="406"/>
        <v/>
      </c>
      <c r="G70" s="110"/>
      <c r="H70" s="103"/>
      <c r="I70" s="34" t="str">
        <f t="shared" si="407"/>
        <v/>
      </c>
      <c r="J70" s="34" t="str">
        <f t="shared" si="408"/>
        <v/>
      </c>
      <c r="K70" s="69" t="str">
        <f t="shared" si="514"/>
        <v/>
      </c>
      <c r="L70" s="21"/>
      <c r="M70" s="56"/>
      <c r="N70" s="265"/>
      <c r="O70" s="70" t="str">
        <f>IF(AND(D70&gt;0,E70&gt;0,F70&gt;0),IF(ISBLANK(N70),IF(ISBLANK(L70),"",(F70-D70)*VLOOKUP(L70,VLookups!$A$4:$B$13,2,FALSE)),N70),"")</f>
        <v/>
      </c>
      <c r="P70" s="71" t="str">
        <f t="shared" si="409"/>
        <v/>
      </c>
      <c r="Q70" s="88"/>
      <c r="R70" s="258" t="str">
        <f>IF(AND(Q70&gt;0,E70&gt;0,NOT(O70="")),ABS(VLOOKUP($Q$1,VLookups!$A$48:$B$49,2,FALSE)-_xlfn.NORM.DIST(Q70,K70,O70,TRUE)),"")</f>
        <v/>
      </c>
      <c r="S70" s="87" t="str">
        <f>IF(AND($D70&gt;0,$E70&gt;0,$F70&gt;0,NOT(ISBLANK($L70))),_xlfn.NORM.INV(ABS(VLOOKUP($Q$1,VLookups!$A$48:$B$49,2,FALSE)-S$3),$K70,$O70),"")</f>
        <v/>
      </c>
      <c r="T70" s="86" t="str">
        <f>IF(AND($D70&gt;0,$E70&gt;0,$F70&gt;0,NOT(ISBLANK($L70))),_xlfn.NORM.INV(ABS(VLOOKUP($Q$1,VLookups!$A$48:$B$49,2,FALSE)-T$3),$K70,$O70),"")</f>
        <v/>
      </c>
      <c r="U70" s="87" t="str">
        <f>IF(AND($D70&gt;0,$E70&gt;0,$F70&gt;0,NOT(ISBLANK($L70))),_xlfn.NORM.INV(ABS(VLOOKUP($Q$1,VLookups!$A$48:$B$49,2,FALSE)-U$3),$K70,$O70),"")</f>
        <v/>
      </c>
      <c r="V70" s="86" t="str">
        <f>IF(AND($D70&gt;0,$E70&gt;0,$F70&gt;0,NOT(ISBLANK($L70))),_xlfn.NORM.INV(ABS(VLOOKUP($Q$1,VLookups!$A$48:$B$49,2,FALSE)-V$3),$K70,$O70),"")</f>
        <v/>
      </c>
      <c r="W70" s="87" t="str">
        <f>IF(AND($D70&gt;0,$E70&gt;0,$F70&gt;0,NOT(ISBLANK($L70))),_xlfn.NORM.INV(ABS(VLOOKUP($Q$1,VLookups!$A$48:$B$49,2,FALSE)-W$3),$K70,$O70),"")</f>
        <v/>
      </c>
      <c r="X70" s="86" t="str">
        <f>IF(AND($D70&gt;0,$E70&gt;0,$F70&gt;0,NOT(ISBLANK($L70))),_xlfn.NORM.INV(ABS(VLOOKUP($Q$1,VLookups!$A$48:$B$49,2,FALSE)-X$3),$K70,$O70),"")</f>
        <v/>
      </c>
      <c r="Y70" s="5"/>
      <c r="Z70" s="161"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c r="HQ70" s="162" t="e">
        <f t="shared" si="510"/>
        <v>#N/A</v>
      </c>
      <c r="HR70" s="162" t="e">
        <f t="shared" si="511"/>
        <v>#N/A</v>
      </c>
      <c r="HS70" s="162" t="e">
        <f t="shared" si="512"/>
        <v>#N/A</v>
      </c>
      <c r="HT70" s="162" t="e">
        <f t="shared" si="513"/>
        <v>#N/A</v>
      </c>
    </row>
    <row r="71" spans="1:228" hidden="1" x14ac:dyDescent="0.25">
      <c r="A71" s="4">
        <v>68</v>
      </c>
      <c r="B71" s="102"/>
      <c r="C71" s="110"/>
      <c r="D71" s="115" t="str">
        <f t="shared" si="405"/>
        <v/>
      </c>
      <c r="E71" s="88"/>
      <c r="F71" s="115" t="str">
        <f t="shared" si="406"/>
        <v/>
      </c>
      <c r="G71" s="110"/>
      <c r="H71" s="103"/>
      <c r="I71" s="34" t="str">
        <f t="shared" si="407"/>
        <v/>
      </c>
      <c r="J71" s="34" t="str">
        <f t="shared" si="408"/>
        <v/>
      </c>
      <c r="K71" s="69" t="str">
        <f t="shared" si="514"/>
        <v/>
      </c>
      <c r="L71" s="21"/>
      <c r="M71" s="56"/>
      <c r="N71" s="265"/>
      <c r="O71" s="70" t="str">
        <f>IF(AND(D71&gt;0,E71&gt;0,F71&gt;0),IF(ISBLANK(N71),IF(ISBLANK(L71),"",(F71-D71)*VLOOKUP(L71,VLookups!$A$4:$B$13,2,FALSE)),N71),"")</f>
        <v/>
      </c>
      <c r="P71" s="71" t="str">
        <f t="shared" si="409"/>
        <v/>
      </c>
      <c r="Q71" s="88"/>
      <c r="R71" s="258" t="str">
        <f>IF(AND(Q71&gt;0,E71&gt;0,NOT(O71="")),ABS(VLOOKUP($Q$1,VLookups!$A$48:$B$49,2,FALSE)-_xlfn.NORM.DIST(Q71,K71,O71,TRUE)),"")</f>
        <v/>
      </c>
      <c r="S71" s="87" t="str">
        <f>IF(AND($D71&gt;0,$E71&gt;0,$F71&gt;0,NOT(ISBLANK($L71))),_xlfn.NORM.INV(ABS(VLOOKUP($Q$1,VLookups!$A$48:$B$49,2,FALSE)-S$3),$K71,$O71),"")</f>
        <v/>
      </c>
      <c r="T71" s="86" t="str">
        <f>IF(AND($D71&gt;0,$E71&gt;0,$F71&gt;0,NOT(ISBLANK($L71))),_xlfn.NORM.INV(ABS(VLOOKUP($Q$1,VLookups!$A$48:$B$49,2,FALSE)-T$3),$K71,$O71),"")</f>
        <v/>
      </c>
      <c r="U71" s="87" t="str">
        <f>IF(AND($D71&gt;0,$E71&gt;0,$F71&gt;0,NOT(ISBLANK($L71))),_xlfn.NORM.INV(ABS(VLOOKUP($Q$1,VLookups!$A$48:$B$49,2,FALSE)-U$3),$K71,$O71),"")</f>
        <v/>
      </c>
      <c r="V71" s="86" t="str">
        <f>IF(AND($D71&gt;0,$E71&gt;0,$F71&gt;0,NOT(ISBLANK($L71))),_xlfn.NORM.INV(ABS(VLOOKUP($Q$1,VLookups!$A$48:$B$49,2,FALSE)-V$3),$K71,$O71),"")</f>
        <v/>
      </c>
      <c r="W71" s="87" t="str">
        <f>IF(AND($D71&gt;0,$E71&gt;0,$F71&gt;0,NOT(ISBLANK($L71))),_xlfn.NORM.INV(ABS(VLOOKUP($Q$1,VLookups!$A$48:$B$49,2,FALSE)-W$3),$K71,$O71),"")</f>
        <v/>
      </c>
      <c r="X71" s="86" t="str">
        <f>IF(AND($D71&gt;0,$E71&gt;0,$F71&gt;0,NOT(ISBLANK($L71))),_xlfn.NORM.INV(ABS(VLOOKUP($Q$1,VLookups!$A$48:$B$49,2,FALSE)-X$3),$K71,$O71),"")</f>
        <v/>
      </c>
      <c r="Y71" s="5"/>
      <c r="Z71" s="161"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c r="HQ71" s="162" t="e">
        <f t="shared" si="510"/>
        <v>#N/A</v>
      </c>
      <c r="HR71" s="162" t="e">
        <f t="shared" si="511"/>
        <v>#N/A</v>
      </c>
      <c r="HS71" s="162" t="e">
        <f t="shared" si="512"/>
        <v>#N/A</v>
      </c>
      <c r="HT71" s="162" t="e">
        <f t="shared" si="513"/>
        <v>#N/A</v>
      </c>
    </row>
    <row r="72" spans="1:228" hidden="1" x14ac:dyDescent="0.25">
      <c r="A72" s="4">
        <v>69</v>
      </c>
      <c r="B72" s="102"/>
      <c r="C72" s="110"/>
      <c r="D72" s="115" t="str">
        <f t="shared" si="405"/>
        <v/>
      </c>
      <c r="E72" s="88"/>
      <c r="F72" s="115" t="str">
        <f t="shared" si="406"/>
        <v/>
      </c>
      <c r="G72" s="110"/>
      <c r="H72" s="103"/>
      <c r="I72" s="34" t="str">
        <f t="shared" si="407"/>
        <v/>
      </c>
      <c r="J72" s="34" t="str">
        <f t="shared" si="408"/>
        <v/>
      </c>
      <c r="K72" s="69" t="str">
        <f t="shared" si="514"/>
        <v/>
      </c>
      <c r="L72" s="21"/>
      <c r="M72" s="56"/>
      <c r="N72" s="265"/>
      <c r="O72" s="70" t="str">
        <f>IF(AND(D72&gt;0,E72&gt;0,F72&gt;0),IF(ISBLANK(N72),IF(ISBLANK(L72),"",(F72-D72)*VLOOKUP(L72,VLookups!$A$4:$B$13,2,FALSE)),N72),"")</f>
        <v/>
      </c>
      <c r="P72" s="71" t="str">
        <f t="shared" si="409"/>
        <v/>
      </c>
      <c r="Q72" s="88"/>
      <c r="R72" s="258" t="str">
        <f>IF(AND(Q72&gt;0,E72&gt;0,NOT(O72="")),ABS(VLOOKUP($Q$1,VLookups!$A$48:$B$49,2,FALSE)-_xlfn.NORM.DIST(Q72,K72,O72,TRUE)),"")</f>
        <v/>
      </c>
      <c r="S72" s="87" t="str">
        <f>IF(AND($D72&gt;0,$E72&gt;0,$F72&gt;0,NOT(ISBLANK($L72))),_xlfn.NORM.INV(ABS(VLOOKUP($Q$1,VLookups!$A$48:$B$49,2,FALSE)-S$3),$K72,$O72),"")</f>
        <v/>
      </c>
      <c r="T72" s="86" t="str">
        <f>IF(AND($D72&gt;0,$E72&gt;0,$F72&gt;0,NOT(ISBLANK($L72))),_xlfn.NORM.INV(ABS(VLOOKUP($Q$1,VLookups!$A$48:$B$49,2,FALSE)-T$3),$K72,$O72),"")</f>
        <v/>
      </c>
      <c r="U72" s="87" t="str">
        <f>IF(AND($D72&gt;0,$E72&gt;0,$F72&gt;0,NOT(ISBLANK($L72))),_xlfn.NORM.INV(ABS(VLOOKUP($Q$1,VLookups!$A$48:$B$49,2,FALSE)-U$3),$K72,$O72),"")</f>
        <v/>
      </c>
      <c r="V72" s="86" t="str">
        <f>IF(AND($D72&gt;0,$E72&gt;0,$F72&gt;0,NOT(ISBLANK($L72))),_xlfn.NORM.INV(ABS(VLOOKUP($Q$1,VLookups!$A$48:$B$49,2,FALSE)-V$3),$K72,$O72),"")</f>
        <v/>
      </c>
      <c r="W72" s="87" t="str">
        <f>IF(AND($D72&gt;0,$E72&gt;0,$F72&gt;0,NOT(ISBLANK($L72))),_xlfn.NORM.INV(ABS(VLOOKUP($Q$1,VLookups!$A$48:$B$49,2,FALSE)-W$3),$K72,$O72),"")</f>
        <v/>
      </c>
      <c r="X72" s="86" t="str">
        <f>IF(AND($D72&gt;0,$E72&gt;0,$F72&gt;0,NOT(ISBLANK($L72))),_xlfn.NORM.INV(ABS(VLOOKUP($Q$1,VLookups!$A$48:$B$49,2,FALSE)-X$3),$K72,$O72),"")</f>
        <v/>
      </c>
      <c r="Y72" s="5"/>
      <c r="Z72" s="161"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c r="HQ72" s="162" t="e">
        <f t="shared" si="510"/>
        <v>#N/A</v>
      </c>
      <c r="HR72" s="162" t="e">
        <f t="shared" si="511"/>
        <v>#N/A</v>
      </c>
      <c r="HS72" s="162" t="e">
        <f t="shared" si="512"/>
        <v>#N/A</v>
      </c>
      <c r="HT72" s="162" t="e">
        <f t="shared" si="513"/>
        <v>#N/A</v>
      </c>
    </row>
    <row r="73" spans="1:228" hidden="1" x14ac:dyDescent="0.25">
      <c r="A73" s="4">
        <v>70</v>
      </c>
      <c r="B73" s="102"/>
      <c r="C73" s="110"/>
      <c r="D73" s="115" t="str">
        <f t="shared" si="405"/>
        <v/>
      </c>
      <c r="E73" s="88"/>
      <c r="F73" s="115" t="str">
        <f t="shared" si="406"/>
        <v/>
      </c>
      <c r="G73" s="110"/>
      <c r="H73" s="103"/>
      <c r="I73" s="34" t="str">
        <f t="shared" si="407"/>
        <v/>
      </c>
      <c r="J73" s="34" t="str">
        <f t="shared" si="408"/>
        <v/>
      </c>
      <c r="K73" s="69" t="str">
        <f t="shared" si="514"/>
        <v/>
      </c>
      <c r="L73" s="21"/>
      <c r="M73" s="56"/>
      <c r="N73" s="265"/>
      <c r="O73" s="70" t="str">
        <f>IF(AND(D73&gt;0,E73&gt;0,F73&gt;0),IF(ISBLANK(N73),IF(ISBLANK(L73),"",(F73-D73)*VLOOKUP(L73,VLookups!$A$4:$B$13,2,FALSE)),N73),"")</f>
        <v/>
      </c>
      <c r="P73" s="71" t="str">
        <f t="shared" si="409"/>
        <v/>
      </c>
      <c r="Q73" s="88"/>
      <c r="R73" s="258" t="str">
        <f>IF(AND(Q73&gt;0,E73&gt;0,NOT(O73="")),ABS(VLOOKUP($Q$1,VLookups!$A$48:$B$49,2,FALSE)-_xlfn.NORM.DIST(Q73,K73,O73,TRUE)),"")</f>
        <v/>
      </c>
      <c r="S73" s="87" t="str">
        <f>IF(AND($D73&gt;0,$E73&gt;0,$F73&gt;0,NOT(ISBLANK($L73))),_xlfn.NORM.INV(ABS(VLOOKUP($Q$1,VLookups!$A$48:$B$49,2,FALSE)-S$3),$K73,$O73),"")</f>
        <v/>
      </c>
      <c r="T73" s="86" t="str">
        <f>IF(AND($D73&gt;0,$E73&gt;0,$F73&gt;0,NOT(ISBLANK($L73))),_xlfn.NORM.INV(ABS(VLOOKUP($Q$1,VLookups!$A$48:$B$49,2,FALSE)-T$3),$K73,$O73),"")</f>
        <v/>
      </c>
      <c r="U73" s="87" t="str">
        <f>IF(AND($D73&gt;0,$E73&gt;0,$F73&gt;0,NOT(ISBLANK($L73))),_xlfn.NORM.INV(ABS(VLOOKUP($Q$1,VLookups!$A$48:$B$49,2,FALSE)-U$3),$K73,$O73),"")</f>
        <v/>
      </c>
      <c r="V73" s="86" t="str">
        <f>IF(AND($D73&gt;0,$E73&gt;0,$F73&gt;0,NOT(ISBLANK($L73))),_xlfn.NORM.INV(ABS(VLOOKUP($Q$1,VLookups!$A$48:$B$49,2,FALSE)-V$3),$K73,$O73),"")</f>
        <v/>
      </c>
      <c r="W73" s="87" t="str">
        <f>IF(AND($D73&gt;0,$E73&gt;0,$F73&gt;0,NOT(ISBLANK($L73))),_xlfn.NORM.INV(ABS(VLOOKUP($Q$1,VLookups!$A$48:$B$49,2,FALSE)-W$3),$K73,$O73),"")</f>
        <v/>
      </c>
      <c r="X73" s="86" t="str">
        <f>IF(AND($D73&gt;0,$E73&gt;0,$F73&gt;0,NOT(ISBLANK($L73))),_xlfn.NORM.INV(ABS(VLOOKUP($Q$1,VLookups!$A$48:$B$49,2,FALSE)-X$3),$K73,$O73),"")</f>
        <v/>
      </c>
      <c r="Y73" s="5"/>
      <c r="Z73" s="161"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c r="HQ73" s="162" t="e">
        <f t="shared" si="510"/>
        <v>#N/A</v>
      </c>
      <c r="HR73" s="162" t="e">
        <f t="shared" si="511"/>
        <v>#N/A</v>
      </c>
      <c r="HS73" s="162" t="e">
        <f t="shared" si="512"/>
        <v>#N/A</v>
      </c>
      <c r="HT73" s="162" t="e">
        <f t="shared" si="513"/>
        <v>#N/A</v>
      </c>
    </row>
    <row r="74" spans="1:228" hidden="1" x14ac:dyDescent="0.25">
      <c r="A74" s="4">
        <v>71</v>
      </c>
      <c r="B74" s="102"/>
      <c r="C74" s="110"/>
      <c r="D74" s="115" t="str">
        <f t="shared" si="405"/>
        <v/>
      </c>
      <c r="E74" s="88"/>
      <c r="F74" s="115" t="str">
        <f t="shared" si="406"/>
        <v/>
      </c>
      <c r="G74" s="110"/>
      <c r="H74" s="103"/>
      <c r="I74" s="34" t="str">
        <f t="shared" si="407"/>
        <v/>
      </c>
      <c r="J74" s="34" t="str">
        <f t="shared" si="408"/>
        <v/>
      </c>
      <c r="K74" s="69" t="str">
        <f t="shared" si="514"/>
        <v/>
      </c>
      <c r="L74" s="21"/>
      <c r="M74" s="56"/>
      <c r="N74" s="265"/>
      <c r="O74" s="70" t="str">
        <f>IF(AND(D74&gt;0,E74&gt;0,F74&gt;0),IF(ISBLANK(N74),IF(ISBLANK(L74),"",(F74-D74)*VLOOKUP(L74,VLookups!$A$4:$B$13,2,FALSE)),N74),"")</f>
        <v/>
      </c>
      <c r="P74" s="71" t="str">
        <f t="shared" si="409"/>
        <v/>
      </c>
      <c r="Q74" s="88"/>
      <c r="R74" s="258" t="str">
        <f>IF(AND(Q74&gt;0,E74&gt;0,NOT(O74="")),ABS(VLOOKUP($Q$1,VLookups!$A$48:$B$49,2,FALSE)-_xlfn.NORM.DIST(Q74,K74,O74,TRUE)),"")</f>
        <v/>
      </c>
      <c r="S74" s="87" t="str">
        <f>IF(AND($D74&gt;0,$E74&gt;0,$F74&gt;0,NOT(ISBLANK($L74))),_xlfn.NORM.INV(ABS(VLOOKUP($Q$1,VLookups!$A$48:$B$49,2,FALSE)-S$3),$K74,$O74),"")</f>
        <v/>
      </c>
      <c r="T74" s="86" t="str">
        <f>IF(AND($D74&gt;0,$E74&gt;0,$F74&gt;0,NOT(ISBLANK($L74))),_xlfn.NORM.INV(ABS(VLOOKUP($Q$1,VLookups!$A$48:$B$49,2,FALSE)-T$3),$K74,$O74),"")</f>
        <v/>
      </c>
      <c r="U74" s="87" t="str">
        <f>IF(AND($D74&gt;0,$E74&gt;0,$F74&gt;0,NOT(ISBLANK($L74))),_xlfn.NORM.INV(ABS(VLOOKUP($Q$1,VLookups!$A$48:$B$49,2,FALSE)-U$3),$K74,$O74),"")</f>
        <v/>
      </c>
      <c r="V74" s="86" t="str">
        <f>IF(AND($D74&gt;0,$E74&gt;0,$F74&gt;0,NOT(ISBLANK($L74))),_xlfn.NORM.INV(ABS(VLOOKUP($Q$1,VLookups!$A$48:$B$49,2,FALSE)-V$3),$K74,$O74),"")</f>
        <v/>
      </c>
      <c r="W74" s="87" t="str">
        <f>IF(AND($D74&gt;0,$E74&gt;0,$F74&gt;0,NOT(ISBLANK($L74))),_xlfn.NORM.INV(ABS(VLOOKUP($Q$1,VLookups!$A$48:$B$49,2,FALSE)-W$3),$K74,$O74),"")</f>
        <v/>
      </c>
      <c r="X74" s="86" t="str">
        <f>IF(AND($D74&gt;0,$E74&gt;0,$F74&gt;0,NOT(ISBLANK($L74))),_xlfn.NORM.INV(ABS(VLOOKUP($Q$1,VLookups!$A$48:$B$49,2,FALSE)-X$3),$K74,$O74),"")</f>
        <v/>
      </c>
      <c r="Y74" s="5"/>
      <c r="Z74" s="161"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c r="HQ74" s="162" t="e">
        <f t="shared" si="510"/>
        <v>#N/A</v>
      </c>
      <c r="HR74" s="162" t="e">
        <f t="shared" si="511"/>
        <v>#N/A</v>
      </c>
      <c r="HS74" s="162" t="e">
        <f t="shared" si="512"/>
        <v>#N/A</v>
      </c>
      <c r="HT74" s="162" t="e">
        <f t="shared" si="513"/>
        <v>#N/A</v>
      </c>
    </row>
    <row r="75" spans="1:228" hidden="1" x14ac:dyDescent="0.25">
      <c r="A75" s="4">
        <v>72</v>
      </c>
      <c r="B75" s="102"/>
      <c r="C75" s="110"/>
      <c r="D75" s="115" t="str">
        <f t="shared" si="405"/>
        <v/>
      </c>
      <c r="E75" s="88"/>
      <c r="F75" s="115" t="str">
        <f t="shared" si="406"/>
        <v/>
      </c>
      <c r="G75" s="110"/>
      <c r="H75" s="103"/>
      <c r="I75" s="34" t="str">
        <f t="shared" si="407"/>
        <v/>
      </c>
      <c r="J75" s="34" t="str">
        <f t="shared" si="408"/>
        <v/>
      </c>
      <c r="K75" s="69" t="str">
        <f t="shared" si="514"/>
        <v/>
      </c>
      <c r="L75" s="21"/>
      <c r="M75" s="56"/>
      <c r="N75" s="265"/>
      <c r="O75" s="70" t="str">
        <f>IF(AND(D75&gt;0,E75&gt;0,F75&gt;0),IF(ISBLANK(N75),IF(ISBLANK(L75),"",(F75-D75)*VLOOKUP(L75,VLookups!$A$4:$B$13,2,FALSE)),N75),"")</f>
        <v/>
      </c>
      <c r="P75" s="71" t="str">
        <f t="shared" si="409"/>
        <v/>
      </c>
      <c r="Q75" s="88"/>
      <c r="R75" s="258" t="str">
        <f>IF(AND(Q75&gt;0,E75&gt;0,NOT(O75="")),ABS(VLOOKUP($Q$1,VLookups!$A$48:$B$49,2,FALSE)-_xlfn.NORM.DIST(Q75,K75,O75,TRUE)),"")</f>
        <v/>
      </c>
      <c r="S75" s="87" t="str">
        <f>IF(AND($D75&gt;0,$E75&gt;0,$F75&gt;0,NOT(ISBLANK($L75))),_xlfn.NORM.INV(ABS(VLOOKUP($Q$1,VLookups!$A$48:$B$49,2,FALSE)-S$3),$K75,$O75),"")</f>
        <v/>
      </c>
      <c r="T75" s="86" t="str">
        <f>IF(AND($D75&gt;0,$E75&gt;0,$F75&gt;0,NOT(ISBLANK($L75))),_xlfn.NORM.INV(ABS(VLOOKUP($Q$1,VLookups!$A$48:$B$49,2,FALSE)-T$3),$K75,$O75),"")</f>
        <v/>
      </c>
      <c r="U75" s="87" t="str">
        <f>IF(AND($D75&gt;0,$E75&gt;0,$F75&gt;0,NOT(ISBLANK($L75))),_xlfn.NORM.INV(ABS(VLOOKUP($Q$1,VLookups!$A$48:$B$49,2,FALSE)-U$3),$K75,$O75),"")</f>
        <v/>
      </c>
      <c r="V75" s="86" t="str">
        <f>IF(AND($D75&gt;0,$E75&gt;0,$F75&gt;0,NOT(ISBLANK($L75))),_xlfn.NORM.INV(ABS(VLOOKUP($Q$1,VLookups!$A$48:$B$49,2,FALSE)-V$3),$K75,$O75),"")</f>
        <v/>
      </c>
      <c r="W75" s="87" t="str">
        <f>IF(AND($D75&gt;0,$E75&gt;0,$F75&gt;0,NOT(ISBLANK($L75))),_xlfn.NORM.INV(ABS(VLOOKUP($Q$1,VLookups!$A$48:$B$49,2,FALSE)-W$3),$K75,$O75),"")</f>
        <v/>
      </c>
      <c r="X75" s="86" t="str">
        <f>IF(AND($D75&gt;0,$E75&gt;0,$F75&gt;0,NOT(ISBLANK($L75))),_xlfn.NORM.INV(ABS(VLOOKUP($Q$1,VLookups!$A$48:$B$49,2,FALSE)-X$3),$K75,$O75),"")</f>
        <v/>
      </c>
      <c r="Y75" s="5"/>
      <c r="Z75" s="161"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c r="HQ75" s="162" t="e">
        <f t="shared" si="510"/>
        <v>#N/A</v>
      </c>
      <c r="HR75" s="162" t="e">
        <f t="shared" si="511"/>
        <v>#N/A</v>
      </c>
      <c r="HS75" s="162" t="e">
        <f t="shared" si="512"/>
        <v>#N/A</v>
      </c>
      <c r="HT75" s="162" t="e">
        <f t="shared" si="513"/>
        <v>#N/A</v>
      </c>
    </row>
    <row r="76" spans="1:228" hidden="1" x14ac:dyDescent="0.25">
      <c r="A76" s="4">
        <v>73</v>
      </c>
      <c r="B76" s="102"/>
      <c r="C76" s="110"/>
      <c r="D76" s="115" t="str">
        <f t="shared" si="405"/>
        <v/>
      </c>
      <c r="E76" s="88"/>
      <c r="F76" s="115" t="str">
        <f t="shared" si="406"/>
        <v/>
      </c>
      <c r="G76" s="110"/>
      <c r="H76" s="103"/>
      <c r="I76" s="34" t="str">
        <f t="shared" si="407"/>
        <v/>
      </c>
      <c r="J76" s="34" t="str">
        <f t="shared" si="408"/>
        <v/>
      </c>
      <c r="K76" s="69" t="str">
        <f t="shared" si="514"/>
        <v/>
      </c>
      <c r="L76" s="21"/>
      <c r="M76" s="56"/>
      <c r="N76" s="265"/>
      <c r="O76" s="70" t="str">
        <f>IF(AND(D76&gt;0,E76&gt;0,F76&gt;0),IF(ISBLANK(N76),IF(ISBLANK(L76),"",(F76-D76)*VLOOKUP(L76,VLookups!$A$4:$B$13,2,FALSE)),N76),"")</f>
        <v/>
      </c>
      <c r="P76" s="71" t="str">
        <f t="shared" si="409"/>
        <v/>
      </c>
      <c r="Q76" s="88"/>
      <c r="R76" s="258" t="str">
        <f>IF(AND(Q76&gt;0,E76&gt;0,NOT(O76="")),ABS(VLOOKUP($Q$1,VLookups!$A$48:$B$49,2,FALSE)-_xlfn.NORM.DIST(Q76,K76,O76,TRUE)),"")</f>
        <v/>
      </c>
      <c r="S76" s="87" t="str">
        <f>IF(AND($D76&gt;0,$E76&gt;0,$F76&gt;0,NOT(ISBLANK($L76))),_xlfn.NORM.INV(ABS(VLOOKUP($Q$1,VLookups!$A$48:$B$49,2,FALSE)-S$3),$K76,$O76),"")</f>
        <v/>
      </c>
      <c r="T76" s="86" t="str">
        <f>IF(AND($D76&gt;0,$E76&gt;0,$F76&gt;0,NOT(ISBLANK($L76))),_xlfn.NORM.INV(ABS(VLOOKUP($Q$1,VLookups!$A$48:$B$49,2,FALSE)-T$3),$K76,$O76),"")</f>
        <v/>
      </c>
      <c r="U76" s="87" t="str">
        <f>IF(AND($D76&gt;0,$E76&gt;0,$F76&gt;0,NOT(ISBLANK($L76))),_xlfn.NORM.INV(ABS(VLOOKUP($Q$1,VLookups!$A$48:$B$49,2,FALSE)-U$3),$K76,$O76),"")</f>
        <v/>
      </c>
      <c r="V76" s="86" t="str">
        <f>IF(AND($D76&gt;0,$E76&gt;0,$F76&gt;0,NOT(ISBLANK($L76))),_xlfn.NORM.INV(ABS(VLOOKUP($Q$1,VLookups!$A$48:$B$49,2,FALSE)-V$3),$K76,$O76),"")</f>
        <v/>
      </c>
      <c r="W76" s="87" t="str">
        <f>IF(AND($D76&gt;0,$E76&gt;0,$F76&gt;0,NOT(ISBLANK($L76))),_xlfn.NORM.INV(ABS(VLOOKUP($Q$1,VLookups!$A$48:$B$49,2,FALSE)-W$3),$K76,$O76),"")</f>
        <v/>
      </c>
      <c r="X76" s="86" t="str">
        <f>IF(AND($D76&gt;0,$E76&gt;0,$F76&gt;0,NOT(ISBLANK($L76))),_xlfn.NORM.INV(ABS(VLOOKUP($Q$1,VLookups!$A$48:$B$49,2,FALSE)-X$3),$K76,$O76),"")</f>
        <v/>
      </c>
      <c r="Y76" s="5"/>
      <c r="Z76" s="161"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c r="HQ76" s="162" t="e">
        <f t="shared" si="510"/>
        <v>#N/A</v>
      </c>
      <c r="HR76" s="162" t="e">
        <f t="shared" si="511"/>
        <v>#N/A</v>
      </c>
      <c r="HS76" s="162" t="e">
        <f t="shared" si="512"/>
        <v>#N/A</v>
      </c>
      <c r="HT76" s="162" t="e">
        <f t="shared" si="513"/>
        <v>#N/A</v>
      </c>
    </row>
    <row r="77" spans="1:228" hidden="1" x14ac:dyDescent="0.25">
      <c r="A77" s="4">
        <v>74</v>
      </c>
      <c r="B77" s="102"/>
      <c r="C77" s="110"/>
      <c r="D77" s="115" t="str">
        <f t="shared" si="405"/>
        <v/>
      </c>
      <c r="E77" s="88"/>
      <c r="F77" s="115" t="str">
        <f t="shared" si="406"/>
        <v/>
      </c>
      <c r="G77" s="110"/>
      <c r="H77" s="103"/>
      <c r="I77" s="34" t="str">
        <f t="shared" si="407"/>
        <v/>
      </c>
      <c r="J77" s="34" t="str">
        <f t="shared" si="408"/>
        <v/>
      </c>
      <c r="K77" s="69" t="str">
        <f t="shared" si="514"/>
        <v/>
      </c>
      <c r="L77" s="21"/>
      <c r="M77" s="56"/>
      <c r="N77" s="265"/>
      <c r="O77" s="70" t="str">
        <f>IF(AND(D77&gt;0,E77&gt;0,F77&gt;0),IF(ISBLANK(N77),IF(ISBLANK(L77),"",(F77-D77)*VLOOKUP(L77,VLookups!$A$4:$B$13,2,FALSE)),N77),"")</f>
        <v/>
      </c>
      <c r="P77" s="71" t="str">
        <f t="shared" si="409"/>
        <v/>
      </c>
      <c r="Q77" s="88"/>
      <c r="R77" s="258" t="str">
        <f>IF(AND(Q77&gt;0,E77&gt;0,NOT(O77="")),ABS(VLOOKUP($Q$1,VLookups!$A$48:$B$49,2,FALSE)-_xlfn.NORM.DIST(Q77,K77,O77,TRUE)),"")</f>
        <v/>
      </c>
      <c r="S77" s="87" t="str">
        <f>IF(AND($D77&gt;0,$E77&gt;0,$F77&gt;0,NOT(ISBLANK($L77))),_xlfn.NORM.INV(ABS(VLOOKUP($Q$1,VLookups!$A$48:$B$49,2,FALSE)-S$3),$K77,$O77),"")</f>
        <v/>
      </c>
      <c r="T77" s="86" t="str">
        <f>IF(AND($D77&gt;0,$E77&gt;0,$F77&gt;0,NOT(ISBLANK($L77))),_xlfn.NORM.INV(ABS(VLOOKUP($Q$1,VLookups!$A$48:$B$49,2,FALSE)-T$3),$K77,$O77),"")</f>
        <v/>
      </c>
      <c r="U77" s="87" t="str">
        <f>IF(AND($D77&gt;0,$E77&gt;0,$F77&gt;0,NOT(ISBLANK($L77))),_xlfn.NORM.INV(ABS(VLOOKUP($Q$1,VLookups!$A$48:$B$49,2,FALSE)-U$3),$K77,$O77),"")</f>
        <v/>
      </c>
      <c r="V77" s="86" t="str">
        <f>IF(AND($D77&gt;0,$E77&gt;0,$F77&gt;0,NOT(ISBLANK($L77))),_xlfn.NORM.INV(ABS(VLOOKUP($Q$1,VLookups!$A$48:$B$49,2,FALSE)-V$3),$K77,$O77),"")</f>
        <v/>
      </c>
      <c r="W77" s="87" t="str">
        <f>IF(AND($D77&gt;0,$E77&gt;0,$F77&gt;0,NOT(ISBLANK($L77))),_xlfn.NORM.INV(ABS(VLOOKUP($Q$1,VLookups!$A$48:$B$49,2,FALSE)-W$3),$K77,$O77),"")</f>
        <v/>
      </c>
      <c r="X77" s="86" t="str">
        <f>IF(AND($D77&gt;0,$E77&gt;0,$F77&gt;0,NOT(ISBLANK($L77))),_xlfn.NORM.INV(ABS(VLOOKUP($Q$1,VLookups!$A$48:$B$49,2,FALSE)-X$3),$K77,$O77),"")</f>
        <v/>
      </c>
      <c r="Y77" s="5"/>
      <c r="Z77" s="161"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c r="HQ77" s="162" t="e">
        <f t="shared" si="510"/>
        <v>#N/A</v>
      </c>
      <c r="HR77" s="162" t="e">
        <f t="shared" si="511"/>
        <v>#N/A</v>
      </c>
      <c r="HS77" s="162" t="e">
        <f t="shared" si="512"/>
        <v>#N/A</v>
      </c>
      <c r="HT77" s="162" t="e">
        <f t="shared" si="513"/>
        <v>#N/A</v>
      </c>
    </row>
    <row r="78" spans="1:228" hidden="1" x14ac:dyDescent="0.25">
      <c r="A78" s="4">
        <v>75</v>
      </c>
      <c r="B78" s="102"/>
      <c r="C78" s="110"/>
      <c r="D78" s="115" t="str">
        <f t="shared" si="405"/>
        <v/>
      </c>
      <c r="E78" s="88"/>
      <c r="F78" s="115" t="str">
        <f t="shared" si="406"/>
        <v/>
      </c>
      <c r="G78" s="110"/>
      <c r="H78" s="103"/>
      <c r="I78" s="34" t="str">
        <f t="shared" si="407"/>
        <v/>
      </c>
      <c r="J78" s="34" t="str">
        <f t="shared" si="408"/>
        <v/>
      </c>
      <c r="K78" s="69" t="str">
        <f t="shared" si="514"/>
        <v/>
      </c>
      <c r="L78" s="21"/>
      <c r="M78" s="56"/>
      <c r="N78" s="265"/>
      <c r="O78" s="70" t="str">
        <f>IF(AND(D78&gt;0,E78&gt;0,F78&gt;0),IF(ISBLANK(N78),IF(ISBLANK(L78),"",(F78-D78)*VLOOKUP(L78,VLookups!$A$4:$B$13,2,FALSE)),N78),"")</f>
        <v/>
      </c>
      <c r="P78" s="71" t="str">
        <f t="shared" si="409"/>
        <v/>
      </c>
      <c r="Q78" s="88"/>
      <c r="R78" s="258" t="str">
        <f>IF(AND(Q78&gt;0,E78&gt;0,NOT(O78="")),ABS(VLOOKUP($Q$1,VLookups!$A$48:$B$49,2,FALSE)-_xlfn.NORM.DIST(Q78,K78,O78,TRUE)),"")</f>
        <v/>
      </c>
      <c r="S78" s="87" t="str">
        <f>IF(AND($D78&gt;0,$E78&gt;0,$F78&gt;0,NOT(ISBLANK($L78))),_xlfn.NORM.INV(ABS(VLOOKUP($Q$1,VLookups!$A$48:$B$49,2,FALSE)-S$3),$K78,$O78),"")</f>
        <v/>
      </c>
      <c r="T78" s="86" t="str">
        <f>IF(AND($D78&gt;0,$E78&gt;0,$F78&gt;0,NOT(ISBLANK($L78))),_xlfn.NORM.INV(ABS(VLOOKUP($Q$1,VLookups!$A$48:$B$49,2,FALSE)-T$3),$K78,$O78),"")</f>
        <v/>
      </c>
      <c r="U78" s="87" t="str">
        <f>IF(AND($D78&gt;0,$E78&gt;0,$F78&gt;0,NOT(ISBLANK($L78))),_xlfn.NORM.INV(ABS(VLOOKUP($Q$1,VLookups!$A$48:$B$49,2,FALSE)-U$3),$K78,$O78),"")</f>
        <v/>
      </c>
      <c r="V78" s="86" t="str">
        <f>IF(AND($D78&gt;0,$E78&gt;0,$F78&gt;0,NOT(ISBLANK($L78))),_xlfn.NORM.INV(ABS(VLOOKUP($Q$1,VLookups!$A$48:$B$49,2,FALSE)-V$3),$K78,$O78),"")</f>
        <v/>
      </c>
      <c r="W78" s="87" t="str">
        <f>IF(AND($D78&gt;0,$E78&gt;0,$F78&gt;0,NOT(ISBLANK($L78))),_xlfn.NORM.INV(ABS(VLOOKUP($Q$1,VLookups!$A$48:$B$49,2,FALSE)-W$3),$K78,$O78),"")</f>
        <v/>
      </c>
      <c r="X78" s="86" t="str">
        <f>IF(AND($D78&gt;0,$E78&gt;0,$F78&gt;0,NOT(ISBLANK($L78))),_xlfn.NORM.INV(ABS(VLOOKUP($Q$1,VLookups!$A$48:$B$49,2,FALSE)-X$3),$K78,$O78),"")</f>
        <v/>
      </c>
      <c r="Y78" s="5"/>
      <c r="Z78" s="161"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c r="HQ78" s="162" t="e">
        <f t="shared" si="510"/>
        <v>#N/A</v>
      </c>
      <c r="HR78" s="162" t="e">
        <f t="shared" si="511"/>
        <v>#N/A</v>
      </c>
      <c r="HS78" s="162" t="e">
        <f t="shared" si="512"/>
        <v>#N/A</v>
      </c>
      <c r="HT78" s="162" t="e">
        <f t="shared" si="513"/>
        <v>#N/A</v>
      </c>
    </row>
    <row r="79" spans="1:228" hidden="1" x14ac:dyDescent="0.25">
      <c r="A79" s="4">
        <v>76</v>
      </c>
      <c r="B79" s="102"/>
      <c r="C79" s="110"/>
      <c r="D79" s="115" t="str">
        <f t="shared" si="405"/>
        <v/>
      </c>
      <c r="E79" s="88"/>
      <c r="F79" s="115" t="str">
        <f t="shared" si="406"/>
        <v/>
      </c>
      <c r="G79" s="110"/>
      <c r="H79" s="103"/>
      <c r="I79" s="34" t="str">
        <f t="shared" si="407"/>
        <v/>
      </c>
      <c r="J79" s="34" t="str">
        <f t="shared" si="408"/>
        <v/>
      </c>
      <c r="K79" s="69" t="str">
        <f t="shared" si="514"/>
        <v/>
      </c>
      <c r="L79" s="21"/>
      <c r="M79" s="56"/>
      <c r="N79" s="265"/>
      <c r="O79" s="70" t="str">
        <f>IF(AND(D79&gt;0,E79&gt;0,F79&gt;0),IF(ISBLANK(N79),IF(ISBLANK(L79),"",(F79-D79)*VLOOKUP(L79,VLookups!$A$4:$B$13,2,FALSE)),N79),"")</f>
        <v/>
      </c>
      <c r="P79" s="71" t="str">
        <f t="shared" si="409"/>
        <v/>
      </c>
      <c r="Q79" s="88"/>
      <c r="R79" s="258" t="str">
        <f>IF(AND(Q79&gt;0,E79&gt;0,NOT(O79="")),ABS(VLOOKUP($Q$1,VLookups!$A$48:$B$49,2,FALSE)-_xlfn.NORM.DIST(Q79,K79,O79,TRUE)),"")</f>
        <v/>
      </c>
      <c r="S79" s="87" t="str">
        <f>IF(AND($D79&gt;0,$E79&gt;0,$F79&gt;0,NOT(ISBLANK($L79))),_xlfn.NORM.INV(ABS(VLOOKUP($Q$1,VLookups!$A$48:$B$49,2,FALSE)-S$3),$K79,$O79),"")</f>
        <v/>
      </c>
      <c r="T79" s="86" t="str">
        <f>IF(AND($D79&gt;0,$E79&gt;0,$F79&gt;0,NOT(ISBLANK($L79))),_xlfn.NORM.INV(ABS(VLOOKUP($Q$1,VLookups!$A$48:$B$49,2,FALSE)-T$3),$K79,$O79),"")</f>
        <v/>
      </c>
      <c r="U79" s="87" t="str">
        <f>IF(AND($D79&gt;0,$E79&gt;0,$F79&gt;0,NOT(ISBLANK($L79))),_xlfn.NORM.INV(ABS(VLOOKUP($Q$1,VLookups!$A$48:$B$49,2,FALSE)-U$3),$K79,$O79),"")</f>
        <v/>
      </c>
      <c r="V79" s="86" t="str">
        <f>IF(AND($D79&gt;0,$E79&gt;0,$F79&gt;0,NOT(ISBLANK($L79))),_xlfn.NORM.INV(ABS(VLOOKUP($Q$1,VLookups!$A$48:$B$49,2,FALSE)-V$3),$K79,$O79),"")</f>
        <v/>
      </c>
      <c r="W79" s="87" t="str">
        <f>IF(AND($D79&gt;0,$E79&gt;0,$F79&gt;0,NOT(ISBLANK($L79))),_xlfn.NORM.INV(ABS(VLOOKUP($Q$1,VLookups!$A$48:$B$49,2,FALSE)-W$3),$K79,$O79),"")</f>
        <v/>
      </c>
      <c r="X79" s="86" t="str">
        <f>IF(AND($D79&gt;0,$E79&gt;0,$F79&gt;0,NOT(ISBLANK($L79))),_xlfn.NORM.INV(ABS(VLOOKUP($Q$1,VLookups!$A$48:$B$49,2,FALSE)-X$3),$K79,$O79),"")</f>
        <v/>
      </c>
      <c r="Y79" s="5"/>
      <c r="Z79" s="161"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c r="HQ79" s="162" t="e">
        <f t="shared" si="510"/>
        <v>#N/A</v>
      </c>
      <c r="HR79" s="162" t="e">
        <f t="shared" si="511"/>
        <v>#N/A</v>
      </c>
      <c r="HS79" s="162" t="e">
        <f t="shared" si="512"/>
        <v>#N/A</v>
      </c>
      <c r="HT79" s="162" t="e">
        <f t="shared" si="513"/>
        <v>#N/A</v>
      </c>
    </row>
    <row r="80" spans="1:228" hidden="1" x14ac:dyDescent="0.25">
      <c r="A80" s="4">
        <v>77</v>
      </c>
      <c r="B80" s="102"/>
      <c r="C80" s="110"/>
      <c r="D80" s="115" t="str">
        <f t="shared" si="405"/>
        <v/>
      </c>
      <c r="E80" s="88"/>
      <c r="F80" s="115" t="str">
        <f t="shared" si="406"/>
        <v/>
      </c>
      <c r="G80" s="110"/>
      <c r="H80" s="103"/>
      <c r="I80" s="34" t="str">
        <f t="shared" si="407"/>
        <v/>
      </c>
      <c r="J80" s="34" t="str">
        <f t="shared" si="408"/>
        <v/>
      </c>
      <c r="K80" s="69" t="str">
        <f t="shared" si="514"/>
        <v/>
      </c>
      <c r="L80" s="21"/>
      <c r="M80" s="56"/>
      <c r="N80" s="265"/>
      <c r="O80" s="70" t="str">
        <f>IF(AND(D80&gt;0,E80&gt;0,F80&gt;0),IF(ISBLANK(N80),IF(ISBLANK(L80),"",(F80-D80)*VLOOKUP(L80,VLookups!$A$4:$B$13,2,FALSE)),N80),"")</f>
        <v/>
      </c>
      <c r="P80" s="71" t="str">
        <f t="shared" si="409"/>
        <v/>
      </c>
      <c r="Q80" s="88"/>
      <c r="R80" s="258" t="str">
        <f>IF(AND(Q80&gt;0,E80&gt;0,NOT(O80="")),ABS(VLOOKUP($Q$1,VLookups!$A$48:$B$49,2,FALSE)-_xlfn.NORM.DIST(Q80,K80,O80,TRUE)),"")</f>
        <v/>
      </c>
      <c r="S80" s="87" t="str">
        <f>IF(AND($D80&gt;0,$E80&gt;0,$F80&gt;0,NOT(ISBLANK($L80))),_xlfn.NORM.INV(ABS(VLOOKUP($Q$1,VLookups!$A$48:$B$49,2,FALSE)-S$3),$K80,$O80),"")</f>
        <v/>
      </c>
      <c r="T80" s="86" t="str">
        <f>IF(AND($D80&gt;0,$E80&gt;0,$F80&gt;0,NOT(ISBLANK($L80))),_xlfn.NORM.INV(ABS(VLOOKUP($Q$1,VLookups!$A$48:$B$49,2,FALSE)-T$3),$K80,$O80),"")</f>
        <v/>
      </c>
      <c r="U80" s="87" t="str">
        <f>IF(AND($D80&gt;0,$E80&gt;0,$F80&gt;0,NOT(ISBLANK($L80))),_xlfn.NORM.INV(ABS(VLOOKUP($Q$1,VLookups!$A$48:$B$49,2,FALSE)-U$3),$K80,$O80),"")</f>
        <v/>
      </c>
      <c r="V80" s="86" t="str">
        <f>IF(AND($D80&gt;0,$E80&gt;0,$F80&gt;0,NOT(ISBLANK($L80))),_xlfn.NORM.INV(ABS(VLOOKUP($Q$1,VLookups!$A$48:$B$49,2,FALSE)-V$3),$K80,$O80),"")</f>
        <v/>
      </c>
      <c r="W80" s="87" t="str">
        <f>IF(AND($D80&gt;0,$E80&gt;0,$F80&gt;0,NOT(ISBLANK($L80))),_xlfn.NORM.INV(ABS(VLOOKUP($Q$1,VLookups!$A$48:$B$49,2,FALSE)-W$3),$K80,$O80),"")</f>
        <v/>
      </c>
      <c r="X80" s="86" t="str">
        <f>IF(AND($D80&gt;0,$E80&gt;0,$F80&gt;0,NOT(ISBLANK($L80))),_xlfn.NORM.INV(ABS(VLOOKUP($Q$1,VLookups!$A$48:$B$49,2,FALSE)-X$3),$K80,$O80),"")</f>
        <v/>
      </c>
      <c r="Y80" s="5"/>
      <c r="Z80" s="161"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c r="HQ80" s="162" t="e">
        <f t="shared" si="510"/>
        <v>#N/A</v>
      </c>
      <c r="HR80" s="162" t="e">
        <f t="shared" si="511"/>
        <v>#N/A</v>
      </c>
      <c r="HS80" s="162" t="e">
        <f t="shared" si="512"/>
        <v>#N/A</v>
      </c>
      <c r="HT80" s="162" t="e">
        <f t="shared" si="513"/>
        <v>#N/A</v>
      </c>
    </row>
    <row r="81" spans="1:228" hidden="1" x14ac:dyDescent="0.25">
      <c r="A81" s="4">
        <v>78</v>
      </c>
      <c r="B81" s="102"/>
      <c r="C81" s="110"/>
      <c r="D81" s="115" t="str">
        <f t="shared" si="405"/>
        <v/>
      </c>
      <c r="E81" s="88"/>
      <c r="F81" s="115" t="str">
        <f t="shared" si="406"/>
        <v/>
      </c>
      <c r="G81" s="110"/>
      <c r="H81" s="103"/>
      <c r="I81" s="34" t="str">
        <f t="shared" si="407"/>
        <v/>
      </c>
      <c r="J81" s="34" t="str">
        <f t="shared" si="408"/>
        <v/>
      </c>
      <c r="K81" s="69" t="str">
        <f t="shared" si="514"/>
        <v/>
      </c>
      <c r="L81" s="21"/>
      <c r="M81" s="56"/>
      <c r="N81" s="265"/>
      <c r="O81" s="70" t="str">
        <f>IF(AND(D81&gt;0,E81&gt;0,F81&gt;0),IF(ISBLANK(N81),IF(ISBLANK(L81),"",(F81-D81)*VLOOKUP(L81,VLookups!$A$4:$B$13,2,FALSE)),N81),"")</f>
        <v/>
      </c>
      <c r="P81" s="71" t="str">
        <f t="shared" si="409"/>
        <v/>
      </c>
      <c r="Q81" s="88"/>
      <c r="R81" s="258" t="str">
        <f>IF(AND(Q81&gt;0,E81&gt;0,NOT(O81="")),ABS(VLOOKUP($Q$1,VLookups!$A$48:$B$49,2,FALSE)-_xlfn.NORM.DIST(Q81,K81,O81,TRUE)),"")</f>
        <v/>
      </c>
      <c r="S81" s="87" t="str">
        <f>IF(AND($D81&gt;0,$E81&gt;0,$F81&gt;0,NOT(ISBLANK($L81))),_xlfn.NORM.INV(ABS(VLOOKUP($Q$1,VLookups!$A$48:$B$49,2,FALSE)-S$3),$K81,$O81),"")</f>
        <v/>
      </c>
      <c r="T81" s="86" t="str">
        <f>IF(AND($D81&gt;0,$E81&gt;0,$F81&gt;0,NOT(ISBLANK($L81))),_xlfn.NORM.INV(ABS(VLOOKUP($Q$1,VLookups!$A$48:$B$49,2,FALSE)-T$3),$K81,$O81),"")</f>
        <v/>
      </c>
      <c r="U81" s="87" t="str">
        <f>IF(AND($D81&gt;0,$E81&gt;0,$F81&gt;0,NOT(ISBLANK($L81))),_xlfn.NORM.INV(ABS(VLOOKUP($Q$1,VLookups!$A$48:$B$49,2,FALSE)-U$3),$K81,$O81),"")</f>
        <v/>
      </c>
      <c r="V81" s="86" t="str">
        <f>IF(AND($D81&gt;0,$E81&gt;0,$F81&gt;0,NOT(ISBLANK($L81))),_xlfn.NORM.INV(ABS(VLOOKUP($Q$1,VLookups!$A$48:$B$49,2,FALSE)-V$3),$K81,$O81),"")</f>
        <v/>
      </c>
      <c r="W81" s="87" t="str">
        <f>IF(AND($D81&gt;0,$E81&gt;0,$F81&gt;0,NOT(ISBLANK($L81))),_xlfn.NORM.INV(ABS(VLOOKUP($Q$1,VLookups!$A$48:$B$49,2,FALSE)-W$3),$K81,$O81),"")</f>
        <v/>
      </c>
      <c r="X81" s="86" t="str">
        <f>IF(AND($D81&gt;0,$E81&gt;0,$F81&gt;0,NOT(ISBLANK($L81))),_xlfn.NORM.INV(ABS(VLOOKUP($Q$1,VLookups!$A$48:$B$49,2,FALSE)-X$3),$K81,$O81),"")</f>
        <v/>
      </c>
      <c r="Y81" s="5"/>
      <c r="Z81" s="161"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c r="HQ81" s="162" t="e">
        <f t="shared" si="510"/>
        <v>#N/A</v>
      </c>
      <c r="HR81" s="162" t="e">
        <f t="shared" si="511"/>
        <v>#N/A</v>
      </c>
      <c r="HS81" s="162" t="e">
        <f t="shared" si="512"/>
        <v>#N/A</v>
      </c>
      <c r="HT81" s="162" t="e">
        <f t="shared" si="513"/>
        <v>#N/A</v>
      </c>
    </row>
    <row r="82" spans="1:228" hidden="1" x14ac:dyDescent="0.25">
      <c r="A82" s="4">
        <v>79</v>
      </c>
      <c r="B82" s="102"/>
      <c r="C82" s="110"/>
      <c r="D82" s="115" t="str">
        <f t="shared" si="405"/>
        <v/>
      </c>
      <c r="E82" s="88"/>
      <c r="F82" s="115" t="str">
        <f t="shared" si="406"/>
        <v/>
      </c>
      <c r="G82" s="110"/>
      <c r="H82" s="103"/>
      <c r="I82" s="34" t="str">
        <f t="shared" si="407"/>
        <v/>
      </c>
      <c r="J82" s="34" t="str">
        <f t="shared" si="408"/>
        <v/>
      </c>
      <c r="K82" s="69" t="str">
        <f t="shared" si="514"/>
        <v/>
      </c>
      <c r="L82" s="21"/>
      <c r="M82" s="56"/>
      <c r="N82" s="265"/>
      <c r="O82" s="70" t="str">
        <f>IF(AND(D82&gt;0,E82&gt;0,F82&gt;0),IF(ISBLANK(N82),IF(ISBLANK(L82),"",(F82-D82)*VLOOKUP(L82,VLookups!$A$4:$B$13,2,FALSE)),N82),"")</f>
        <v/>
      </c>
      <c r="P82" s="71" t="str">
        <f t="shared" si="409"/>
        <v/>
      </c>
      <c r="Q82" s="88"/>
      <c r="R82" s="258" t="str">
        <f>IF(AND(Q82&gt;0,E82&gt;0,NOT(O82="")),ABS(VLOOKUP($Q$1,VLookups!$A$48:$B$49,2,FALSE)-_xlfn.NORM.DIST(Q82,K82,O82,TRUE)),"")</f>
        <v/>
      </c>
      <c r="S82" s="87" t="str">
        <f>IF(AND($D82&gt;0,$E82&gt;0,$F82&gt;0,NOT(ISBLANK($L82))),_xlfn.NORM.INV(ABS(VLOOKUP($Q$1,VLookups!$A$48:$B$49,2,FALSE)-S$3),$K82,$O82),"")</f>
        <v/>
      </c>
      <c r="T82" s="86" t="str">
        <f>IF(AND($D82&gt;0,$E82&gt;0,$F82&gt;0,NOT(ISBLANK($L82))),_xlfn.NORM.INV(ABS(VLOOKUP($Q$1,VLookups!$A$48:$B$49,2,FALSE)-T$3),$K82,$O82),"")</f>
        <v/>
      </c>
      <c r="U82" s="87" t="str">
        <f>IF(AND($D82&gt;0,$E82&gt;0,$F82&gt;0,NOT(ISBLANK($L82))),_xlfn.NORM.INV(ABS(VLOOKUP($Q$1,VLookups!$A$48:$B$49,2,FALSE)-U$3),$K82,$O82),"")</f>
        <v/>
      </c>
      <c r="V82" s="86" t="str">
        <f>IF(AND($D82&gt;0,$E82&gt;0,$F82&gt;0,NOT(ISBLANK($L82))),_xlfn.NORM.INV(ABS(VLOOKUP($Q$1,VLookups!$A$48:$B$49,2,FALSE)-V$3),$K82,$O82),"")</f>
        <v/>
      </c>
      <c r="W82" s="87" t="str">
        <f>IF(AND($D82&gt;0,$E82&gt;0,$F82&gt;0,NOT(ISBLANK($L82))),_xlfn.NORM.INV(ABS(VLOOKUP($Q$1,VLookups!$A$48:$B$49,2,FALSE)-W$3),$K82,$O82),"")</f>
        <v/>
      </c>
      <c r="X82" s="86" t="str">
        <f>IF(AND($D82&gt;0,$E82&gt;0,$F82&gt;0,NOT(ISBLANK($L82))),_xlfn.NORM.INV(ABS(VLOOKUP($Q$1,VLookups!$A$48:$B$49,2,FALSE)-X$3),$K82,$O82),"")</f>
        <v/>
      </c>
      <c r="Y82" s="5"/>
      <c r="Z82" s="161"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c r="HQ82" s="162" t="e">
        <f t="shared" si="510"/>
        <v>#N/A</v>
      </c>
      <c r="HR82" s="162" t="e">
        <f t="shared" si="511"/>
        <v>#N/A</v>
      </c>
      <c r="HS82" s="162" t="e">
        <f t="shared" si="512"/>
        <v>#N/A</v>
      </c>
      <c r="HT82" s="162" t="e">
        <f t="shared" si="513"/>
        <v>#N/A</v>
      </c>
    </row>
    <row r="83" spans="1:228" hidden="1" x14ac:dyDescent="0.25">
      <c r="A83" s="4">
        <v>80</v>
      </c>
      <c r="B83" s="102"/>
      <c r="C83" s="110"/>
      <c r="D83" s="115" t="str">
        <f t="shared" si="405"/>
        <v/>
      </c>
      <c r="E83" s="88"/>
      <c r="F83" s="115" t="str">
        <f t="shared" si="406"/>
        <v/>
      </c>
      <c r="G83" s="110"/>
      <c r="H83" s="103"/>
      <c r="I83" s="34" t="str">
        <f t="shared" si="407"/>
        <v/>
      </c>
      <c r="J83" s="34" t="str">
        <f t="shared" si="408"/>
        <v/>
      </c>
      <c r="K83" s="69" t="str">
        <f t="shared" si="514"/>
        <v/>
      </c>
      <c r="L83" s="21"/>
      <c r="M83" s="56"/>
      <c r="N83" s="265"/>
      <c r="O83" s="70" t="str">
        <f>IF(AND(D83&gt;0,E83&gt;0,F83&gt;0),IF(ISBLANK(N83),IF(ISBLANK(L83),"",(F83-D83)*VLOOKUP(L83,VLookups!$A$4:$B$13,2,FALSE)),N83),"")</f>
        <v/>
      </c>
      <c r="P83" s="71" t="str">
        <f t="shared" si="409"/>
        <v/>
      </c>
      <c r="Q83" s="88"/>
      <c r="R83" s="258" t="str">
        <f>IF(AND(Q83&gt;0,E83&gt;0,NOT(O83="")),ABS(VLOOKUP($Q$1,VLookups!$A$48:$B$49,2,FALSE)-_xlfn.NORM.DIST(Q83,K83,O83,TRUE)),"")</f>
        <v/>
      </c>
      <c r="S83" s="87" t="str">
        <f>IF(AND($D83&gt;0,$E83&gt;0,$F83&gt;0,NOT(ISBLANK($L83))),_xlfn.NORM.INV(ABS(VLOOKUP($Q$1,VLookups!$A$48:$B$49,2,FALSE)-S$3),$K83,$O83),"")</f>
        <v/>
      </c>
      <c r="T83" s="86" t="str">
        <f>IF(AND($D83&gt;0,$E83&gt;0,$F83&gt;0,NOT(ISBLANK($L83))),_xlfn.NORM.INV(ABS(VLOOKUP($Q$1,VLookups!$A$48:$B$49,2,FALSE)-T$3),$K83,$O83),"")</f>
        <v/>
      </c>
      <c r="U83" s="87" t="str">
        <f>IF(AND($D83&gt;0,$E83&gt;0,$F83&gt;0,NOT(ISBLANK($L83))),_xlfn.NORM.INV(ABS(VLOOKUP($Q$1,VLookups!$A$48:$B$49,2,FALSE)-U$3),$K83,$O83),"")</f>
        <v/>
      </c>
      <c r="V83" s="86" t="str">
        <f>IF(AND($D83&gt;0,$E83&gt;0,$F83&gt;0,NOT(ISBLANK($L83))),_xlfn.NORM.INV(ABS(VLOOKUP($Q$1,VLookups!$A$48:$B$49,2,FALSE)-V$3),$K83,$O83),"")</f>
        <v/>
      </c>
      <c r="W83" s="87" t="str">
        <f>IF(AND($D83&gt;0,$E83&gt;0,$F83&gt;0,NOT(ISBLANK($L83))),_xlfn.NORM.INV(ABS(VLOOKUP($Q$1,VLookups!$A$48:$B$49,2,FALSE)-W$3),$K83,$O83),"")</f>
        <v/>
      </c>
      <c r="X83" s="86" t="str">
        <f>IF(AND($D83&gt;0,$E83&gt;0,$F83&gt;0,NOT(ISBLANK($L83))),_xlfn.NORM.INV(ABS(VLOOKUP($Q$1,VLookups!$A$48:$B$49,2,FALSE)-X$3),$K83,$O83),"")</f>
        <v/>
      </c>
      <c r="Y83" s="5"/>
      <c r="Z83" s="161"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c r="HQ83" s="162" t="e">
        <f t="shared" si="510"/>
        <v>#N/A</v>
      </c>
      <c r="HR83" s="162" t="e">
        <f t="shared" si="511"/>
        <v>#N/A</v>
      </c>
      <c r="HS83" s="162" t="e">
        <f t="shared" si="512"/>
        <v>#N/A</v>
      </c>
      <c r="HT83" s="162" t="e">
        <f t="shared" si="513"/>
        <v>#N/A</v>
      </c>
    </row>
    <row r="84" spans="1:228" hidden="1" x14ac:dyDescent="0.25">
      <c r="A84" s="4">
        <v>81</v>
      </c>
      <c r="B84" s="102"/>
      <c r="C84" s="110"/>
      <c r="D84" s="115" t="str">
        <f t="shared" si="405"/>
        <v/>
      </c>
      <c r="E84" s="88"/>
      <c r="F84" s="115" t="str">
        <f t="shared" si="406"/>
        <v/>
      </c>
      <c r="G84" s="110"/>
      <c r="H84" s="103"/>
      <c r="I84" s="34" t="str">
        <f t="shared" si="407"/>
        <v/>
      </c>
      <c r="J84" s="34" t="str">
        <f t="shared" si="408"/>
        <v/>
      </c>
      <c r="K84" s="69" t="str">
        <f t="shared" si="514"/>
        <v/>
      </c>
      <c r="L84" s="21"/>
      <c r="M84" s="56"/>
      <c r="N84" s="265"/>
      <c r="O84" s="70" t="str">
        <f>IF(AND(D84&gt;0,E84&gt;0,F84&gt;0),IF(ISBLANK(N84),IF(ISBLANK(L84),"",(F84-D84)*VLOOKUP(L84,VLookups!$A$4:$B$13,2,FALSE)),N84),"")</f>
        <v/>
      </c>
      <c r="P84" s="71" t="str">
        <f t="shared" si="409"/>
        <v/>
      </c>
      <c r="Q84" s="88"/>
      <c r="R84" s="258" t="str">
        <f>IF(AND(Q84&gt;0,E84&gt;0,NOT(O84="")),ABS(VLOOKUP($Q$1,VLookups!$A$48:$B$49,2,FALSE)-_xlfn.NORM.DIST(Q84,K84,O84,TRUE)),"")</f>
        <v/>
      </c>
      <c r="S84" s="87" t="str">
        <f>IF(AND($D84&gt;0,$E84&gt;0,$F84&gt;0,NOT(ISBLANK($L84))),_xlfn.NORM.INV(ABS(VLOOKUP($Q$1,VLookups!$A$48:$B$49,2,FALSE)-S$3),$K84,$O84),"")</f>
        <v/>
      </c>
      <c r="T84" s="86" t="str">
        <f>IF(AND($D84&gt;0,$E84&gt;0,$F84&gt;0,NOT(ISBLANK($L84))),_xlfn.NORM.INV(ABS(VLOOKUP($Q$1,VLookups!$A$48:$B$49,2,FALSE)-T$3),$K84,$O84),"")</f>
        <v/>
      </c>
      <c r="U84" s="87" t="str">
        <f>IF(AND($D84&gt;0,$E84&gt;0,$F84&gt;0,NOT(ISBLANK($L84))),_xlfn.NORM.INV(ABS(VLOOKUP($Q$1,VLookups!$A$48:$B$49,2,FALSE)-U$3),$K84,$O84),"")</f>
        <v/>
      </c>
      <c r="V84" s="86" t="str">
        <f>IF(AND($D84&gt;0,$E84&gt;0,$F84&gt;0,NOT(ISBLANK($L84))),_xlfn.NORM.INV(ABS(VLOOKUP($Q$1,VLookups!$A$48:$B$49,2,FALSE)-V$3),$K84,$O84),"")</f>
        <v/>
      </c>
      <c r="W84" s="87" t="str">
        <f>IF(AND($D84&gt;0,$E84&gt;0,$F84&gt;0,NOT(ISBLANK($L84))),_xlfn.NORM.INV(ABS(VLOOKUP($Q$1,VLookups!$A$48:$B$49,2,FALSE)-W$3),$K84,$O84),"")</f>
        <v/>
      </c>
      <c r="X84" s="86" t="str">
        <f>IF(AND($D84&gt;0,$E84&gt;0,$F84&gt;0,NOT(ISBLANK($L84))),_xlfn.NORM.INV(ABS(VLOOKUP($Q$1,VLookups!$A$48:$B$49,2,FALSE)-X$3),$K84,$O84),"")</f>
        <v/>
      </c>
      <c r="Y84" s="5"/>
      <c r="Z84" s="161"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c r="HQ84" s="162" t="e">
        <f t="shared" si="510"/>
        <v>#N/A</v>
      </c>
      <c r="HR84" s="162" t="e">
        <f t="shared" si="511"/>
        <v>#N/A</v>
      </c>
      <c r="HS84" s="162" t="e">
        <f t="shared" si="512"/>
        <v>#N/A</v>
      </c>
      <c r="HT84" s="162" t="e">
        <f t="shared" si="513"/>
        <v>#N/A</v>
      </c>
    </row>
    <row r="85" spans="1:228" hidden="1" x14ac:dyDescent="0.25">
      <c r="A85" s="4">
        <v>82</v>
      </c>
      <c r="B85" s="102"/>
      <c r="C85" s="110"/>
      <c r="D85" s="115" t="str">
        <f t="shared" si="405"/>
        <v/>
      </c>
      <c r="E85" s="88"/>
      <c r="F85" s="115" t="str">
        <f t="shared" si="406"/>
        <v/>
      </c>
      <c r="G85" s="110"/>
      <c r="H85" s="103"/>
      <c r="I85" s="34" t="str">
        <f t="shared" si="407"/>
        <v/>
      </c>
      <c r="J85" s="34" t="str">
        <f t="shared" si="408"/>
        <v/>
      </c>
      <c r="K85" s="69" t="str">
        <f t="shared" si="514"/>
        <v/>
      </c>
      <c r="L85" s="21"/>
      <c r="M85" s="56"/>
      <c r="N85" s="265"/>
      <c r="O85" s="70" t="str">
        <f>IF(AND(D85&gt;0,E85&gt;0,F85&gt;0),IF(ISBLANK(N85),IF(ISBLANK(L85),"",(F85-D85)*VLOOKUP(L85,VLookups!$A$4:$B$13,2,FALSE)),N85),"")</f>
        <v/>
      </c>
      <c r="P85" s="71" t="str">
        <f t="shared" si="409"/>
        <v/>
      </c>
      <c r="Q85" s="88"/>
      <c r="R85" s="258" t="str">
        <f>IF(AND(Q85&gt;0,E85&gt;0,NOT(O85="")),ABS(VLOOKUP($Q$1,VLookups!$A$48:$B$49,2,FALSE)-_xlfn.NORM.DIST(Q85,K85,O85,TRUE)),"")</f>
        <v/>
      </c>
      <c r="S85" s="87" t="str">
        <f>IF(AND($D85&gt;0,$E85&gt;0,$F85&gt;0,NOT(ISBLANK($L85))),_xlfn.NORM.INV(ABS(VLOOKUP($Q$1,VLookups!$A$48:$B$49,2,FALSE)-S$3),$K85,$O85),"")</f>
        <v/>
      </c>
      <c r="T85" s="86" t="str">
        <f>IF(AND($D85&gt;0,$E85&gt;0,$F85&gt;0,NOT(ISBLANK($L85))),_xlfn.NORM.INV(ABS(VLOOKUP($Q$1,VLookups!$A$48:$B$49,2,FALSE)-T$3),$K85,$O85),"")</f>
        <v/>
      </c>
      <c r="U85" s="87" t="str">
        <f>IF(AND($D85&gt;0,$E85&gt;0,$F85&gt;0,NOT(ISBLANK($L85))),_xlfn.NORM.INV(ABS(VLOOKUP($Q$1,VLookups!$A$48:$B$49,2,FALSE)-U$3),$K85,$O85),"")</f>
        <v/>
      </c>
      <c r="V85" s="86" t="str">
        <f>IF(AND($D85&gt;0,$E85&gt;0,$F85&gt;0,NOT(ISBLANK($L85))),_xlfn.NORM.INV(ABS(VLOOKUP($Q$1,VLookups!$A$48:$B$49,2,FALSE)-V$3),$K85,$O85),"")</f>
        <v/>
      </c>
      <c r="W85" s="87" t="str">
        <f>IF(AND($D85&gt;0,$E85&gt;0,$F85&gt;0,NOT(ISBLANK($L85))),_xlfn.NORM.INV(ABS(VLOOKUP($Q$1,VLookups!$A$48:$B$49,2,FALSE)-W$3),$K85,$O85),"")</f>
        <v/>
      </c>
      <c r="X85" s="86" t="str">
        <f>IF(AND($D85&gt;0,$E85&gt;0,$F85&gt;0,NOT(ISBLANK($L85))),_xlfn.NORM.INV(ABS(VLOOKUP($Q$1,VLookups!$A$48:$B$49,2,FALSE)-X$3),$K85,$O85),"")</f>
        <v/>
      </c>
      <c r="Y85" s="5"/>
      <c r="Z85" s="161"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c r="HQ85" s="162" t="e">
        <f t="shared" si="510"/>
        <v>#N/A</v>
      </c>
      <c r="HR85" s="162" t="e">
        <f t="shared" si="511"/>
        <v>#N/A</v>
      </c>
      <c r="HS85" s="162" t="e">
        <f t="shared" si="512"/>
        <v>#N/A</v>
      </c>
      <c r="HT85" s="162" t="e">
        <f t="shared" si="513"/>
        <v>#N/A</v>
      </c>
    </row>
    <row r="86" spans="1:228" hidden="1" x14ac:dyDescent="0.25">
      <c r="A86" s="4">
        <v>83</v>
      </c>
      <c r="B86" s="102"/>
      <c r="C86" s="110"/>
      <c r="D86" s="115" t="str">
        <f t="shared" si="405"/>
        <v/>
      </c>
      <c r="E86" s="88"/>
      <c r="F86" s="115" t="str">
        <f t="shared" si="406"/>
        <v/>
      </c>
      <c r="G86" s="110"/>
      <c r="H86" s="103"/>
      <c r="I86" s="34" t="str">
        <f t="shared" si="407"/>
        <v/>
      </c>
      <c r="J86" s="34" t="str">
        <f t="shared" si="408"/>
        <v/>
      </c>
      <c r="K86" s="69" t="str">
        <f t="shared" si="514"/>
        <v/>
      </c>
      <c r="L86" s="21"/>
      <c r="M86" s="56"/>
      <c r="N86" s="265"/>
      <c r="O86" s="70" t="str">
        <f>IF(AND(D86&gt;0,E86&gt;0,F86&gt;0),IF(ISBLANK(N86),IF(ISBLANK(L86),"",(F86-D86)*VLOOKUP(L86,VLookups!$A$4:$B$13,2,FALSE)),N86),"")</f>
        <v/>
      </c>
      <c r="P86" s="71" t="str">
        <f t="shared" si="409"/>
        <v/>
      </c>
      <c r="Q86" s="88"/>
      <c r="R86" s="258" t="str">
        <f>IF(AND(Q86&gt;0,E86&gt;0,NOT(O86="")),ABS(VLOOKUP($Q$1,VLookups!$A$48:$B$49,2,FALSE)-_xlfn.NORM.DIST(Q86,K86,O86,TRUE)),"")</f>
        <v/>
      </c>
      <c r="S86" s="87" t="str">
        <f>IF(AND($D86&gt;0,$E86&gt;0,$F86&gt;0,NOT(ISBLANK($L86))),_xlfn.NORM.INV(ABS(VLOOKUP($Q$1,VLookups!$A$48:$B$49,2,FALSE)-S$3),$K86,$O86),"")</f>
        <v/>
      </c>
      <c r="T86" s="86" t="str">
        <f>IF(AND($D86&gt;0,$E86&gt;0,$F86&gt;0,NOT(ISBLANK($L86))),_xlfn.NORM.INV(ABS(VLOOKUP($Q$1,VLookups!$A$48:$B$49,2,FALSE)-T$3),$K86,$O86),"")</f>
        <v/>
      </c>
      <c r="U86" s="87" t="str">
        <f>IF(AND($D86&gt;0,$E86&gt;0,$F86&gt;0,NOT(ISBLANK($L86))),_xlfn.NORM.INV(ABS(VLOOKUP($Q$1,VLookups!$A$48:$B$49,2,FALSE)-U$3),$K86,$O86),"")</f>
        <v/>
      </c>
      <c r="V86" s="86" t="str">
        <f>IF(AND($D86&gt;0,$E86&gt;0,$F86&gt;0,NOT(ISBLANK($L86))),_xlfn.NORM.INV(ABS(VLOOKUP($Q$1,VLookups!$A$48:$B$49,2,FALSE)-V$3),$K86,$O86),"")</f>
        <v/>
      </c>
      <c r="W86" s="87" t="str">
        <f>IF(AND($D86&gt;0,$E86&gt;0,$F86&gt;0,NOT(ISBLANK($L86))),_xlfn.NORM.INV(ABS(VLOOKUP($Q$1,VLookups!$A$48:$B$49,2,FALSE)-W$3),$K86,$O86),"")</f>
        <v/>
      </c>
      <c r="X86" s="86" t="str">
        <f>IF(AND($D86&gt;0,$E86&gt;0,$F86&gt;0,NOT(ISBLANK($L86))),_xlfn.NORM.INV(ABS(VLOOKUP($Q$1,VLookups!$A$48:$B$49,2,FALSE)-X$3),$K86,$O86),"")</f>
        <v/>
      </c>
      <c r="Y86" s="5"/>
      <c r="Z86" s="161"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c r="HQ86" s="162" t="e">
        <f t="shared" si="510"/>
        <v>#N/A</v>
      </c>
      <c r="HR86" s="162" t="e">
        <f t="shared" si="511"/>
        <v>#N/A</v>
      </c>
      <c r="HS86" s="162" t="e">
        <f t="shared" si="512"/>
        <v>#N/A</v>
      </c>
      <c r="HT86" s="162" t="e">
        <f t="shared" si="513"/>
        <v>#N/A</v>
      </c>
    </row>
    <row r="87" spans="1:228" hidden="1" x14ac:dyDescent="0.25">
      <c r="A87" s="4">
        <v>84</v>
      </c>
      <c r="B87" s="102"/>
      <c r="C87" s="110"/>
      <c r="D87" s="115" t="str">
        <f t="shared" si="405"/>
        <v/>
      </c>
      <c r="E87" s="88"/>
      <c r="F87" s="115" t="str">
        <f t="shared" si="406"/>
        <v/>
      </c>
      <c r="G87" s="110"/>
      <c r="H87" s="103"/>
      <c r="I87" s="34" t="str">
        <f t="shared" si="407"/>
        <v/>
      </c>
      <c r="J87" s="34" t="str">
        <f t="shared" si="408"/>
        <v/>
      </c>
      <c r="K87" s="69" t="str">
        <f t="shared" si="514"/>
        <v/>
      </c>
      <c r="L87" s="21"/>
      <c r="M87" s="56"/>
      <c r="N87" s="265"/>
      <c r="O87" s="70" t="str">
        <f>IF(AND(D87&gt;0,E87&gt;0,F87&gt;0),IF(ISBLANK(N87),IF(ISBLANK(L87),"",(F87-D87)*VLOOKUP(L87,VLookups!$A$4:$B$13,2,FALSE)),N87),"")</f>
        <v/>
      </c>
      <c r="P87" s="71" t="str">
        <f t="shared" si="409"/>
        <v/>
      </c>
      <c r="Q87" s="88"/>
      <c r="R87" s="258" t="str">
        <f>IF(AND(Q87&gt;0,E87&gt;0,NOT(O87="")),ABS(VLOOKUP($Q$1,VLookups!$A$48:$B$49,2,FALSE)-_xlfn.NORM.DIST(Q87,K87,O87,TRUE)),"")</f>
        <v/>
      </c>
      <c r="S87" s="87" t="str">
        <f>IF(AND($D87&gt;0,$E87&gt;0,$F87&gt;0,NOT(ISBLANK($L87))),_xlfn.NORM.INV(ABS(VLOOKUP($Q$1,VLookups!$A$48:$B$49,2,FALSE)-S$3),$K87,$O87),"")</f>
        <v/>
      </c>
      <c r="T87" s="86" t="str">
        <f>IF(AND($D87&gt;0,$E87&gt;0,$F87&gt;0,NOT(ISBLANK($L87))),_xlfn.NORM.INV(ABS(VLOOKUP($Q$1,VLookups!$A$48:$B$49,2,FALSE)-T$3),$K87,$O87),"")</f>
        <v/>
      </c>
      <c r="U87" s="87" t="str">
        <f>IF(AND($D87&gt;0,$E87&gt;0,$F87&gt;0,NOT(ISBLANK($L87))),_xlfn.NORM.INV(ABS(VLOOKUP($Q$1,VLookups!$A$48:$B$49,2,FALSE)-U$3),$K87,$O87),"")</f>
        <v/>
      </c>
      <c r="V87" s="86" t="str">
        <f>IF(AND($D87&gt;0,$E87&gt;0,$F87&gt;0,NOT(ISBLANK($L87))),_xlfn.NORM.INV(ABS(VLOOKUP($Q$1,VLookups!$A$48:$B$49,2,FALSE)-V$3),$K87,$O87),"")</f>
        <v/>
      </c>
      <c r="W87" s="87" t="str">
        <f>IF(AND($D87&gt;0,$E87&gt;0,$F87&gt;0,NOT(ISBLANK($L87))),_xlfn.NORM.INV(ABS(VLOOKUP($Q$1,VLookups!$A$48:$B$49,2,FALSE)-W$3),$K87,$O87),"")</f>
        <v/>
      </c>
      <c r="X87" s="86" t="str">
        <f>IF(AND($D87&gt;0,$E87&gt;0,$F87&gt;0,NOT(ISBLANK($L87))),_xlfn.NORM.INV(ABS(VLOOKUP($Q$1,VLookups!$A$48:$B$49,2,FALSE)-X$3),$K87,$O87),"")</f>
        <v/>
      </c>
      <c r="Y87" s="5"/>
      <c r="Z87" s="161"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c r="HQ87" s="162" t="e">
        <f t="shared" si="510"/>
        <v>#N/A</v>
      </c>
      <c r="HR87" s="162" t="e">
        <f t="shared" si="511"/>
        <v>#N/A</v>
      </c>
      <c r="HS87" s="162" t="e">
        <f t="shared" si="512"/>
        <v>#N/A</v>
      </c>
      <c r="HT87" s="162" t="e">
        <f t="shared" si="513"/>
        <v>#N/A</v>
      </c>
    </row>
    <row r="88" spans="1:228" hidden="1" x14ac:dyDescent="0.25">
      <c r="A88" s="4">
        <v>85</v>
      </c>
      <c r="B88" s="102"/>
      <c r="C88" s="110"/>
      <c r="D88" s="115" t="str">
        <f t="shared" si="405"/>
        <v/>
      </c>
      <c r="E88" s="88"/>
      <c r="F88" s="115" t="str">
        <f t="shared" si="406"/>
        <v/>
      </c>
      <c r="G88" s="110"/>
      <c r="H88" s="103"/>
      <c r="I88" s="34" t="str">
        <f t="shared" si="407"/>
        <v/>
      </c>
      <c r="J88" s="34" t="str">
        <f t="shared" si="408"/>
        <v/>
      </c>
      <c r="K88" s="69" t="str">
        <f t="shared" si="514"/>
        <v/>
      </c>
      <c r="L88" s="21"/>
      <c r="M88" s="56"/>
      <c r="N88" s="265"/>
      <c r="O88" s="70" t="str">
        <f>IF(AND(D88&gt;0,E88&gt;0,F88&gt;0),IF(ISBLANK(N88),IF(ISBLANK(L88),"",(F88-D88)*VLOOKUP(L88,VLookups!$A$4:$B$13,2,FALSE)),N88),"")</f>
        <v/>
      </c>
      <c r="P88" s="71" t="str">
        <f t="shared" si="409"/>
        <v/>
      </c>
      <c r="Q88" s="88"/>
      <c r="R88" s="258" t="str">
        <f>IF(AND(Q88&gt;0,E88&gt;0,NOT(O88="")),ABS(VLOOKUP($Q$1,VLookups!$A$48:$B$49,2,FALSE)-_xlfn.NORM.DIST(Q88,K88,O88,TRUE)),"")</f>
        <v/>
      </c>
      <c r="S88" s="87" t="str">
        <f>IF(AND($D88&gt;0,$E88&gt;0,$F88&gt;0,NOT(ISBLANK($L88))),_xlfn.NORM.INV(ABS(VLOOKUP($Q$1,VLookups!$A$48:$B$49,2,FALSE)-S$3),$K88,$O88),"")</f>
        <v/>
      </c>
      <c r="T88" s="86" t="str">
        <f>IF(AND($D88&gt;0,$E88&gt;0,$F88&gt;0,NOT(ISBLANK($L88))),_xlfn.NORM.INV(ABS(VLOOKUP($Q$1,VLookups!$A$48:$B$49,2,FALSE)-T$3),$K88,$O88),"")</f>
        <v/>
      </c>
      <c r="U88" s="87" t="str">
        <f>IF(AND($D88&gt;0,$E88&gt;0,$F88&gt;0,NOT(ISBLANK($L88))),_xlfn.NORM.INV(ABS(VLOOKUP($Q$1,VLookups!$A$48:$B$49,2,FALSE)-U$3),$K88,$O88),"")</f>
        <v/>
      </c>
      <c r="V88" s="86" t="str">
        <f>IF(AND($D88&gt;0,$E88&gt;0,$F88&gt;0,NOT(ISBLANK($L88))),_xlfn.NORM.INV(ABS(VLOOKUP($Q$1,VLookups!$A$48:$B$49,2,FALSE)-V$3),$K88,$O88),"")</f>
        <v/>
      </c>
      <c r="W88" s="87" t="str">
        <f>IF(AND($D88&gt;0,$E88&gt;0,$F88&gt;0,NOT(ISBLANK($L88))),_xlfn.NORM.INV(ABS(VLOOKUP($Q$1,VLookups!$A$48:$B$49,2,FALSE)-W$3),$K88,$O88),"")</f>
        <v/>
      </c>
      <c r="X88" s="86" t="str">
        <f>IF(AND($D88&gt;0,$E88&gt;0,$F88&gt;0,NOT(ISBLANK($L88))),_xlfn.NORM.INV(ABS(VLOOKUP($Q$1,VLookups!$A$48:$B$49,2,FALSE)-X$3),$K88,$O88),"")</f>
        <v/>
      </c>
      <c r="Y88" s="5"/>
      <c r="Z88" s="161"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c r="HQ88" s="162" t="e">
        <f t="shared" si="510"/>
        <v>#N/A</v>
      </c>
      <c r="HR88" s="162" t="e">
        <f t="shared" si="511"/>
        <v>#N/A</v>
      </c>
      <c r="HS88" s="162" t="e">
        <f t="shared" si="512"/>
        <v>#N/A</v>
      </c>
      <c r="HT88" s="162" t="e">
        <f t="shared" si="513"/>
        <v>#N/A</v>
      </c>
    </row>
    <row r="89" spans="1:228" hidden="1" x14ac:dyDescent="0.25">
      <c r="A89" s="4">
        <v>86</v>
      </c>
      <c r="B89" s="102"/>
      <c r="C89" s="110"/>
      <c r="D89" s="115" t="str">
        <f t="shared" si="405"/>
        <v/>
      </c>
      <c r="E89" s="88"/>
      <c r="F89" s="115" t="str">
        <f t="shared" si="406"/>
        <v/>
      </c>
      <c r="G89" s="110"/>
      <c r="H89" s="103"/>
      <c r="I89" s="34" t="str">
        <f t="shared" si="407"/>
        <v/>
      </c>
      <c r="J89" s="34" t="str">
        <f t="shared" si="408"/>
        <v/>
      </c>
      <c r="K89" s="69" t="str">
        <f t="shared" si="514"/>
        <v/>
      </c>
      <c r="L89" s="21"/>
      <c r="M89" s="56"/>
      <c r="N89" s="265"/>
      <c r="O89" s="70" t="str">
        <f>IF(AND(D89&gt;0,E89&gt;0,F89&gt;0),IF(ISBLANK(N89),IF(ISBLANK(L89),"",(F89-D89)*VLOOKUP(L89,VLookups!$A$4:$B$13,2,FALSE)),N89),"")</f>
        <v/>
      </c>
      <c r="P89" s="71" t="str">
        <f t="shared" si="409"/>
        <v/>
      </c>
      <c r="Q89" s="88"/>
      <c r="R89" s="258" t="str">
        <f>IF(AND(Q89&gt;0,E89&gt;0,NOT(O89="")),ABS(VLOOKUP($Q$1,VLookups!$A$48:$B$49,2,FALSE)-_xlfn.NORM.DIST(Q89,K89,O89,TRUE)),"")</f>
        <v/>
      </c>
      <c r="S89" s="87" t="str">
        <f>IF(AND($D89&gt;0,$E89&gt;0,$F89&gt;0,NOT(ISBLANK($L89))),_xlfn.NORM.INV(ABS(VLOOKUP($Q$1,VLookups!$A$48:$B$49,2,FALSE)-S$3),$K89,$O89),"")</f>
        <v/>
      </c>
      <c r="T89" s="86" t="str">
        <f>IF(AND($D89&gt;0,$E89&gt;0,$F89&gt;0,NOT(ISBLANK($L89))),_xlfn.NORM.INV(ABS(VLOOKUP($Q$1,VLookups!$A$48:$B$49,2,FALSE)-T$3),$K89,$O89),"")</f>
        <v/>
      </c>
      <c r="U89" s="87" t="str">
        <f>IF(AND($D89&gt;0,$E89&gt;0,$F89&gt;0,NOT(ISBLANK($L89))),_xlfn.NORM.INV(ABS(VLOOKUP($Q$1,VLookups!$A$48:$B$49,2,FALSE)-U$3),$K89,$O89),"")</f>
        <v/>
      </c>
      <c r="V89" s="86" t="str">
        <f>IF(AND($D89&gt;0,$E89&gt;0,$F89&gt;0,NOT(ISBLANK($L89))),_xlfn.NORM.INV(ABS(VLOOKUP($Q$1,VLookups!$A$48:$B$49,2,FALSE)-V$3),$K89,$O89),"")</f>
        <v/>
      </c>
      <c r="W89" s="87" t="str">
        <f>IF(AND($D89&gt;0,$E89&gt;0,$F89&gt;0,NOT(ISBLANK($L89))),_xlfn.NORM.INV(ABS(VLOOKUP($Q$1,VLookups!$A$48:$B$49,2,FALSE)-W$3),$K89,$O89),"")</f>
        <v/>
      </c>
      <c r="X89" s="86" t="str">
        <f>IF(AND($D89&gt;0,$E89&gt;0,$F89&gt;0,NOT(ISBLANK($L89))),_xlfn.NORM.INV(ABS(VLOOKUP($Q$1,VLookups!$A$48:$B$49,2,FALSE)-X$3),$K89,$O89),"")</f>
        <v/>
      </c>
      <c r="Y89" s="5"/>
      <c r="Z89" s="161"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c r="HQ89" s="162" t="e">
        <f t="shared" si="510"/>
        <v>#N/A</v>
      </c>
      <c r="HR89" s="162" t="e">
        <f t="shared" si="511"/>
        <v>#N/A</v>
      </c>
      <c r="HS89" s="162" t="e">
        <f t="shared" si="512"/>
        <v>#N/A</v>
      </c>
      <c r="HT89" s="162" t="e">
        <f t="shared" si="513"/>
        <v>#N/A</v>
      </c>
    </row>
    <row r="90" spans="1:228" hidden="1" x14ac:dyDescent="0.25">
      <c r="A90" s="4">
        <v>87</v>
      </c>
      <c r="B90" s="102"/>
      <c r="C90" s="110"/>
      <c r="D90" s="115" t="str">
        <f t="shared" si="405"/>
        <v/>
      </c>
      <c r="E90" s="88"/>
      <c r="F90" s="115" t="str">
        <f t="shared" si="406"/>
        <v/>
      </c>
      <c r="G90" s="110"/>
      <c r="H90" s="103"/>
      <c r="I90" s="34" t="str">
        <f t="shared" si="407"/>
        <v/>
      </c>
      <c r="J90" s="34" t="str">
        <f t="shared" si="408"/>
        <v/>
      </c>
      <c r="K90" s="69" t="str">
        <f t="shared" si="514"/>
        <v/>
      </c>
      <c r="L90" s="21"/>
      <c r="M90" s="56"/>
      <c r="N90" s="265"/>
      <c r="O90" s="70" t="str">
        <f>IF(AND(D90&gt;0,E90&gt;0,F90&gt;0),IF(ISBLANK(N90),IF(ISBLANK(L90),"",(F90-D90)*VLOOKUP(L90,VLookups!$A$4:$B$13,2,FALSE)),N90),"")</f>
        <v/>
      </c>
      <c r="P90" s="71" t="str">
        <f t="shared" si="409"/>
        <v/>
      </c>
      <c r="Q90" s="88"/>
      <c r="R90" s="258" t="str">
        <f>IF(AND(Q90&gt;0,E90&gt;0,NOT(O90="")),ABS(VLOOKUP($Q$1,VLookups!$A$48:$B$49,2,FALSE)-_xlfn.NORM.DIST(Q90,K90,O90,TRUE)),"")</f>
        <v/>
      </c>
      <c r="S90" s="87" t="str">
        <f>IF(AND($D90&gt;0,$E90&gt;0,$F90&gt;0,NOT(ISBLANK($L90))),_xlfn.NORM.INV(ABS(VLOOKUP($Q$1,VLookups!$A$48:$B$49,2,FALSE)-S$3),$K90,$O90),"")</f>
        <v/>
      </c>
      <c r="T90" s="86" t="str">
        <f>IF(AND($D90&gt;0,$E90&gt;0,$F90&gt;0,NOT(ISBLANK($L90))),_xlfn.NORM.INV(ABS(VLOOKUP($Q$1,VLookups!$A$48:$B$49,2,FALSE)-T$3),$K90,$O90),"")</f>
        <v/>
      </c>
      <c r="U90" s="87" t="str">
        <f>IF(AND($D90&gt;0,$E90&gt;0,$F90&gt;0,NOT(ISBLANK($L90))),_xlfn.NORM.INV(ABS(VLOOKUP($Q$1,VLookups!$A$48:$B$49,2,FALSE)-U$3),$K90,$O90),"")</f>
        <v/>
      </c>
      <c r="V90" s="86" t="str">
        <f>IF(AND($D90&gt;0,$E90&gt;0,$F90&gt;0,NOT(ISBLANK($L90))),_xlfn.NORM.INV(ABS(VLOOKUP($Q$1,VLookups!$A$48:$B$49,2,FALSE)-V$3),$K90,$O90),"")</f>
        <v/>
      </c>
      <c r="W90" s="87" t="str">
        <f>IF(AND($D90&gt;0,$E90&gt;0,$F90&gt;0,NOT(ISBLANK($L90))),_xlfn.NORM.INV(ABS(VLOOKUP($Q$1,VLookups!$A$48:$B$49,2,FALSE)-W$3),$K90,$O90),"")</f>
        <v/>
      </c>
      <c r="X90" s="86" t="str">
        <f>IF(AND($D90&gt;0,$E90&gt;0,$F90&gt;0,NOT(ISBLANK($L90))),_xlfn.NORM.INV(ABS(VLOOKUP($Q$1,VLookups!$A$48:$B$49,2,FALSE)-X$3),$K90,$O90),"")</f>
        <v/>
      </c>
      <c r="Y90" s="5"/>
      <c r="Z90" s="161"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c r="HQ90" s="162" t="e">
        <f t="shared" si="510"/>
        <v>#N/A</v>
      </c>
      <c r="HR90" s="162" t="e">
        <f t="shared" si="511"/>
        <v>#N/A</v>
      </c>
      <c r="HS90" s="162" t="e">
        <f t="shared" si="512"/>
        <v>#N/A</v>
      </c>
      <c r="HT90" s="162" t="e">
        <f t="shared" si="513"/>
        <v>#N/A</v>
      </c>
    </row>
    <row r="91" spans="1:228" hidden="1" x14ac:dyDescent="0.25">
      <c r="A91" s="4">
        <v>88</v>
      </c>
      <c r="B91" s="102"/>
      <c r="C91" s="110"/>
      <c r="D91" s="115" t="str">
        <f t="shared" si="405"/>
        <v/>
      </c>
      <c r="E91" s="88"/>
      <c r="F91" s="115" t="str">
        <f t="shared" si="406"/>
        <v/>
      </c>
      <c r="G91" s="110"/>
      <c r="H91" s="103"/>
      <c r="I91" s="34" t="str">
        <f t="shared" si="407"/>
        <v/>
      </c>
      <c r="J91" s="34" t="str">
        <f t="shared" si="408"/>
        <v/>
      </c>
      <c r="K91" s="69" t="str">
        <f t="shared" si="514"/>
        <v/>
      </c>
      <c r="L91" s="21"/>
      <c r="M91" s="56"/>
      <c r="N91" s="265"/>
      <c r="O91" s="70" t="str">
        <f>IF(AND(D91&gt;0,E91&gt;0,F91&gt;0),IF(ISBLANK(N91),IF(ISBLANK(L91),"",(F91-D91)*VLOOKUP(L91,VLookups!$A$4:$B$13,2,FALSE)),N91),"")</f>
        <v/>
      </c>
      <c r="P91" s="71" t="str">
        <f t="shared" si="409"/>
        <v/>
      </c>
      <c r="Q91" s="88"/>
      <c r="R91" s="258" t="str">
        <f>IF(AND(Q91&gt;0,E91&gt;0,NOT(O91="")),ABS(VLOOKUP($Q$1,VLookups!$A$48:$B$49,2,FALSE)-_xlfn.NORM.DIST(Q91,K91,O91,TRUE)),"")</f>
        <v/>
      </c>
      <c r="S91" s="87" t="str">
        <f>IF(AND($D91&gt;0,$E91&gt;0,$F91&gt;0,NOT(ISBLANK($L91))),_xlfn.NORM.INV(ABS(VLOOKUP($Q$1,VLookups!$A$48:$B$49,2,FALSE)-S$3),$K91,$O91),"")</f>
        <v/>
      </c>
      <c r="T91" s="86" t="str">
        <f>IF(AND($D91&gt;0,$E91&gt;0,$F91&gt;0,NOT(ISBLANK($L91))),_xlfn.NORM.INV(ABS(VLOOKUP($Q$1,VLookups!$A$48:$B$49,2,FALSE)-T$3),$K91,$O91),"")</f>
        <v/>
      </c>
      <c r="U91" s="87" t="str">
        <f>IF(AND($D91&gt;0,$E91&gt;0,$F91&gt;0,NOT(ISBLANK($L91))),_xlfn.NORM.INV(ABS(VLOOKUP($Q$1,VLookups!$A$48:$B$49,2,FALSE)-U$3),$K91,$O91),"")</f>
        <v/>
      </c>
      <c r="V91" s="86" t="str">
        <f>IF(AND($D91&gt;0,$E91&gt;0,$F91&gt;0,NOT(ISBLANK($L91))),_xlfn.NORM.INV(ABS(VLOOKUP($Q$1,VLookups!$A$48:$B$49,2,FALSE)-V$3),$K91,$O91),"")</f>
        <v/>
      </c>
      <c r="W91" s="87" t="str">
        <f>IF(AND($D91&gt;0,$E91&gt;0,$F91&gt;0,NOT(ISBLANK($L91))),_xlfn.NORM.INV(ABS(VLOOKUP($Q$1,VLookups!$A$48:$B$49,2,FALSE)-W$3),$K91,$O91),"")</f>
        <v/>
      </c>
      <c r="X91" s="86" t="str">
        <f>IF(AND($D91&gt;0,$E91&gt;0,$F91&gt;0,NOT(ISBLANK($L91))),_xlfn.NORM.INV(ABS(VLOOKUP($Q$1,VLookups!$A$48:$B$49,2,FALSE)-X$3),$K91,$O91),"")</f>
        <v/>
      </c>
      <c r="Y91" s="5"/>
      <c r="Z91" s="161"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c r="HQ91" s="162" t="e">
        <f t="shared" si="510"/>
        <v>#N/A</v>
      </c>
      <c r="HR91" s="162" t="e">
        <f t="shared" si="511"/>
        <v>#N/A</v>
      </c>
      <c r="HS91" s="162" t="e">
        <f t="shared" si="512"/>
        <v>#N/A</v>
      </c>
      <c r="HT91" s="162" t="e">
        <f t="shared" si="513"/>
        <v>#N/A</v>
      </c>
    </row>
    <row r="92" spans="1:228" hidden="1" x14ac:dyDescent="0.25">
      <c r="A92" s="4">
        <v>89</v>
      </c>
      <c r="B92" s="102"/>
      <c r="C92" s="110"/>
      <c r="D92" s="115" t="str">
        <f t="shared" si="405"/>
        <v/>
      </c>
      <c r="E92" s="88"/>
      <c r="F92" s="115" t="str">
        <f t="shared" si="406"/>
        <v/>
      </c>
      <c r="G92" s="110"/>
      <c r="H92" s="103"/>
      <c r="I92" s="34" t="str">
        <f t="shared" si="407"/>
        <v/>
      </c>
      <c r="J92" s="34" t="str">
        <f t="shared" si="408"/>
        <v/>
      </c>
      <c r="K92" s="69" t="str">
        <f t="shared" si="514"/>
        <v/>
      </c>
      <c r="L92" s="21"/>
      <c r="M92" s="56"/>
      <c r="N92" s="265"/>
      <c r="O92" s="70" t="str">
        <f>IF(AND(D92&gt;0,E92&gt;0,F92&gt;0),IF(ISBLANK(N92),IF(ISBLANK(L92),"",(F92-D92)*VLOOKUP(L92,VLookups!$A$4:$B$13,2,FALSE)),N92),"")</f>
        <v/>
      </c>
      <c r="P92" s="71" t="str">
        <f t="shared" si="409"/>
        <v/>
      </c>
      <c r="Q92" s="88"/>
      <c r="R92" s="258" t="str">
        <f>IF(AND(Q92&gt;0,E92&gt;0,NOT(O92="")),ABS(VLOOKUP($Q$1,VLookups!$A$48:$B$49,2,FALSE)-_xlfn.NORM.DIST(Q92,K92,O92,TRUE)),"")</f>
        <v/>
      </c>
      <c r="S92" s="87" t="str">
        <f>IF(AND($D92&gt;0,$E92&gt;0,$F92&gt;0,NOT(ISBLANK($L92))),_xlfn.NORM.INV(ABS(VLOOKUP($Q$1,VLookups!$A$48:$B$49,2,FALSE)-S$3),$K92,$O92),"")</f>
        <v/>
      </c>
      <c r="T92" s="86" t="str">
        <f>IF(AND($D92&gt;0,$E92&gt;0,$F92&gt;0,NOT(ISBLANK($L92))),_xlfn.NORM.INV(ABS(VLOOKUP($Q$1,VLookups!$A$48:$B$49,2,FALSE)-T$3),$K92,$O92),"")</f>
        <v/>
      </c>
      <c r="U92" s="87" t="str">
        <f>IF(AND($D92&gt;0,$E92&gt;0,$F92&gt;0,NOT(ISBLANK($L92))),_xlfn.NORM.INV(ABS(VLOOKUP($Q$1,VLookups!$A$48:$B$49,2,FALSE)-U$3),$K92,$O92),"")</f>
        <v/>
      </c>
      <c r="V92" s="86" t="str">
        <f>IF(AND($D92&gt;0,$E92&gt;0,$F92&gt;0,NOT(ISBLANK($L92))),_xlfn.NORM.INV(ABS(VLOOKUP($Q$1,VLookups!$A$48:$B$49,2,FALSE)-V$3),$K92,$O92),"")</f>
        <v/>
      </c>
      <c r="W92" s="87" t="str">
        <f>IF(AND($D92&gt;0,$E92&gt;0,$F92&gt;0,NOT(ISBLANK($L92))),_xlfn.NORM.INV(ABS(VLOOKUP($Q$1,VLookups!$A$48:$B$49,2,FALSE)-W$3),$K92,$O92),"")</f>
        <v/>
      </c>
      <c r="X92" s="86" t="str">
        <f>IF(AND($D92&gt;0,$E92&gt;0,$F92&gt;0,NOT(ISBLANK($L92))),_xlfn.NORM.INV(ABS(VLOOKUP($Q$1,VLookups!$A$48:$B$49,2,FALSE)-X$3),$K92,$O92),"")</f>
        <v/>
      </c>
      <c r="Y92" s="5"/>
      <c r="Z92" s="161"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c r="HQ92" s="162" t="e">
        <f t="shared" si="510"/>
        <v>#N/A</v>
      </c>
      <c r="HR92" s="162" t="e">
        <f t="shared" si="511"/>
        <v>#N/A</v>
      </c>
      <c r="HS92" s="162" t="e">
        <f t="shared" si="512"/>
        <v>#N/A</v>
      </c>
      <c r="HT92" s="162" t="e">
        <f t="shared" si="513"/>
        <v>#N/A</v>
      </c>
    </row>
    <row r="93" spans="1:228" hidden="1" x14ac:dyDescent="0.25">
      <c r="A93" s="4">
        <v>90</v>
      </c>
      <c r="B93" s="102"/>
      <c r="C93" s="110"/>
      <c r="D93" s="115" t="str">
        <f t="shared" si="405"/>
        <v/>
      </c>
      <c r="E93" s="88"/>
      <c r="F93" s="115" t="str">
        <f t="shared" si="406"/>
        <v/>
      </c>
      <c r="G93" s="110"/>
      <c r="H93" s="103"/>
      <c r="I93" s="34" t="str">
        <f t="shared" si="407"/>
        <v/>
      </c>
      <c r="J93" s="34" t="str">
        <f t="shared" si="408"/>
        <v/>
      </c>
      <c r="K93" s="69" t="str">
        <f t="shared" si="514"/>
        <v/>
      </c>
      <c r="L93" s="21"/>
      <c r="M93" s="56"/>
      <c r="N93" s="265"/>
      <c r="O93" s="70" t="str">
        <f>IF(AND(D93&gt;0,E93&gt;0,F93&gt;0),IF(ISBLANK(N93),IF(ISBLANK(L93),"",(F93-D93)*VLOOKUP(L93,VLookups!$A$4:$B$13,2,FALSE)),N93),"")</f>
        <v/>
      </c>
      <c r="P93" s="71" t="str">
        <f t="shared" si="409"/>
        <v/>
      </c>
      <c r="Q93" s="88"/>
      <c r="R93" s="258" t="str">
        <f>IF(AND(Q93&gt;0,E93&gt;0,NOT(O93="")),ABS(VLOOKUP($Q$1,VLookups!$A$48:$B$49,2,FALSE)-_xlfn.NORM.DIST(Q93,K93,O93,TRUE)),"")</f>
        <v/>
      </c>
      <c r="S93" s="87" t="str">
        <f>IF(AND($D93&gt;0,$E93&gt;0,$F93&gt;0,NOT(ISBLANK($L93))),_xlfn.NORM.INV(ABS(VLOOKUP($Q$1,VLookups!$A$48:$B$49,2,FALSE)-S$3),$K93,$O93),"")</f>
        <v/>
      </c>
      <c r="T93" s="86" t="str">
        <f>IF(AND($D93&gt;0,$E93&gt;0,$F93&gt;0,NOT(ISBLANK($L93))),_xlfn.NORM.INV(ABS(VLOOKUP($Q$1,VLookups!$A$48:$B$49,2,FALSE)-T$3),$K93,$O93),"")</f>
        <v/>
      </c>
      <c r="U93" s="87" t="str">
        <f>IF(AND($D93&gt;0,$E93&gt;0,$F93&gt;0,NOT(ISBLANK($L93))),_xlfn.NORM.INV(ABS(VLOOKUP($Q$1,VLookups!$A$48:$B$49,2,FALSE)-U$3),$K93,$O93),"")</f>
        <v/>
      </c>
      <c r="V93" s="86" t="str">
        <f>IF(AND($D93&gt;0,$E93&gt;0,$F93&gt;0,NOT(ISBLANK($L93))),_xlfn.NORM.INV(ABS(VLOOKUP($Q$1,VLookups!$A$48:$B$49,2,FALSE)-V$3),$K93,$O93),"")</f>
        <v/>
      </c>
      <c r="W93" s="87" t="str">
        <f>IF(AND($D93&gt;0,$E93&gt;0,$F93&gt;0,NOT(ISBLANK($L93))),_xlfn.NORM.INV(ABS(VLOOKUP($Q$1,VLookups!$A$48:$B$49,2,FALSE)-W$3),$K93,$O93),"")</f>
        <v/>
      </c>
      <c r="X93" s="86" t="str">
        <f>IF(AND($D93&gt;0,$E93&gt;0,$F93&gt;0,NOT(ISBLANK($L93))),_xlfn.NORM.INV(ABS(VLOOKUP($Q$1,VLookups!$A$48:$B$49,2,FALSE)-X$3),$K93,$O93),"")</f>
        <v/>
      </c>
      <c r="Y93" s="5"/>
      <c r="Z93" s="161"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c r="HQ93" s="162" t="e">
        <f t="shared" si="510"/>
        <v>#N/A</v>
      </c>
      <c r="HR93" s="162" t="e">
        <f t="shared" si="511"/>
        <v>#N/A</v>
      </c>
      <c r="HS93" s="162" t="e">
        <f t="shared" si="512"/>
        <v>#N/A</v>
      </c>
      <c r="HT93" s="162" t="e">
        <f t="shared" si="513"/>
        <v>#N/A</v>
      </c>
    </row>
    <row r="94" spans="1:228" hidden="1" x14ac:dyDescent="0.25">
      <c r="A94" s="4">
        <v>91</v>
      </c>
      <c r="B94" s="102"/>
      <c r="C94" s="110"/>
      <c r="D94" s="115" t="str">
        <f t="shared" si="405"/>
        <v/>
      </c>
      <c r="E94" s="88"/>
      <c r="F94" s="115" t="str">
        <f t="shared" si="406"/>
        <v/>
      </c>
      <c r="G94" s="110"/>
      <c r="H94" s="103"/>
      <c r="I94" s="34" t="str">
        <f t="shared" si="407"/>
        <v/>
      </c>
      <c r="J94" s="34" t="str">
        <f t="shared" si="408"/>
        <v/>
      </c>
      <c r="K94" s="69" t="str">
        <f t="shared" si="514"/>
        <v/>
      </c>
      <c r="L94" s="21"/>
      <c r="M94" s="56"/>
      <c r="N94" s="265"/>
      <c r="O94" s="70" t="str">
        <f>IF(AND(D94&gt;0,E94&gt;0,F94&gt;0),IF(ISBLANK(N94),IF(ISBLANK(L94),"",(F94-D94)*VLOOKUP(L94,VLookups!$A$4:$B$13,2,FALSE)),N94),"")</f>
        <v/>
      </c>
      <c r="P94" s="71" t="str">
        <f t="shared" si="409"/>
        <v/>
      </c>
      <c r="Q94" s="88"/>
      <c r="R94" s="258" t="str">
        <f>IF(AND(Q94&gt;0,E94&gt;0,NOT(O94="")),ABS(VLOOKUP($Q$1,VLookups!$A$48:$B$49,2,FALSE)-_xlfn.NORM.DIST(Q94,K94,O94,TRUE)),"")</f>
        <v/>
      </c>
      <c r="S94" s="87" t="str">
        <f>IF(AND($D94&gt;0,$E94&gt;0,$F94&gt;0,NOT(ISBLANK($L94))),_xlfn.NORM.INV(ABS(VLOOKUP($Q$1,VLookups!$A$48:$B$49,2,FALSE)-S$3),$K94,$O94),"")</f>
        <v/>
      </c>
      <c r="T94" s="86" t="str">
        <f>IF(AND($D94&gt;0,$E94&gt;0,$F94&gt;0,NOT(ISBLANK($L94))),_xlfn.NORM.INV(ABS(VLOOKUP($Q$1,VLookups!$A$48:$B$49,2,FALSE)-T$3),$K94,$O94),"")</f>
        <v/>
      </c>
      <c r="U94" s="87" t="str">
        <f>IF(AND($D94&gt;0,$E94&gt;0,$F94&gt;0,NOT(ISBLANK($L94))),_xlfn.NORM.INV(ABS(VLOOKUP($Q$1,VLookups!$A$48:$B$49,2,FALSE)-U$3),$K94,$O94),"")</f>
        <v/>
      </c>
      <c r="V94" s="86" t="str">
        <f>IF(AND($D94&gt;0,$E94&gt;0,$F94&gt;0,NOT(ISBLANK($L94))),_xlfn.NORM.INV(ABS(VLOOKUP($Q$1,VLookups!$A$48:$B$49,2,FALSE)-V$3),$K94,$O94),"")</f>
        <v/>
      </c>
      <c r="W94" s="87" t="str">
        <f>IF(AND($D94&gt;0,$E94&gt;0,$F94&gt;0,NOT(ISBLANK($L94))),_xlfn.NORM.INV(ABS(VLOOKUP($Q$1,VLookups!$A$48:$B$49,2,FALSE)-W$3),$K94,$O94),"")</f>
        <v/>
      </c>
      <c r="X94" s="86" t="str">
        <f>IF(AND($D94&gt;0,$E94&gt;0,$F94&gt;0,NOT(ISBLANK($L94))),_xlfn.NORM.INV(ABS(VLOOKUP($Q$1,VLookups!$A$48:$B$49,2,FALSE)-X$3),$K94,$O94),"")</f>
        <v/>
      </c>
      <c r="Y94" s="5"/>
      <c r="Z94" s="161"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c r="HQ94" s="162" t="e">
        <f t="shared" si="510"/>
        <v>#N/A</v>
      </c>
      <c r="HR94" s="162" t="e">
        <f t="shared" si="511"/>
        <v>#N/A</v>
      </c>
      <c r="HS94" s="162" t="e">
        <f t="shared" si="512"/>
        <v>#N/A</v>
      </c>
      <c r="HT94" s="162" t="e">
        <f t="shared" si="513"/>
        <v>#N/A</v>
      </c>
    </row>
    <row r="95" spans="1:228" hidden="1" x14ac:dyDescent="0.25">
      <c r="A95" s="4">
        <v>92</v>
      </c>
      <c r="B95" s="102"/>
      <c r="C95" s="110"/>
      <c r="D95" s="115" t="str">
        <f t="shared" si="405"/>
        <v/>
      </c>
      <c r="E95" s="88"/>
      <c r="F95" s="115" t="str">
        <f t="shared" si="406"/>
        <v/>
      </c>
      <c r="G95" s="110"/>
      <c r="H95" s="103"/>
      <c r="I95" s="34" t="str">
        <f t="shared" si="407"/>
        <v/>
      </c>
      <c r="J95" s="34" t="str">
        <f t="shared" si="408"/>
        <v/>
      </c>
      <c r="K95" s="69" t="str">
        <f t="shared" si="514"/>
        <v/>
      </c>
      <c r="L95" s="21"/>
      <c r="M95" s="56"/>
      <c r="N95" s="265"/>
      <c r="O95" s="70" t="str">
        <f>IF(AND(D95&gt;0,E95&gt;0,F95&gt;0),IF(ISBLANK(N95),IF(ISBLANK(L95),"",(F95-D95)*VLOOKUP(L95,VLookups!$A$4:$B$13,2,FALSE)),N95),"")</f>
        <v/>
      </c>
      <c r="P95" s="71" t="str">
        <f t="shared" si="409"/>
        <v/>
      </c>
      <c r="Q95" s="88"/>
      <c r="R95" s="258" t="str">
        <f>IF(AND(Q95&gt;0,E95&gt;0,NOT(O95="")),ABS(VLOOKUP($Q$1,VLookups!$A$48:$B$49,2,FALSE)-_xlfn.NORM.DIST(Q95,K95,O95,TRUE)),"")</f>
        <v/>
      </c>
      <c r="S95" s="87" t="str">
        <f>IF(AND($D95&gt;0,$E95&gt;0,$F95&gt;0,NOT(ISBLANK($L95))),_xlfn.NORM.INV(ABS(VLOOKUP($Q$1,VLookups!$A$48:$B$49,2,FALSE)-S$3),$K95,$O95),"")</f>
        <v/>
      </c>
      <c r="T95" s="86" t="str">
        <f>IF(AND($D95&gt;0,$E95&gt;0,$F95&gt;0,NOT(ISBLANK($L95))),_xlfn.NORM.INV(ABS(VLOOKUP($Q$1,VLookups!$A$48:$B$49,2,FALSE)-T$3),$K95,$O95),"")</f>
        <v/>
      </c>
      <c r="U95" s="87" t="str">
        <f>IF(AND($D95&gt;0,$E95&gt;0,$F95&gt;0,NOT(ISBLANK($L95))),_xlfn.NORM.INV(ABS(VLOOKUP($Q$1,VLookups!$A$48:$B$49,2,FALSE)-U$3),$K95,$O95),"")</f>
        <v/>
      </c>
      <c r="V95" s="86" t="str">
        <f>IF(AND($D95&gt;0,$E95&gt;0,$F95&gt;0,NOT(ISBLANK($L95))),_xlfn.NORM.INV(ABS(VLOOKUP($Q$1,VLookups!$A$48:$B$49,2,FALSE)-V$3),$K95,$O95),"")</f>
        <v/>
      </c>
      <c r="W95" s="87" t="str">
        <f>IF(AND($D95&gt;0,$E95&gt;0,$F95&gt;0,NOT(ISBLANK($L95))),_xlfn.NORM.INV(ABS(VLOOKUP($Q$1,VLookups!$A$48:$B$49,2,FALSE)-W$3),$K95,$O95),"")</f>
        <v/>
      </c>
      <c r="X95" s="86" t="str">
        <f>IF(AND($D95&gt;0,$E95&gt;0,$F95&gt;0,NOT(ISBLANK($L95))),_xlfn.NORM.INV(ABS(VLOOKUP($Q$1,VLookups!$A$48:$B$49,2,FALSE)-X$3),$K95,$O95),"")</f>
        <v/>
      </c>
      <c r="Y95" s="5"/>
      <c r="Z95" s="161"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c r="HQ95" s="162" t="e">
        <f t="shared" si="510"/>
        <v>#N/A</v>
      </c>
      <c r="HR95" s="162" t="e">
        <f t="shared" si="511"/>
        <v>#N/A</v>
      </c>
      <c r="HS95" s="162" t="e">
        <f t="shared" si="512"/>
        <v>#N/A</v>
      </c>
      <c r="HT95" s="162" t="e">
        <f t="shared" si="513"/>
        <v>#N/A</v>
      </c>
    </row>
    <row r="96" spans="1:228" hidden="1" x14ac:dyDescent="0.25">
      <c r="A96" s="4">
        <v>93</v>
      </c>
      <c r="B96" s="102"/>
      <c r="C96" s="110"/>
      <c r="D96" s="115" t="str">
        <f t="shared" si="405"/>
        <v/>
      </c>
      <c r="E96" s="88"/>
      <c r="F96" s="115" t="str">
        <f t="shared" si="406"/>
        <v/>
      </c>
      <c r="G96" s="110"/>
      <c r="H96" s="103"/>
      <c r="I96" s="34" t="str">
        <f t="shared" si="407"/>
        <v/>
      </c>
      <c r="J96" s="34" t="str">
        <f t="shared" si="408"/>
        <v/>
      </c>
      <c r="K96" s="69" t="str">
        <f t="shared" si="514"/>
        <v/>
      </c>
      <c r="L96" s="21"/>
      <c r="M96" s="56"/>
      <c r="N96" s="265"/>
      <c r="O96" s="70" t="str">
        <f>IF(AND(D96&gt;0,E96&gt;0,F96&gt;0),IF(ISBLANK(N96),IF(ISBLANK(L96),"",(F96-D96)*VLOOKUP(L96,VLookups!$A$4:$B$13,2,FALSE)),N96),"")</f>
        <v/>
      </c>
      <c r="P96" s="71" t="str">
        <f t="shared" si="409"/>
        <v/>
      </c>
      <c r="Q96" s="88"/>
      <c r="R96" s="258" t="str">
        <f>IF(AND(Q96&gt;0,E96&gt;0,NOT(O96="")),ABS(VLOOKUP($Q$1,VLookups!$A$48:$B$49,2,FALSE)-_xlfn.NORM.DIST(Q96,K96,O96,TRUE)),"")</f>
        <v/>
      </c>
      <c r="S96" s="87" t="str">
        <f>IF(AND($D96&gt;0,$E96&gt;0,$F96&gt;0,NOT(ISBLANK($L96))),_xlfn.NORM.INV(ABS(VLOOKUP($Q$1,VLookups!$A$48:$B$49,2,FALSE)-S$3),$K96,$O96),"")</f>
        <v/>
      </c>
      <c r="T96" s="86" t="str">
        <f>IF(AND($D96&gt;0,$E96&gt;0,$F96&gt;0,NOT(ISBLANK($L96))),_xlfn.NORM.INV(ABS(VLOOKUP($Q$1,VLookups!$A$48:$B$49,2,FALSE)-T$3),$K96,$O96),"")</f>
        <v/>
      </c>
      <c r="U96" s="87" t="str">
        <f>IF(AND($D96&gt;0,$E96&gt;0,$F96&gt;0,NOT(ISBLANK($L96))),_xlfn.NORM.INV(ABS(VLOOKUP($Q$1,VLookups!$A$48:$B$49,2,FALSE)-U$3),$K96,$O96),"")</f>
        <v/>
      </c>
      <c r="V96" s="86" t="str">
        <f>IF(AND($D96&gt;0,$E96&gt;0,$F96&gt;0,NOT(ISBLANK($L96))),_xlfn.NORM.INV(ABS(VLOOKUP($Q$1,VLookups!$A$48:$B$49,2,FALSE)-V$3),$K96,$O96),"")</f>
        <v/>
      </c>
      <c r="W96" s="87" t="str">
        <f>IF(AND($D96&gt;0,$E96&gt;0,$F96&gt;0,NOT(ISBLANK($L96))),_xlfn.NORM.INV(ABS(VLOOKUP($Q$1,VLookups!$A$48:$B$49,2,FALSE)-W$3),$K96,$O96),"")</f>
        <v/>
      </c>
      <c r="X96" s="86" t="str">
        <f>IF(AND($D96&gt;0,$E96&gt;0,$F96&gt;0,NOT(ISBLANK($L96))),_xlfn.NORM.INV(ABS(VLOOKUP($Q$1,VLookups!$A$48:$B$49,2,FALSE)-X$3),$K96,$O96),"")</f>
        <v/>
      </c>
      <c r="Y96" s="5"/>
      <c r="Z96" s="161"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c r="HQ96" s="162" t="e">
        <f t="shared" si="510"/>
        <v>#N/A</v>
      </c>
      <c r="HR96" s="162" t="e">
        <f t="shared" si="511"/>
        <v>#N/A</v>
      </c>
      <c r="HS96" s="162" t="e">
        <f t="shared" si="512"/>
        <v>#N/A</v>
      </c>
      <c r="HT96" s="162" t="e">
        <f t="shared" si="513"/>
        <v>#N/A</v>
      </c>
    </row>
    <row r="97" spans="1:228" hidden="1" x14ac:dyDescent="0.25">
      <c r="A97" s="4">
        <v>94</v>
      </c>
      <c r="B97" s="102"/>
      <c r="C97" s="110"/>
      <c r="D97" s="115" t="str">
        <f t="shared" si="405"/>
        <v/>
      </c>
      <c r="E97" s="88"/>
      <c r="F97" s="115" t="str">
        <f t="shared" si="406"/>
        <v/>
      </c>
      <c r="G97" s="110"/>
      <c r="H97" s="103"/>
      <c r="I97" s="34" t="str">
        <f t="shared" si="407"/>
        <v/>
      </c>
      <c r="J97" s="34" t="str">
        <f t="shared" si="408"/>
        <v/>
      </c>
      <c r="K97" s="69" t="str">
        <f t="shared" si="514"/>
        <v/>
      </c>
      <c r="L97" s="21"/>
      <c r="M97" s="56"/>
      <c r="N97" s="265"/>
      <c r="O97" s="70" t="str">
        <f>IF(AND(D97&gt;0,E97&gt;0,F97&gt;0),IF(ISBLANK(N97),IF(ISBLANK(L97),"",(F97-D97)*VLOOKUP(L97,VLookups!$A$4:$B$13,2,FALSE)),N97),"")</f>
        <v/>
      </c>
      <c r="P97" s="71" t="str">
        <f t="shared" si="409"/>
        <v/>
      </c>
      <c r="Q97" s="88"/>
      <c r="R97" s="258" t="str">
        <f>IF(AND(Q97&gt;0,E97&gt;0,NOT(O97="")),ABS(VLOOKUP($Q$1,VLookups!$A$48:$B$49,2,FALSE)-_xlfn.NORM.DIST(Q97,K97,O97,TRUE)),"")</f>
        <v/>
      </c>
      <c r="S97" s="87" t="str">
        <f>IF(AND($D97&gt;0,$E97&gt;0,$F97&gt;0,NOT(ISBLANK($L97))),_xlfn.NORM.INV(ABS(VLOOKUP($Q$1,VLookups!$A$48:$B$49,2,FALSE)-S$3),$K97,$O97),"")</f>
        <v/>
      </c>
      <c r="T97" s="86" t="str">
        <f>IF(AND($D97&gt;0,$E97&gt;0,$F97&gt;0,NOT(ISBLANK($L97))),_xlfn.NORM.INV(ABS(VLOOKUP($Q$1,VLookups!$A$48:$B$49,2,FALSE)-T$3),$K97,$O97),"")</f>
        <v/>
      </c>
      <c r="U97" s="87" t="str">
        <f>IF(AND($D97&gt;0,$E97&gt;0,$F97&gt;0,NOT(ISBLANK($L97))),_xlfn.NORM.INV(ABS(VLOOKUP($Q$1,VLookups!$A$48:$B$49,2,FALSE)-U$3),$K97,$O97),"")</f>
        <v/>
      </c>
      <c r="V97" s="86" t="str">
        <f>IF(AND($D97&gt;0,$E97&gt;0,$F97&gt;0,NOT(ISBLANK($L97))),_xlfn.NORM.INV(ABS(VLOOKUP($Q$1,VLookups!$A$48:$B$49,2,FALSE)-V$3),$K97,$O97),"")</f>
        <v/>
      </c>
      <c r="W97" s="87" t="str">
        <f>IF(AND($D97&gt;0,$E97&gt;0,$F97&gt;0,NOT(ISBLANK($L97))),_xlfn.NORM.INV(ABS(VLOOKUP($Q$1,VLookups!$A$48:$B$49,2,FALSE)-W$3),$K97,$O97),"")</f>
        <v/>
      </c>
      <c r="X97" s="86" t="str">
        <f>IF(AND($D97&gt;0,$E97&gt;0,$F97&gt;0,NOT(ISBLANK($L97))),_xlfn.NORM.INV(ABS(VLOOKUP($Q$1,VLookups!$A$48:$B$49,2,FALSE)-X$3),$K97,$O97),"")</f>
        <v/>
      </c>
      <c r="Y97" s="5"/>
      <c r="Z97" s="161"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c r="HQ97" s="162" t="e">
        <f t="shared" si="510"/>
        <v>#N/A</v>
      </c>
      <c r="HR97" s="162" t="e">
        <f t="shared" si="511"/>
        <v>#N/A</v>
      </c>
      <c r="HS97" s="162" t="e">
        <f t="shared" si="512"/>
        <v>#N/A</v>
      </c>
      <c r="HT97" s="162" t="e">
        <f t="shared" si="513"/>
        <v>#N/A</v>
      </c>
    </row>
    <row r="98" spans="1:228" hidden="1" x14ac:dyDescent="0.25">
      <c r="A98" s="4">
        <v>95</v>
      </c>
      <c r="B98" s="102"/>
      <c r="C98" s="110"/>
      <c r="D98" s="115" t="str">
        <f t="shared" si="405"/>
        <v/>
      </c>
      <c r="E98" s="88"/>
      <c r="F98" s="115" t="str">
        <f t="shared" si="406"/>
        <v/>
      </c>
      <c r="G98" s="110"/>
      <c r="H98" s="103"/>
      <c r="I98" s="34" t="str">
        <f t="shared" si="407"/>
        <v/>
      </c>
      <c r="J98" s="34" t="str">
        <f t="shared" si="408"/>
        <v/>
      </c>
      <c r="K98" s="69" t="str">
        <f t="shared" si="514"/>
        <v/>
      </c>
      <c r="L98" s="21"/>
      <c r="M98" s="56"/>
      <c r="N98" s="265"/>
      <c r="O98" s="70" t="str">
        <f>IF(AND(D98&gt;0,E98&gt;0,F98&gt;0),IF(ISBLANK(N98),IF(ISBLANK(L98),"",(F98-D98)*VLOOKUP(L98,VLookups!$A$4:$B$13,2,FALSE)),N98),"")</f>
        <v/>
      </c>
      <c r="P98" s="71" t="str">
        <f t="shared" si="409"/>
        <v/>
      </c>
      <c r="Q98" s="88"/>
      <c r="R98" s="258" t="str">
        <f>IF(AND(Q98&gt;0,E98&gt;0,NOT(O98="")),ABS(VLOOKUP($Q$1,VLookups!$A$48:$B$49,2,FALSE)-_xlfn.NORM.DIST(Q98,K98,O98,TRUE)),"")</f>
        <v/>
      </c>
      <c r="S98" s="87" t="str">
        <f>IF(AND($D98&gt;0,$E98&gt;0,$F98&gt;0,NOT(ISBLANK($L98))),_xlfn.NORM.INV(ABS(VLOOKUP($Q$1,VLookups!$A$48:$B$49,2,FALSE)-S$3),$K98,$O98),"")</f>
        <v/>
      </c>
      <c r="T98" s="86" t="str">
        <f>IF(AND($D98&gt;0,$E98&gt;0,$F98&gt;0,NOT(ISBLANK($L98))),_xlfn.NORM.INV(ABS(VLOOKUP($Q$1,VLookups!$A$48:$B$49,2,FALSE)-T$3),$K98,$O98),"")</f>
        <v/>
      </c>
      <c r="U98" s="87" t="str">
        <f>IF(AND($D98&gt;0,$E98&gt;0,$F98&gt;0,NOT(ISBLANK($L98))),_xlfn.NORM.INV(ABS(VLOOKUP($Q$1,VLookups!$A$48:$B$49,2,FALSE)-U$3),$K98,$O98),"")</f>
        <v/>
      </c>
      <c r="V98" s="86" t="str">
        <f>IF(AND($D98&gt;0,$E98&gt;0,$F98&gt;0,NOT(ISBLANK($L98))),_xlfn.NORM.INV(ABS(VLOOKUP($Q$1,VLookups!$A$48:$B$49,2,FALSE)-V$3),$K98,$O98),"")</f>
        <v/>
      </c>
      <c r="W98" s="87" t="str">
        <f>IF(AND($D98&gt;0,$E98&gt;0,$F98&gt;0,NOT(ISBLANK($L98))),_xlfn.NORM.INV(ABS(VLOOKUP($Q$1,VLookups!$A$48:$B$49,2,FALSE)-W$3),$K98,$O98),"")</f>
        <v/>
      </c>
      <c r="X98" s="86" t="str">
        <f>IF(AND($D98&gt;0,$E98&gt;0,$F98&gt;0,NOT(ISBLANK($L98))),_xlfn.NORM.INV(ABS(VLOOKUP($Q$1,VLookups!$A$48:$B$49,2,FALSE)-X$3),$K98,$O98),"")</f>
        <v/>
      </c>
      <c r="Y98" s="5"/>
      <c r="Z98" s="161"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c r="HQ98" s="162" t="e">
        <f t="shared" si="510"/>
        <v>#N/A</v>
      </c>
      <c r="HR98" s="162" t="e">
        <f t="shared" si="511"/>
        <v>#N/A</v>
      </c>
      <c r="HS98" s="162" t="e">
        <f t="shared" si="512"/>
        <v>#N/A</v>
      </c>
      <c r="HT98" s="162" t="e">
        <f t="shared" si="513"/>
        <v>#N/A</v>
      </c>
    </row>
    <row r="99" spans="1:228" hidden="1" x14ac:dyDescent="0.25">
      <c r="A99" s="4">
        <v>96</v>
      </c>
      <c r="B99" s="102"/>
      <c r="C99" s="110"/>
      <c r="D99" s="115" t="str">
        <f t="shared" si="405"/>
        <v/>
      </c>
      <c r="E99" s="88"/>
      <c r="F99" s="115" t="str">
        <f t="shared" si="406"/>
        <v/>
      </c>
      <c r="G99" s="110"/>
      <c r="H99" s="103"/>
      <c r="I99" s="34" t="str">
        <f t="shared" si="407"/>
        <v/>
      </c>
      <c r="J99" s="34" t="str">
        <f t="shared" si="408"/>
        <v/>
      </c>
      <c r="K99" s="69" t="str">
        <f t="shared" si="514"/>
        <v/>
      </c>
      <c r="L99" s="21"/>
      <c r="M99" s="56"/>
      <c r="N99" s="265"/>
      <c r="O99" s="70" t="str">
        <f>IF(AND(D99&gt;0,E99&gt;0,F99&gt;0),IF(ISBLANK(N99),IF(ISBLANK(L99),"",(F99-D99)*VLOOKUP(L99,VLookups!$A$4:$B$13,2,FALSE)),N99),"")</f>
        <v/>
      </c>
      <c r="P99" s="71" t="str">
        <f t="shared" si="409"/>
        <v/>
      </c>
      <c r="Q99" s="88"/>
      <c r="R99" s="258" t="str">
        <f>IF(AND(Q99&gt;0,E99&gt;0,NOT(O99="")),ABS(VLOOKUP($Q$1,VLookups!$A$48:$B$49,2,FALSE)-_xlfn.NORM.DIST(Q99,K99,O99,TRUE)),"")</f>
        <v/>
      </c>
      <c r="S99" s="87" t="str">
        <f>IF(AND($D99&gt;0,$E99&gt;0,$F99&gt;0,NOT(ISBLANK($L99))),_xlfn.NORM.INV(ABS(VLOOKUP($Q$1,VLookups!$A$48:$B$49,2,FALSE)-S$3),$K99,$O99),"")</f>
        <v/>
      </c>
      <c r="T99" s="86" t="str">
        <f>IF(AND($D99&gt;0,$E99&gt;0,$F99&gt;0,NOT(ISBLANK($L99))),_xlfn.NORM.INV(ABS(VLOOKUP($Q$1,VLookups!$A$48:$B$49,2,FALSE)-T$3),$K99,$O99),"")</f>
        <v/>
      </c>
      <c r="U99" s="87" t="str">
        <f>IF(AND($D99&gt;0,$E99&gt;0,$F99&gt;0,NOT(ISBLANK($L99))),_xlfn.NORM.INV(ABS(VLOOKUP($Q$1,VLookups!$A$48:$B$49,2,FALSE)-U$3),$K99,$O99),"")</f>
        <v/>
      </c>
      <c r="V99" s="86" t="str">
        <f>IF(AND($D99&gt;0,$E99&gt;0,$F99&gt;0,NOT(ISBLANK($L99))),_xlfn.NORM.INV(ABS(VLOOKUP($Q$1,VLookups!$A$48:$B$49,2,FALSE)-V$3),$K99,$O99),"")</f>
        <v/>
      </c>
      <c r="W99" s="87" t="str">
        <f>IF(AND($D99&gt;0,$E99&gt;0,$F99&gt;0,NOT(ISBLANK($L99))),_xlfn.NORM.INV(ABS(VLOOKUP($Q$1,VLookups!$A$48:$B$49,2,FALSE)-W$3),$K99,$O99),"")</f>
        <v/>
      </c>
      <c r="X99" s="86" t="str">
        <f>IF(AND($D99&gt;0,$E99&gt;0,$F99&gt;0,NOT(ISBLANK($L99))),_xlfn.NORM.INV(ABS(VLOOKUP($Q$1,VLookups!$A$48:$B$49,2,FALSE)-X$3),$K99,$O99),"")</f>
        <v/>
      </c>
      <c r="Y99" s="5"/>
      <c r="Z99" s="161"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c r="HQ99" s="162" t="e">
        <f t="shared" si="510"/>
        <v>#N/A</v>
      </c>
      <c r="HR99" s="162" t="e">
        <f t="shared" si="511"/>
        <v>#N/A</v>
      </c>
      <c r="HS99" s="162" t="e">
        <f t="shared" si="512"/>
        <v>#N/A</v>
      </c>
      <c r="HT99" s="162" t="e">
        <f t="shared" si="513"/>
        <v>#N/A</v>
      </c>
    </row>
    <row r="100" spans="1:228" hidden="1" x14ac:dyDescent="0.25">
      <c r="A100" s="4">
        <v>97</v>
      </c>
      <c r="B100" s="102"/>
      <c r="C100" s="110"/>
      <c r="D100" s="115" t="str">
        <f t="shared" ref="D100:D103" si="610">IF(ISBLANK(E100),"",IF(NOT(ISBLANK(C100)),C100,IF(NOT(ISBLANK(B100)),E100*(1+B100),E100*(1+$D$2))))</f>
        <v/>
      </c>
      <c r="E100" s="88"/>
      <c r="F100" s="115" t="str">
        <f t="shared" ref="F100:F103" si="611">IF(ISBLANK(E100),"",IF(NOT(ISBLANK(G100)),G100,IF(NOT(ISBLANK(H100)),E100*(1+H100),E100*(1+$F$2))))</f>
        <v/>
      </c>
      <c r="G100" s="110"/>
      <c r="H100" s="103"/>
      <c r="I100" s="34" t="str">
        <f t="shared" si="407"/>
        <v/>
      </c>
      <c r="J100" s="34" t="str">
        <f t="shared" si="408"/>
        <v/>
      </c>
      <c r="K100" s="69" t="str">
        <f t="shared" si="514"/>
        <v/>
      </c>
      <c r="L100" s="21"/>
      <c r="M100" s="56"/>
      <c r="N100" s="265"/>
      <c r="O100" s="70" t="str">
        <f>IF(AND(D100&gt;0,E100&gt;0,F100&gt;0),IF(ISBLANK(N100),IF(ISBLANK(L100),"",(F100-D100)*VLOOKUP(L100,VLookups!$A$4:$B$13,2,FALSE)),N100),"")</f>
        <v/>
      </c>
      <c r="P100" s="71" t="str">
        <f t="shared" ref="P100:P103" si="612">IF(O100="","",O100^2)</f>
        <v/>
      </c>
      <c r="Q100" s="88"/>
      <c r="R100" s="258" t="str">
        <f>IF(AND(Q100&gt;0,E100&gt;0,NOT(O100="")),ABS(VLOOKUP($Q$1,VLookups!$A$48:$B$49,2,FALSE)-_xlfn.NORM.DIST(Q100,K100,O100,TRUE)),"")</f>
        <v/>
      </c>
      <c r="S100" s="87" t="str">
        <f>IF(AND($D100&gt;0,$E100&gt;0,$F100&gt;0,NOT(ISBLANK($L100))),_xlfn.NORM.INV(ABS(VLOOKUP($Q$1,VLookups!$A$48:$B$49,2,FALSE)-S$3),$K100,$O100),"")</f>
        <v/>
      </c>
      <c r="T100" s="86" t="str">
        <f>IF(AND($D100&gt;0,$E100&gt;0,$F100&gt;0,NOT(ISBLANK($L100))),_xlfn.NORM.INV(ABS(VLOOKUP($Q$1,VLookups!$A$48:$B$49,2,FALSE)-T$3),$K100,$O100),"")</f>
        <v/>
      </c>
      <c r="U100" s="87" t="str">
        <f>IF(AND($D100&gt;0,$E100&gt;0,$F100&gt;0,NOT(ISBLANK($L100))),_xlfn.NORM.INV(ABS(VLOOKUP($Q$1,VLookups!$A$48:$B$49,2,FALSE)-U$3),$K100,$O100),"")</f>
        <v/>
      </c>
      <c r="V100" s="86" t="str">
        <f>IF(AND($D100&gt;0,$E100&gt;0,$F100&gt;0,NOT(ISBLANK($L100))),_xlfn.NORM.INV(ABS(VLOOKUP($Q$1,VLookups!$A$48:$B$49,2,FALSE)-V$3),$K100,$O100),"")</f>
        <v/>
      </c>
      <c r="W100" s="87" t="str">
        <f>IF(AND($D100&gt;0,$E100&gt;0,$F100&gt;0,NOT(ISBLANK($L100))),_xlfn.NORM.INV(ABS(VLOOKUP($Q$1,VLookups!$A$48:$B$49,2,FALSE)-W$3),$K100,$O100),"")</f>
        <v/>
      </c>
      <c r="X100" s="86" t="str">
        <f>IF(AND($D100&gt;0,$E100&gt;0,$F100&gt;0,NOT(ISBLANK($L100))),_xlfn.NORM.INV(ABS(VLOOKUP($Q$1,VLookups!$A$48:$B$49,2,FALSE)-X$3),$K100,$O100),"")</f>
        <v/>
      </c>
      <c r="Y100" s="5"/>
      <c r="Z100" s="161"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c r="HQ100" s="162" t="e">
        <f t="shared" si="510"/>
        <v>#N/A</v>
      </c>
      <c r="HR100" s="162" t="e">
        <f t="shared" si="511"/>
        <v>#N/A</v>
      </c>
      <c r="HS100" s="162" t="e">
        <f t="shared" si="512"/>
        <v>#N/A</v>
      </c>
      <c r="HT100" s="162" t="e">
        <f t="shared" si="513"/>
        <v>#N/A</v>
      </c>
    </row>
    <row r="101" spans="1:228" hidden="1" x14ac:dyDescent="0.25">
      <c r="A101" s="4">
        <v>98</v>
      </c>
      <c r="B101" s="102"/>
      <c r="C101" s="110"/>
      <c r="D101" s="115" t="str">
        <f t="shared" si="610"/>
        <v/>
      </c>
      <c r="E101" s="88"/>
      <c r="F101" s="115" t="str">
        <f t="shared" si="611"/>
        <v/>
      </c>
      <c r="G101" s="110"/>
      <c r="H101" s="103"/>
      <c r="I101" s="34" t="str">
        <f t="shared" si="407"/>
        <v/>
      </c>
      <c r="J101" s="34" t="str">
        <f t="shared" si="408"/>
        <v/>
      </c>
      <c r="K101" s="69" t="str">
        <f t="shared" si="514"/>
        <v/>
      </c>
      <c r="L101" s="21"/>
      <c r="M101" s="56"/>
      <c r="N101" s="265"/>
      <c r="O101" s="70" t="str">
        <f>IF(AND(D101&gt;0,E101&gt;0,F101&gt;0),IF(ISBLANK(N101),IF(ISBLANK(L101),"",(F101-D101)*VLOOKUP(L101,VLookups!$A$4:$B$13,2,FALSE)),N101),"")</f>
        <v/>
      </c>
      <c r="P101" s="71" t="str">
        <f t="shared" si="612"/>
        <v/>
      </c>
      <c r="Q101" s="88"/>
      <c r="R101" s="258" t="str">
        <f>IF(AND(Q101&gt;0,E101&gt;0,NOT(O101="")),ABS(VLOOKUP($Q$1,VLookups!$A$48:$B$49,2,FALSE)-_xlfn.NORM.DIST(Q101,K101,O101,TRUE)),"")</f>
        <v/>
      </c>
      <c r="S101" s="87" t="str">
        <f>IF(AND($D101&gt;0,$E101&gt;0,$F101&gt;0,NOT(ISBLANK($L101))),_xlfn.NORM.INV(ABS(VLOOKUP($Q$1,VLookups!$A$48:$B$49,2,FALSE)-S$3),$K101,$O101),"")</f>
        <v/>
      </c>
      <c r="T101" s="86" t="str">
        <f>IF(AND($D101&gt;0,$E101&gt;0,$F101&gt;0,NOT(ISBLANK($L101))),_xlfn.NORM.INV(ABS(VLOOKUP($Q$1,VLookups!$A$48:$B$49,2,FALSE)-T$3),$K101,$O101),"")</f>
        <v/>
      </c>
      <c r="U101" s="87" t="str">
        <f>IF(AND($D101&gt;0,$E101&gt;0,$F101&gt;0,NOT(ISBLANK($L101))),_xlfn.NORM.INV(ABS(VLOOKUP($Q$1,VLookups!$A$48:$B$49,2,FALSE)-U$3),$K101,$O101),"")</f>
        <v/>
      </c>
      <c r="V101" s="86" t="str">
        <f>IF(AND($D101&gt;0,$E101&gt;0,$F101&gt;0,NOT(ISBLANK($L101))),_xlfn.NORM.INV(ABS(VLOOKUP($Q$1,VLookups!$A$48:$B$49,2,FALSE)-V$3),$K101,$O101),"")</f>
        <v/>
      </c>
      <c r="W101" s="87" t="str">
        <f>IF(AND($D101&gt;0,$E101&gt;0,$F101&gt;0,NOT(ISBLANK($L101))),_xlfn.NORM.INV(ABS(VLOOKUP($Q$1,VLookups!$A$48:$B$49,2,FALSE)-W$3),$K101,$O101),"")</f>
        <v/>
      </c>
      <c r="X101" s="86" t="str">
        <f>IF(AND($D101&gt;0,$E101&gt;0,$F101&gt;0,NOT(ISBLANK($L101))),_xlfn.NORM.INV(ABS(VLOOKUP($Q$1,VLookups!$A$48:$B$49,2,FALSE)-X$3),$K101,$O101),"")</f>
        <v/>
      </c>
      <c r="Y101" s="5"/>
      <c r="Z101" s="161"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c r="HQ101" s="162" t="e">
        <f t="shared" si="510"/>
        <v>#N/A</v>
      </c>
      <c r="HR101" s="162" t="e">
        <f t="shared" si="511"/>
        <v>#N/A</v>
      </c>
      <c r="HS101" s="162" t="e">
        <f t="shared" si="512"/>
        <v>#N/A</v>
      </c>
      <c r="HT101" s="162" t="e">
        <f t="shared" si="513"/>
        <v>#N/A</v>
      </c>
    </row>
    <row r="102" spans="1:228" hidden="1" x14ac:dyDescent="0.25">
      <c r="A102" s="4">
        <v>99</v>
      </c>
      <c r="B102" s="102"/>
      <c r="C102" s="110"/>
      <c r="D102" s="115" t="str">
        <f t="shared" si="610"/>
        <v/>
      </c>
      <c r="E102" s="88"/>
      <c r="F102" s="115" t="str">
        <f t="shared" si="611"/>
        <v/>
      </c>
      <c r="G102" s="110"/>
      <c r="H102" s="103"/>
      <c r="I102" s="34" t="str">
        <f t="shared" si="407"/>
        <v/>
      </c>
      <c r="J102" s="34" t="str">
        <f t="shared" si="408"/>
        <v/>
      </c>
      <c r="K102" s="69" t="str">
        <f t="shared" si="514"/>
        <v/>
      </c>
      <c r="L102" s="21"/>
      <c r="M102" s="56"/>
      <c r="N102" s="265"/>
      <c r="O102" s="70" t="str">
        <f>IF(AND(D102&gt;0,E102&gt;0,F102&gt;0),IF(ISBLANK(N102),IF(ISBLANK(L102),"",(F102-D102)*VLOOKUP(L102,VLookups!$A$4:$B$13,2,FALSE)),N102),"")</f>
        <v/>
      </c>
      <c r="P102" s="71" t="str">
        <f t="shared" si="612"/>
        <v/>
      </c>
      <c r="Q102" s="88"/>
      <c r="R102" s="258" t="str">
        <f>IF(AND(Q102&gt;0,E102&gt;0,NOT(O102="")),ABS(VLOOKUP($Q$1,VLookups!$A$48:$B$49,2,FALSE)-_xlfn.NORM.DIST(Q102,K102,O102,TRUE)),"")</f>
        <v/>
      </c>
      <c r="S102" s="87" t="str">
        <f>IF(AND($D102&gt;0,$E102&gt;0,$F102&gt;0,NOT(ISBLANK($L102))),_xlfn.NORM.INV(ABS(VLOOKUP($Q$1,VLookups!$A$48:$B$49,2,FALSE)-S$3),$K102,$O102),"")</f>
        <v/>
      </c>
      <c r="T102" s="86" t="str">
        <f>IF(AND($D102&gt;0,$E102&gt;0,$F102&gt;0,NOT(ISBLANK($L102))),_xlfn.NORM.INV(ABS(VLOOKUP($Q$1,VLookups!$A$48:$B$49,2,FALSE)-T$3),$K102,$O102),"")</f>
        <v/>
      </c>
      <c r="U102" s="87" t="str">
        <f>IF(AND($D102&gt;0,$E102&gt;0,$F102&gt;0,NOT(ISBLANK($L102))),_xlfn.NORM.INV(ABS(VLOOKUP($Q$1,VLookups!$A$48:$B$49,2,FALSE)-U$3),$K102,$O102),"")</f>
        <v/>
      </c>
      <c r="V102" s="86" t="str">
        <f>IF(AND($D102&gt;0,$E102&gt;0,$F102&gt;0,NOT(ISBLANK($L102))),_xlfn.NORM.INV(ABS(VLOOKUP($Q$1,VLookups!$A$48:$B$49,2,FALSE)-V$3),$K102,$O102),"")</f>
        <v/>
      </c>
      <c r="W102" s="87" t="str">
        <f>IF(AND($D102&gt;0,$E102&gt;0,$F102&gt;0,NOT(ISBLANK($L102))),_xlfn.NORM.INV(ABS(VLOOKUP($Q$1,VLookups!$A$48:$B$49,2,FALSE)-W$3),$K102,$O102),"")</f>
        <v/>
      </c>
      <c r="X102" s="86" t="str">
        <f>IF(AND($D102&gt;0,$E102&gt;0,$F102&gt;0,NOT(ISBLANK($L102))),_xlfn.NORM.INV(ABS(VLOOKUP($Q$1,VLookups!$A$48:$B$49,2,FALSE)-X$3),$K102,$O102),"")</f>
        <v/>
      </c>
      <c r="Y102" s="5"/>
      <c r="Z102" s="161"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c r="HQ102" s="162" t="e">
        <f t="shared" si="510"/>
        <v>#N/A</v>
      </c>
      <c r="HR102" s="162" t="e">
        <f t="shared" si="511"/>
        <v>#N/A</v>
      </c>
      <c r="HS102" s="162" t="e">
        <f t="shared" si="512"/>
        <v>#N/A</v>
      </c>
      <c r="HT102" s="162" t="e">
        <f t="shared" si="513"/>
        <v>#N/A</v>
      </c>
    </row>
    <row r="103" spans="1:228" hidden="1" x14ac:dyDescent="0.25">
      <c r="A103" s="4">
        <v>100</v>
      </c>
      <c r="B103" s="108"/>
      <c r="C103" s="110"/>
      <c r="D103" s="115" t="str">
        <f t="shared" si="610"/>
        <v/>
      </c>
      <c r="E103" s="88"/>
      <c r="F103" s="115" t="str">
        <f t="shared" si="611"/>
        <v/>
      </c>
      <c r="G103" s="110"/>
      <c r="H103" s="107"/>
      <c r="I103" s="34" t="str">
        <f t="shared" si="407"/>
        <v/>
      </c>
      <c r="J103" s="34" t="str">
        <f t="shared" si="408"/>
        <v/>
      </c>
      <c r="K103" s="69" t="str">
        <f t="shared" si="514"/>
        <v/>
      </c>
      <c r="L103" s="21"/>
      <c r="M103" s="56"/>
      <c r="N103" s="265"/>
      <c r="O103" s="70" t="str">
        <f>IF(AND(D103&gt;0,E103&gt;0,F103&gt;0),IF(ISBLANK(N103),IF(ISBLANK(L103),"",(F103-D103)*VLOOKUP(L103,VLookups!$A$4:$B$13,2,FALSE)),N103),"")</f>
        <v/>
      </c>
      <c r="P103" s="71" t="str">
        <f t="shared" si="612"/>
        <v/>
      </c>
      <c r="Q103" s="88"/>
      <c r="R103" s="258" t="str">
        <f>IF(AND(Q103&gt;0,E103&gt;0,NOT(O103="")),ABS(VLOOKUP($Q$1,VLookups!$A$48:$B$49,2,FALSE)-_xlfn.NORM.DIST(Q103,K103,O103,TRUE)),"")</f>
        <v/>
      </c>
      <c r="S103" s="87" t="str">
        <f>IF(AND($D103&gt;0,$E103&gt;0,$F103&gt;0,NOT(ISBLANK($L103))),_xlfn.NORM.INV(ABS(VLOOKUP($Q$1,VLookups!$A$48:$B$49,2,FALSE)-S$3),$K103,$O103),"")</f>
        <v/>
      </c>
      <c r="T103" s="86" t="str">
        <f>IF(AND($D103&gt;0,$E103&gt;0,$F103&gt;0,NOT(ISBLANK($L103))),_xlfn.NORM.INV(ABS(VLOOKUP($Q$1,VLookups!$A$48:$B$49,2,FALSE)-T$3),$K103,$O103),"")</f>
        <v/>
      </c>
      <c r="U103" s="87" t="str">
        <f>IF(AND($D103&gt;0,$E103&gt;0,$F103&gt;0,NOT(ISBLANK($L103))),_xlfn.NORM.INV(ABS(VLOOKUP($Q$1,VLookups!$A$48:$B$49,2,FALSE)-U$3),$K103,$O103),"")</f>
        <v/>
      </c>
      <c r="V103" s="86" t="str">
        <f>IF(AND($D103&gt;0,$E103&gt;0,$F103&gt;0,NOT(ISBLANK($L103))),_xlfn.NORM.INV(ABS(VLOOKUP($Q$1,VLookups!$A$48:$B$49,2,FALSE)-V$3),$K103,$O103),"")</f>
        <v/>
      </c>
      <c r="W103" s="87" t="str">
        <f>IF(AND($D103&gt;0,$E103&gt;0,$F103&gt;0,NOT(ISBLANK($L103))),_xlfn.NORM.INV(ABS(VLOOKUP($Q$1,VLookups!$A$48:$B$49,2,FALSE)-W$3),$K103,$O103),"")</f>
        <v/>
      </c>
      <c r="X103" s="86" t="str">
        <f>IF(AND($D103&gt;0,$E103&gt;0,$F103&gt;0,NOT(ISBLANK($L103))),_xlfn.NORM.INV(ABS(VLOOKUP($Q$1,VLookups!$A$48:$B$49,2,FALSE)-X$3),$K103,$O103),"")</f>
        <v/>
      </c>
      <c r="Y103" s="5"/>
      <c r="Z103" s="161"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c r="HQ103" s="162" t="e">
        <f t="shared" si="510"/>
        <v>#N/A</v>
      </c>
      <c r="HR103" s="162" t="e">
        <f t="shared" si="511"/>
        <v>#N/A</v>
      </c>
      <c r="HS103" s="162" t="e">
        <f t="shared" si="512"/>
        <v>#N/A</v>
      </c>
      <c r="HT103" s="162" t="e">
        <f t="shared" si="513"/>
        <v>#N/A</v>
      </c>
    </row>
    <row r="104" spans="1:228" x14ac:dyDescent="0.25">
      <c r="A104" s="2"/>
      <c r="B104" s="2"/>
      <c r="C104" s="2"/>
      <c r="D104" s="83">
        <f>SUM(D4:D103)</f>
        <v>678</v>
      </c>
      <c r="E104" s="83">
        <f>SUM(E4:E103)</f>
        <v>1200</v>
      </c>
      <c r="F104" s="83">
        <f>SUM(F4:F103)</f>
        <v>2154</v>
      </c>
      <c r="G104" s="5"/>
      <c r="H104" s="5"/>
      <c r="I104" s="35"/>
      <c r="J104" s="35"/>
      <c r="K104" s="83">
        <f>SUM(K4:K103)</f>
        <v>1272</v>
      </c>
      <c r="L104" s="349" t="s">
        <v>772</v>
      </c>
      <c r="M104" s="5"/>
      <c r="O104" s="84">
        <f>IF(O4="","",SQRT(P104))</f>
        <v>537.54810017337059</v>
      </c>
      <c r="P104" s="68">
        <f>IF(P4="","",SUM(P4:P103))</f>
        <v>288957.96000000002</v>
      </c>
      <c r="Q104" s="83">
        <f>IF(SUM(Q4:Q103)=0,"",SUM(Q4:Q103))</f>
        <v>1500</v>
      </c>
      <c r="R104" s="259">
        <f>IF(OR(O104="",Q104=""),"",ABS(VLOOKUP($Q$1,VLookups!$A$48:$B$49,2,FALSE)-_xlfn.NORM.DIST(Q104,K104,O104,TRUE)))</f>
        <v>0.66427109219847269</v>
      </c>
      <c r="S104" s="85">
        <f>SUM(S4:S103)</f>
        <v>-751.56992199492436</v>
      </c>
      <c r="T104" s="85">
        <f t="shared" ref="T104:X104" si="625">SUM(T4:T103)</f>
        <v>3295.5699219949247</v>
      </c>
      <c r="U104" s="85">
        <f t="shared" si="625"/>
        <v>2908.528322010694</v>
      </c>
      <c r="V104" s="85">
        <f t="shared" si="625"/>
        <v>2600.919927811633</v>
      </c>
      <c r="W104" s="85">
        <f t="shared" si="625"/>
        <v>2337.0193155596135</v>
      </c>
      <c r="X104" s="85">
        <f t="shared" si="625"/>
        <v>2100.0284095659963</v>
      </c>
      <c r="Y104" s="5"/>
      <c r="Z104" s="177">
        <f>IF(AND(D104&gt;0,E104&gt;0,F104&gt;0),K104-(3*O104),"")</f>
        <v>-340.64430052011176</v>
      </c>
      <c r="AA104" s="238">
        <f>IF(ISNONTEXT($Z104),Z104+(($DW$104-$Z$104)/101),"")</f>
        <v>-308.71075001476299</v>
      </c>
      <c r="AB104" s="238">
        <f t="shared" ref="AB104:CM104" si="626">IF(ISNONTEXT($Z104),AA104+(($DW$104-$Z$104)/101),"")</f>
        <v>-276.77719950941423</v>
      </c>
      <c r="AC104" s="238">
        <f t="shared" si="626"/>
        <v>-244.84364900406547</v>
      </c>
      <c r="AD104" s="238">
        <f t="shared" si="626"/>
        <v>-212.91009849871671</v>
      </c>
      <c r="AE104" s="238">
        <f t="shared" si="626"/>
        <v>-180.97654799336794</v>
      </c>
      <c r="AF104" s="238">
        <f t="shared" si="626"/>
        <v>-149.04299748801918</v>
      </c>
      <c r="AG104" s="238">
        <f t="shared" si="626"/>
        <v>-117.10944698267043</v>
      </c>
      <c r="AH104" s="238">
        <f t="shared" si="626"/>
        <v>-85.175896477321686</v>
      </c>
      <c r="AI104" s="238">
        <f t="shared" si="626"/>
        <v>-53.242345971972938</v>
      </c>
      <c r="AJ104" s="238">
        <f t="shared" si="626"/>
        <v>-21.30879546662419</v>
      </c>
      <c r="AK104" s="238">
        <f t="shared" si="626"/>
        <v>10.624755038724558</v>
      </c>
      <c r="AL104" s="238">
        <f t="shared" si="626"/>
        <v>42.558305544073306</v>
      </c>
      <c r="AM104" s="238">
        <f t="shared" si="626"/>
        <v>74.491856049422054</v>
      </c>
      <c r="AN104" s="238">
        <f t="shared" si="626"/>
        <v>106.4254065547708</v>
      </c>
      <c r="AO104" s="238">
        <f t="shared" si="626"/>
        <v>138.35895706011956</v>
      </c>
      <c r="AP104" s="238">
        <f t="shared" si="626"/>
        <v>170.29250756546833</v>
      </c>
      <c r="AQ104" s="238">
        <f t="shared" si="626"/>
        <v>202.22605807081709</v>
      </c>
      <c r="AR104" s="238">
        <f t="shared" si="626"/>
        <v>234.15960857616585</v>
      </c>
      <c r="AS104" s="238">
        <f t="shared" si="626"/>
        <v>266.09315908151461</v>
      </c>
      <c r="AT104" s="238">
        <f t="shared" si="626"/>
        <v>298.02670958686338</v>
      </c>
      <c r="AU104" s="238">
        <f t="shared" si="626"/>
        <v>329.96026009221214</v>
      </c>
      <c r="AV104" s="238">
        <f t="shared" si="626"/>
        <v>361.8938105975609</v>
      </c>
      <c r="AW104" s="238">
        <f t="shared" si="626"/>
        <v>393.82736110290966</v>
      </c>
      <c r="AX104" s="238">
        <f t="shared" si="626"/>
        <v>425.76091160825843</v>
      </c>
      <c r="AY104" s="238">
        <f t="shared" si="626"/>
        <v>457.69446211360719</v>
      </c>
      <c r="AZ104" s="238">
        <f t="shared" si="626"/>
        <v>489.62801261895595</v>
      </c>
      <c r="BA104" s="238">
        <f t="shared" si="626"/>
        <v>521.56156312430471</v>
      </c>
      <c r="BB104" s="238">
        <f t="shared" si="626"/>
        <v>553.49511362965347</v>
      </c>
      <c r="BC104" s="238">
        <f t="shared" si="626"/>
        <v>585.42866413500224</v>
      </c>
      <c r="BD104" s="238">
        <f t="shared" si="626"/>
        <v>617.362214640351</v>
      </c>
      <c r="BE104" s="238">
        <f t="shared" si="626"/>
        <v>649.29576514569976</v>
      </c>
      <c r="BF104" s="238">
        <f t="shared" si="626"/>
        <v>681.22931565104852</v>
      </c>
      <c r="BG104" s="238">
        <f t="shared" si="626"/>
        <v>713.16286615639729</v>
      </c>
      <c r="BH104" s="238">
        <f t="shared" si="626"/>
        <v>745.09641666174605</v>
      </c>
      <c r="BI104" s="238">
        <f t="shared" si="626"/>
        <v>777.02996716709481</v>
      </c>
      <c r="BJ104" s="238">
        <f t="shared" si="626"/>
        <v>808.96351767244357</v>
      </c>
      <c r="BK104" s="238">
        <f t="shared" si="626"/>
        <v>840.89706817779233</v>
      </c>
      <c r="BL104" s="238">
        <f t="shared" si="626"/>
        <v>872.8306186831411</v>
      </c>
      <c r="BM104" s="238">
        <f t="shared" si="626"/>
        <v>904.76416918848986</v>
      </c>
      <c r="BN104" s="238">
        <f t="shared" si="626"/>
        <v>936.69771969383862</v>
      </c>
      <c r="BO104" s="238">
        <f t="shared" si="626"/>
        <v>968.63127019918738</v>
      </c>
      <c r="BP104" s="238">
        <f t="shared" si="626"/>
        <v>1000.5648207045361</v>
      </c>
      <c r="BQ104" s="238">
        <f t="shared" si="626"/>
        <v>1032.4983712098849</v>
      </c>
      <c r="BR104" s="238">
        <f t="shared" si="626"/>
        <v>1064.4319217152336</v>
      </c>
      <c r="BS104" s="238">
        <f t="shared" si="626"/>
        <v>1096.3654722205822</v>
      </c>
      <c r="BT104" s="238">
        <f t="shared" si="626"/>
        <v>1128.2990227259309</v>
      </c>
      <c r="BU104" s="238">
        <f t="shared" si="626"/>
        <v>1160.2325732312795</v>
      </c>
      <c r="BV104" s="238">
        <f t="shared" si="626"/>
        <v>1192.1661237366282</v>
      </c>
      <c r="BW104" s="238">
        <f t="shared" si="626"/>
        <v>1224.0996742419768</v>
      </c>
      <c r="BX104" s="238">
        <f t="shared" si="626"/>
        <v>1256.0332247473254</v>
      </c>
      <c r="BY104" s="238">
        <f t="shared" si="626"/>
        <v>1287.9667752526741</v>
      </c>
      <c r="BZ104" s="238">
        <f t="shared" si="626"/>
        <v>1319.9003257580227</v>
      </c>
      <c r="CA104" s="238">
        <f t="shared" si="626"/>
        <v>1351.8338762633714</v>
      </c>
      <c r="CB104" s="238">
        <f t="shared" si="626"/>
        <v>1383.76742676872</v>
      </c>
      <c r="CC104" s="238">
        <f t="shared" si="626"/>
        <v>1415.7009772740687</v>
      </c>
      <c r="CD104" s="238">
        <f t="shared" si="626"/>
        <v>1447.6345277794173</v>
      </c>
      <c r="CE104" s="238">
        <f t="shared" si="626"/>
        <v>1479.568078284766</v>
      </c>
      <c r="CF104" s="238">
        <f t="shared" si="626"/>
        <v>1511.5016287901146</v>
      </c>
      <c r="CG104" s="238">
        <f t="shared" si="626"/>
        <v>1543.4351792954633</v>
      </c>
      <c r="CH104" s="238">
        <f t="shared" si="626"/>
        <v>1575.3687298008119</v>
      </c>
      <c r="CI104" s="238">
        <f t="shared" si="626"/>
        <v>1607.3022803061606</v>
      </c>
      <c r="CJ104" s="238">
        <f t="shared" si="626"/>
        <v>1639.2358308115092</v>
      </c>
      <c r="CK104" s="238">
        <f t="shared" si="626"/>
        <v>1671.1693813168579</v>
      </c>
      <c r="CL104" s="238">
        <f t="shared" si="626"/>
        <v>1703.1029318222065</v>
      </c>
      <c r="CM104" s="238">
        <f t="shared" si="626"/>
        <v>1735.0364823275552</v>
      </c>
      <c r="CN104" s="238">
        <f t="shared" ref="CN104:DV104" si="627">IF(ISNONTEXT($Z104),CM104+(($DW$104-$Z$104)/101),"")</f>
        <v>1766.9700328329038</v>
      </c>
      <c r="CO104" s="238">
        <f t="shared" si="627"/>
        <v>1798.9035833382525</v>
      </c>
      <c r="CP104" s="238">
        <f t="shared" si="627"/>
        <v>1830.8371338436011</v>
      </c>
      <c r="CQ104" s="238">
        <f t="shared" si="627"/>
        <v>1862.7706843489498</v>
      </c>
      <c r="CR104" s="238">
        <f t="shared" si="627"/>
        <v>1894.7042348542984</v>
      </c>
      <c r="CS104" s="238">
        <f t="shared" si="627"/>
        <v>1926.6377853596471</v>
      </c>
      <c r="CT104" s="238">
        <f t="shared" si="627"/>
        <v>1958.5713358649957</v>
      </c>
      <c r="CU104" s="238">
        <f t="shared" si="627"/>
        <v>1990.5048863703444</v>
      </c>
      <c r="CV104" s="238">
        <f t="shared" si="627"/>
        <v>2022.438436875693</v>
      </c>
      <c r="CW104" s="238">
        <f t="shared" si="627"/>
        <v>2054.3719873810419</v>
      </c>
      <c r="CX104" s="238">
        <f t="shared" si="627"/>
        <v>2086.3055378863905</v>
      </c>
      <c r="CY104" s="238">
        <f t="shared" si="627"/>
        <v>2118.2390883917392</v>
      </c>
      <c r="CZ104" s="238">
        <f t="shared" si="627"/>
        <v>2150.1726388970878</v>
      </c>
      <c r="DA104" s="238">
        <f t="shared" si="627"/>
        <v>2182.1061894024365</v>
      </c>
      <c r="DB104" s="238">
        <f t="shared" si="627"/>
        <v>2214.0397399077851</v>
      </c>
      <c r="DC104" s="238">
        <f t="shared" si="627"/>
        <v>2245.9732904131338</v>
      </c>
      <c r="DD104" s="238">
        <f t="shared" si="627"/>
        <v>2277.9068409184824</v>
      </c>
      <c r="DE104" s="238">
        <f t="shared" si="627"/>
        <v>2309.8403914238311</v>
      </c>
      <c r="DF104" s="238">
        <f t="shared" si="627"/>
        <v>2341.7739419291797</v>
      </c>
      <c r="DG104" s="238">
        <f t="shared" si="627"/>
        <v>2373.7074924345284</v>
      </c>
      <c r="DH104" s="238">
        <f t="shared" si="627"/>
        <v>2405.641042939877</v>
      </c>
      <c r="DI104" s="238">
        <f t="shared" si="627"/>
        <v>2437.5745934452257</v>
      </c>
      <c r="DJ104" s="238">
        <f t="shared" si="627"/>
        <v>2469.5081439505743</v>
      </c>
      <c r="DK104" s="238">
        <f t="shared" si="627"/>
        <v>2501.441694455923</v>
      </c>
      <c r="DL104" s="238">
        <f t="shared" si="627"/>
        <v>2533.3752449612716</v>
      </c>
      <c r="DM104" s="238">
        <f t="shared" si="627"/>
        <v>2565.3087954666203</v>
      </c>
      <c r="DN104" s="238">
        <f t="shared" si="627"/>
        <v>2597.2423459719689</v>
      </c>
      <c r="DO104" s="238">
        <f t="shared" si="627"/>
        <v>2629.1758964773176</v>
      </c>
      <c r="DP104" s="238">
        <f t="shared" si="627"/>
        <v>2661.1094469826662</v>
      </c>
      <c r="DQ104" s="238">
        <f t="shared" si="627"/>
        <v>2693.0429974880149</v>
      </c>
      <c r="DR104" s="238">
        <f t="shared" si="627"/>
        <v>2724.9765479933635</v>
      </c>
      <c r="DS104" s="238">
        <f t="shared" si="627"/>
        <v>2756.9100984987122</v>
      </c>
      <c r="DT104" s="238">
        <f t="shared" si="627"/>
        <v>2788.8436490040608</v>
      </c>
      <c r="DU104" s="238">
        <f t="shared" si="627"/>
        <v>2820.7771995094095</v>
      </c>
      <c r="DV104" s="238">
        <f t="shared" si="627"/>
        <v>2852.7107500147581</v>
      </c>
      <c r="DW104" s="177">
        <f>IF(AND(D104&gt;0,E104&gt;0,F104&gt;0),K104+(3*O104),"")</f>
        <v>2884.6443005201118</v>
      </c>
      <c r="DX104" s="162">
        <f t="shared" si="413"/>
        <v>9.8355863518458306E-6</v>
      </c>
      <c r="DY104" s="162">
        <f t="shared" si="414"/>
        <v>1.1692309197001418E-5</v>
      </c>
      <c r="DZ104" s="162">
        <f t="shared" si="415"/>
        <v>1.3850570864164887E-5</v>
      </c>
      <c r="EA104" s="162">
        <f t="shared" si="416"/>
        <v>1.6349421933562313E-5</v>
      </c>
      <c r="EB104" s="162">
        <f t="shared" si="417"/>
        <v>1.9231115509923071E-5</v>
      </c>
      <c r="EC104" s="162">
        <f t="shared" si="418"/>
        <v>2.2541037272897323E-5</v>
      </c>
      <c r="ED104" s="162">
        <f t="shared" si="419"/>
        <v>2.6327563204819913E-5</v>
      </c>
      <c r="EE104" s="162">
        <f t="shared" si="420"/>
        <v>3.0641835530707637E-5</v>
      </c>
      <c r="EF104" s="162">
        <f t="shared" si="421"/>
        <v>3.553744794207734E-5</v>
      </c>
      <c r="EG104" s="162">
        <f t="shared" si="422"/>
        <v>4.1070032076794886E-5</v>
      </c>
      <c r="EH104" s="162">
        <f t="shared" si="423"/>
        <v>4.7296738522609457E-5</v>
      </c>
      <c r="EI104" s="162">
        <f t="shared" si="424"/>
        <v>5.4275607323416883E-5</v>
      </c>
      <c r="EJ104" s="162">
        <f t="shared" si="425"/>
        <v>6.2064825103424706E-5</v>
      </c>
      <c r="EK104" s="162">
        <f t="shared" si="426"/>
        <v>7.0721868479427455E-5</v>
      </c>
      <c r="EL104" s="162">
        <f t="shared" si="427"/>
        <v>8.030253638278143E-5</v>
      </c>
      <c r="EM104" s="162">
        <f t="shared" si="428"/>
        <v>9.0859877219502176E-5</v>
      </c>
      <c r="EN104" s="162">
        <f t="shared" si="429"/>
        <v>1.0244302039893097E-4</v>
      </c>
      <c r="EO104" s="162">
        <f t="shared" si="430"/>
        <v>1.1509592557864831E-4</v>
      </c>
      <c r="EP104" s="162">
        <f t="shared" si="431"/>
        <v>1.2885606690661491E-4</v>
      </c>
      <c r="EQ104" s="162">
        <f t="shared" si="432"/>
        <v>1.4375307347400075E-4</v>
      </c>
      <c r="ER104" s="162">
        <f t="shared" si="433"/>
        <v>1.5980735099166302E-4</v>
      </c>
      <c r="ES104" s="162">
        <f t="shared" si="434"/>
        <v>1.7702871322573132E-4</v>
      </c>
      <c r="ET104" s="162">
        <f t="shared" si="435"/>
        <v>1.9541505482182628E-4</v>
      </c>
      <c r="EU104" s="162">
        <f t="shared" si="436"/>
        <v>2.1495109965947916E-4</v>
      </c>
      <c r="EV104" s="162">
        <f t="shared" si="437"/>
        <v>2.3560726065862759E-4</v>
      </c>
      <c r="EW104" s="162">
        <f t="shared" si="438"/>
        <v>2.5733864786931513E-4</v>
      </c>
      <c r="EX104" s="162">
        <f t="shared" si="439"/>
        <v>2.8008426159180529E-4</v>
      </c>
      <c r="EY104" s="162">
        <f t="shared" si="440"/>
        <v>3.0376640609906943E-4</v>
      </c>
      <c r="EZ104" s="162">
        <f t="shared" si="441"/>
        <v>3.2829035719925608E-4</v>
      </c>
      <c r="FA104" s="162">
        <f t="shared" si="442"/>
        <v>3.5354431335057125E-4</v>
      </c>
      <c r="FB104" s="162">
        <f t="shared" si="443"/>
        <v>3.7939965533405004E-4</v>
      </c>
      <c r="FC104" s="162">
        <f t="shared" si="444"/>
        <v>4.0571153365405395E-4</v>
      </c>
      <c r="FD104" s="162">
        <f t="shared" si="445"/>
        <v>4.3231979597078149E-4</v>
      </c>
      <c r="FE104" s="162">
        <f t="shared" si="446"/>
        <v>4.5905025911793568E-4</v>
      </c>
      <c r="FF104" s="162">
        <f t="shared" si="447"/>
        <v>4.857163218095506E-4</v>
      </c>
      <c r="FG104" s="162">
        <f t="shared" si="448"/>
        <v>5.1212090521949682E-4</v>
      </c>
      <c r="FH104" s="162">
        <f t="shared" si="449"/>
        <v>5.3805869948476742E-4</v>
      </c>
      <c r="FI104" s="162">
        <f t="shared" si="450"/>
        <v>5.6331868512335122E-4</v>
      </c>
      <c r="FJ104" s="162">
        <f t="shared" si="451"/>
        <v>5.8768688966827863E-4</v>
      </c>
      <c r="FK104" s="162">
        <f t="shared" si="452"/>
        <v>6.1094933180415539E-4</v>
      </c>
      <c r="FL104" s="162">
        <f t="shared" si="453"/>
        <v>6.3289509824620367E-4</v>
      </c>
      <c r="FM104" s="162">
        <f t="shared" si="454"/>
        <v>6.5331949279959656E-4</v>
      </c>
      <c r="FN104" s="162">
        <f t="shared" si="455"/>
        <v>6.7202719272199771E-4</v>
      </c>
      <c r="FO104" s="162">
        <f t="shared" si="456"/>
        <v>6.8883534488523989E-4</v>
      </c>
      <c r="FP104" s="162">
        <f t="shared" si="457"/>
        <v>7.0357653344105047E-4</v>
      </c>
      <c r="FQ104" s="162">
        <f t="shared" si="458"/>
        <v>7.1610155182850576E-4</v>
      </c>
      <c r="FR104" s="162">
        <f t="shared" si="459"/>
        <v>7.262819150395635E-4</v>
      </c>
      <c r="FS104" s="162">
        <f t="shared" si="460"/>
        <v>7.3401205303711748E-4</v>
      </c>
      <c r="FT104" s="162">
        <f t="shared" si="461"/>
        <v>7.392111329824312E-4</v>
      </c>
      <c r="FU104" s="162">
        <f t="shared" si="462"/>
        <v>7.4182446629476526E-4</v>
      </c>
      <c r="FV104" s="162">
        <f t="shared" si="463"/>
        <v>7.4182446629476526E-4</v>
      </c>
      <c r="FW104" s="162">
        <f t="shared" si="464"/>
        <v>7.3921113298243131E-4</v>
      </c>
      <c r="FX104" s="162">
        <f t="shared" si="465"/>
        <v>7.3401205303711759E-4</v>
      </c>
      <c r="FY104" s="162">
        <f t="shared" si="466"/>
        <v>7.2628191503956361E-4</v>
      </c>
      <c r="FZ104" s="162">
        <f t="shared" si="467"/>
        <v>7.1610155182850587E-4</v>
      </c>
      <c r="GA104" s="162">
        <f t="shared" si="468"/>
        <v>7.0357653344105069E-4</v>
      </c>
      <c r="GB104" s="162">
        <f t="shared" si="469"/>
        <v>6.888353448852401E-4</v>
      </c>
      <c r="GC104" s="162">
        <f t="shared" si="470"/>
        <v>6.7202719272199804E-4</v>
      </c>
      <c r="GD104" s="162">
        <f t="shared" si="471"/>
        <v>6.53319492799597E-4</v>
      </c>
      <c r="GE104" s="162">
        <f t="shared" si="472"/>
        <v>6.328950982462041E-4</v>
      </c>
      <c r="GF104" s="162">
        <f t="shared" si="473"/>
        <v>6.1094933180415604E-4</v>
      </c>
      <c r="GG104" s="162">
        <f t="shared" si="474"/>
        <v>5.8768688966827928E-4</v>
      </c>
      <c r="GH104" s="162">
        <f t="shared" si="475"/>
        <v>5.6331868512335197E-4</v>
      </c>
      <c r="GI104" s="162">
        <f t="shared" si="476"/>
        <v>5.380586994847684E-4</v>
      </c>
      <c r="GJ104" s="162">
        <f t="shared" si="477"/>
        <v>5.1212090521949802E-4</v>
      </c>
      <c r="GK104" s="162">
        <f t="shared" si="478"/>
        <v>4.8571632180955185E-4</v>
      </c>
      <c r="GL104" s="162">
        <f t="shared" si="479"/>
        <v>4.5905025911793698E-4</v>
      </c>
      <c r="GM104" s="162">
        <f t="shared" si="480"/>
        <v>4.3231979597078285E-4</v>
      </c>
      <c r="GN104" s="162">
        <f t="shared" si="481"/>
        <v>4.0571153365405541E-4</v>
      </c>
      <c r="GO104" s="162">
        <f t="shared" si="482"/>
        <v>3.7939965533405161E-4</v>
      </c>
      <c r="GP104" s="162">
        <f t="shared" si="483"/>
        <v>3.5354431335057283E-4</v>
      </c>
      <c r="GQ104" s="162">
        <f t="shared" si="484"/>
        <v>3.2829035719925771E-4</v>
      </c>
      <c r="GR104" s="162">
        <f t="shared" si="485"/>
        <v>3.03766406099071E-4</v>
      </c>
      <c r="GS104" s="162">
        <f t="shared" si="486"/>
        <v>2.8008426159180697E-4</v>
      </c>
      <c r="GT104" s="162">
        <f t="shared" si="487"/>
        <v>2.5733864786931665E-4</v>
      </c>
      <c r="GU104" s="162">
        <f t="shared" si="488"/>
        <v>2.3560726065862905E-4</v>
      </c>
      <c r="GV104" s="162">
        <f t="shared" si="489"/>
        <v>2.1495109965948068E-4</v>
      </c>
      <c r="GW104" s="162">
        <f t="shared" si="490"/>
        <v>1.9541505482182779E-4</v>
      </c>
      <c r="GX104" s="162">
        <f t="shared" si="491"/>
        <v>1.7702871322573268E-4</v>
      </c>
      <c r="GY104" s="162">
        <f t="shared" si="492"/>
        <v>1.5980735099166435E-4</v>
      </c>
      <c r="GZ104" s="162">
        <f t="shared" si="493"/>
        <v>1.4375307347400213E-4</v>
      </c>
      <c r="HA104" s="162">
        <f t="shared" si="494"/>
        <v>1.2885606690661626E-4</v>
      </c>
      <c r="HB104" s="162">
        <f t="shared" si="495"/>
        <v>1.1509592557864965E-4</v>
      </c>
      <c r="HC104" s="162">
        <f t="shared" si="496"/>
        <v>1.0244302039893219E-4</v>
      </c>
      <c r="HD104" s="162">
        <f t="shared" si="497"/>
        <v>9.085987721950326E-5</v>
      </c>
      <c r="HE104" s="162">
        <f t="shared" si="498"/>
        <v>8.0302536382782501E-5</v>
      </c>
      <c r="HF104" s="162">
        <f t="shared" si="499"/>
        <v>7.0721868479428445E-5</v>
      </c>
      <c r="HG104" s="162">
        <f t="shared" si="500"/>
        <v>6.2064825103425641E-5</v>
      </c>
      <c r="HH104" s="162">
        <f t="shared" si="501"/>
        <v>5.4275607323417784E-5</v>
      </c>
      <c r="HI104" s="162">
        <f t="shared" si="502"/>
        <v>4.7296738522610256E-5</v>
      </c>
      <c r="HJ104" s="162">
        <f t="shared" si="503"/>
        <v>4.1070032076795631E-5</v>
      </c>
      <c r="HK104" s="162">
        <f t="shared" si="504"/>
        <v>3.5537447942078011E-5</v>
      </c>
      <c r="HL104" s="162">
        <f t="shared" si="505"/>
        <v>3.064183553070822E-5</v>
      </c>
      <c r="HM104" s="162">
        <f t="shared" si="506"/>
        <v>2.6327563204820451E-5</v>
      </c>
      <c r="HN104" s="162">
        <f t="shared" si="507"/>
        <v>2.2541037272897804E-5</v>
      </c>
      <c r="HO104" s="162">
        <f t="shared" si="508"/>
        <v>1.9231115509923508E-5</v>
      </c>
      <c r="HP104" s="162">
        <f t="shared" si="509"/>
        <v>1.6349421933562696E-5</v>
      </c>
      <c r="HQ104" s="162">
        <f t="shared" si="510"/>
        <v>1.3850570864165214E-5</v>
      </c>
      <c r="HR104" s="162">
        <f t="shared" si="511"/>
        <v>1.169230919700172E-5</v>
      </c>
      <c r="HS104" s="162">
        <f t="shared" si="512"/>
        <v>9.8355863518461E-6</v>
      </c>
      <c r="HT104" s="162">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60"/>
      <c r="S105" s="33"/>
      <c r="T105" s="33"/>
      <c r="U105" s="33"/>
      <c r="V105" s="33"/>
      <c r="W105" s="33"/>
      <c r="X105" s="33"/>
      <c r="Y105" s="5"/>
    </row>
    <row r="106" spans="1:228" ht="15.75" x14ac:dyDescent="0.25">
      <c r="A106" s="5"/>
      <c r="B106" s="5"/>
      <c r="C106" s="5"/>
      <c r="D106" s="386" t="s">
        <v>45</v>
      </c>
      <c r="E106" s="387"/>
      <c r="F106" s="388"/>
      <c r="G106" s="5"/>
      <c r="H106" s="5"/>
      <c r="I106" s="2"/>
      <c r="J106" s="5"/>
      <c r="K106" s="5"/>
      <c r="L106" s="5"/>
      <c r="M106" s="5"/>
      <c r="O106" s="31" t="s">
        <v>54</v>
      </c>
      <c r="P106" s="31"/>
      <c r="Q106" s="90">
        <v>1000</v>
      </c>
      <c r="R106" s="261">
        <f>IF(OR(O104="",Q106=""),"",ABS(VLOOKUP($Q$1,VLookups!$A$48:$B$49,2,FALSE)-_xlfn.NORM.DIST(Q106,K104,O104,TRUE)))</f>
        <v>0.3064278930140043</v>
      </c>
      <c r="S106" s="62">
        <f>IF($O$104="","",_xlfn.NORM.INV(ABS(VLOOKUP($Q$1,VLookups!$A$48:$B$49,2,FALSE)-S$3),$K$104,$O104))</f>
        <v>583.10439066729111</v>
      </c>
      <c r="T106" s="63">
        <f>IF($O$104="","",_xlfn.NORM.INV(ABS(VLOOKUP($Q$1,VLookups!$A$48:$B$49,2,FALSE)-T$3),$K$104,$O104))</f>
        <v>1960.8956093327088</v>
      </c>
      <c r="U106" s="64">
        <f>IF($O$104="","",_xlfn.NORM.INV(ABS(VLOOKUP($Q$1,VLookups!$A$48:$B$49,2,FALSE)-U$3),$K$104,$O104))</f>
        <v>1829.1327994786338</v>
      </c>
      <c r="V106" s="65">
        <f>IF($O$104="","",_xlfn.NORM.INV(ABS(VLOOKUP($Q$1,VLookups!$A$48:$B$49,2,FALSE)-V$3),$K$104,$O104))</f>
        <v>1724.4118951726889</v>
      </c>
      <c r="W106" s="66">
        <f>IF($O$104="","",_xlfn.NORM.INV(ABS(VLOOKUP($Q$1,VLookups!$A$48:$B$49,2,FALSE)-W$3),$K$104,$O104))</f>
        <v>1634.5706838043152</v>
      </c>
      <c r="X106" s="67">
        <f>IF($O$104="","",_xlfn.NORM.INV(ABS(VLOOKUP($Q$1,VLookups!$A$48:$B$49,2,FALSE)-X$3),$K$104,$O104))</f>
        <v>1553.8904993361489</v>
      </c>
      <c r="Y106" s="5"/>
      <c r="DX106" s="201">
        <f>IF(AND($F$112&gt;0,$F$113&gt;0),IF(OR(AA104&lt;$F$112,AA104=$F$112),DX104,0),"")</f>
        <v>9.8355863518458306E-6</v>
      </c>
      <c r="DY106" s="201">
        <f t="shared" ref="DY106:GJ106" si="628">IF(AND($F$112&gt;0,$F$113&gt;0),IF(OR(AB104&lt;$F$112,AB104=$F$112),DY104,0),"")</f>
        <v>1.1692309197001418E-5</v>
      </c>
      <c r="DZ106" s="201">
        <f t="shared" si="628"/>
        <v>1.3850570864164887E-5</v>
      </c>
      <c r="EA106" s="201">
        <f t="shared" si="628"/>
        <v>1.6349421933562313E-5</v>
      </c>
      <c r="EB106" s="201">
        <f t="shared" si="628"/>
        <v>1.9231115509923071E-5</v>
      </c>
      <c r="EC106" s="201">
        <f t="shared" si="628"/>
        <v>2.2541037272897323E-5</v>
      </c>
      <c r="ED106" s="201">
        <f t="shared" si="628"/>
        <v>2.6327563204819913E-5</v>
      </c>
      <c r="EE106" s="201">
        <f t="shared" si="628"/>
        <v>3.0641835530707637E-5</v>
      </c>
      <c r="EF106" s="201">
        <f t="shared" si="628"/>
        <v>3.553744794207734E-5</v>
      </c>
      <c r="EG106" s="201">
        <f t="shared" si="628"/>
        <v>4.1070032076794886E-5</v>
      </c>
      <c r="EH106" s="201">
        <f t="shared" si="628"/>
        <v>4.7296738522609457E-5</v>
      </c>
      <c r="EI106" s="201">
        <f t="shared" si="628"/>
        <v>5.4275607323416883E-5</v>
      </c>
      <c r="EJ106" s="201">
        <f t="shared" si="628"/>
        <v>6.2064825103424706E-5</v>
      </c>
      <c r="EK106" s="201">
        <f t="shared" si="628"/>
        <v>7.0721868479427455E-5</v>
      </c>
      <c r="EL106" s="201">
        <f t="shared" si="628"/>
        <v>8.030253638278143E-5</v>
      </c>
      <c r="EM106" s="201">
        <f t="shared" si="628"/>
        <v>9.0859877219502176E-5</v>
      </c>
      <c r="EN106" s="201">
        <f t="shared" si="628"/>
        <v>1.0244302039893097E-4</v>
      </c>
      <c r="EO106" s="201">
        <f t="shared" si="628"/>
        <v>1.1509592557864831E-4</v>
      </c>
      <c r="EP106" s="201">
        <f t="shared" si="628"/>
        <v>1.2885606690661491E-4</v>
      </c>
      <c r="EQ106" s="201">
        <f t="shared" si="628"/>
        <v>1.4375307347400075E-4</v>
      </c>
      <c r="ER106" s="201">
        <f t="shared" si="628"/>
        <v>1.5980735099166302E-4</v>
      </c>
      <c r="ES106" s="201">
        <f t="shared" si="628"/>
        <v>1.7702871322573132E-4</v>
      </c>
      <c r="ET106" s="201">
        <f t="shared" si="628"/>
        <v>1.9541505482182628E-4</v>
      </c>
      <c r="EU106" s="201">
        <f t="shared" si="628"/>
        <v>2.1495109965947916E-4</v>
      </c>
      <c r="EV106" s="201">
        <f t="shared" si="628"/>
        <v>2.3560726065862759E-4</v>
      </c>
      <c r="EW106" s="201">
        <f t="shared" si="628"/>
        <v>2.5733864786931513E-4</v>
      </c>
      <c r="EX106" s="201">
        <f t="shared" si="628"/>
        <v>2.8008426159180529E-4</v>
      </c>
      <c r="EY106" s="201">
        <f t="shared" si="628"/>
        <v>3.0376640609906943E-4</v>
      </c>
      <c r="EZ106" s="201">
        <f t="shared" si="628"/>
        <v>3.2829035719925608E-4</v>
      </c>
      <c r="FA106" s="201">
        <f t="shared" si="628"/>
        <v>3.5354431335057125E-4</v>
      </c>
      <c r="FB106" s="201">
        <f t="shared" si="628"/>
        <v>3.7939965533405004E-4</v>
      </c>
      <c r="FC106" s="201">
        <f t="shared" si="628"/>
        <v>4.0571153365405395E-4</v>
      </c>
      <c r="FD106" s="201">
        <f t="shared" si="628"/>
        <v>4.3231979597078149E-4</v>
      </c>
      <c r="FE106" s="201">
        <f t="shared" si="628"/>
        <v>4.5905025911793568E-4</v>
      </c>
      <c r="FF106" s="201">
        <f t="shared" si="628"/>
        <v>4.857163218095506E-4</v>
      </c>
      <c r="FG106" s="201">
        <f t="shared" si="628"/>
        <v>5.1212090521949682E-4</v>
      </c>
      <c r="FH106" s="201">
        <f t="shared" si="628"/>
        <v>5.3805869948476742E-4</v>
      </c>
      <c r="FI106" s="201">
        <f t="shared" si="628"/>
        <v>5.6331868512335122E-4</v>
      </c>
      <c r="FJ106" s="201">
        <f t="shared" si="628"/>
        <v>5.8768688966827863E-4</v>
      </c>
      <c r="FK106" s="201">
        <f t="shared" si="628"/>
        <v>6.1094933180415539E-4</v>
      </c>
      <c r="FL106" s="201">
        <f t="shared" si="628"/>
        <v>6.3289509824620367E-4</v>
      </c>
      <c r="FM106" s="201">
        <f t="shared" si="628"/>
        <v>6.5331949279959656E-4</v>
      </c>
      <c r="FN106" s="201">
        <f t="shared" si="628"/>
        <v>6.7202719272199771E-4</v>
      </c>
      <c r="FO106" s="201">
        <f t="shared" si="628"/>
        <v>6.8883534488523989E-4</v>
      </c>
      <c r="FP106" s="201">
        <f t="shared" si="628"/>
        <v>7.0357653344105047E-4</v>
      </c>
      <c r="FQ106" s="201">
        <f t="shared" si="628"/>
        <v>0</v>
      </c>
      <c r="FR106" s="201">
        <f t="shared" si="628"/>
        <v>0</v>
      </c>
      <c r="FS106" s="201">
        <f t="shared" si="628"/>
        <v>0</v>
      </c>
      <c r="FT106" s="201">
        <f t="shared" si="628"/>
        <v>0</v>
      </c>
      <c r="FU106" s="201">
        <f t="shared" si="628"/>
        <v>0</v>
      </c>
      <c r="FV106" s="201">
        <f t="shared" si="628"/>
        <v>0</v>
      </c>
      <c r="FW106" s="201">
        <f t="shared" si="628"/>
        <v>0</v>
      </c>
      <c r="FX106" s="201">
        <f t="shared" si="628"/>
        <v>0</v>
      </c>
      <c r="FY106" s="201">
        <f t="shared" si="628"/>
        <v>0</v>
      </c>
      <c r="FZ106" s="201">
        <f t="shared" si="628"/>
        <v>0</v>
      </c>
      <c r="GA106" s="201">
        <f t="shared" si="628"/>
        <v>0</v>
      </c>
      <c r="GB106" s="201">
        <f t="shared" si="628"/>
        <v>0</v>
      </c>
      <c r="GC106" s="201">
        <f t="shared" si="628"/>
        <v>0</v>
      </c>
      <c r="GD106" s="201">
        <f t="shared" si="628"/>
        <v>0</v>
      </c>
      <c r="GE106" s="201">
        <f t="shared" si="628"/>
        <v>0</v>
      </c>
      <c r="GF106" s="201">
        <f t="shared" si="628"/>
        <v>0</v>
      </c>
      <c r="GG106" s="201">
        <f t="shared" si="628"/>
        <v>0</v>
      </c>
      <c r="GH106" s="201">
        <f t="shared" si="628"/>
        <v>0</v>
      </c>
      <c r="GI106" s="201">
        <f t="shared" si="628"/>
        <v>0</v>
      </c>
      <c r="GJ106" s="201">
        <f t="shared" si="628"/>
        <v>0</v>
      </c>
      <c r="GK106" s="201">
        <f t="shared" ref="GK106:HT106" si="629">IF(AND($F$112&gt;0,$F$113&gt;0),IF(OR(CN104&lt;$F$112,CN104=$F$112),GK104,0),"")</f>
        <v>0</v>
      </c>
      <c r="GL106" s="201">
        <f t="shared" si="629"/>
        <v>0</v>
      </c>
      <c r="GM106" s="201">
        <f t="shared" si="629"/>
        <v>0</v>
      </c>
      <c r="GN106" s="201">
        <f t="shared" si="629"/>
        <v>0</v>
      </c>
      <c r="GO106" s="201">
        <f t="shared" si="629"/>
        <v>0</v>
      </c>
      <c r="GP106" s="201">
        <f t="shared" si="629"/>
        <v>0</v>
      </c>
      <c r="GQ106" s="201">
        <f t="shared" si="629"/>
        <v>0</v>
      </c>
      <c r="GR106" s="201">
        <f t="shared" si="629"/>
        <v>0</v>
      </c>
      <c r="GS106" s="201">
        <f t="shared" si="629"/>
        <v>0</v>
      </c>
      <c r="GT106" s="201">
        <f t="shared" si="629"/>
        <v>0</v>
      </c>
      <c r="GU106" s="201">
        <f t="shared" si="629"/>
        <v>0</v>
      </c>
      <c r="GV106" s="201">
        <f t="shared" si="629"/>
        <v>0</v>
      </c>
      <c r="GW106" s="201">
        <f t="shared" si="629"/>
        <v>0</v>
      </c>
      <c r="GX106" s="201">
        <f t="shared" si="629"/>
        <v>0</v>
      </c>
      <c r="GY106" s="201">
        <f t="shared" si="629"/>
        <v>0</v>
      </c>
      <c r="GZ106" s="201">
        <f t="shared" si="629"/>
        <v>0</v>
      </c>
      <c r="HA106" s="201">
        <f t="shared" si="629"/>
        <v>0</v>
      </c>
      <c r="HB106" s="201">
        <f t="shared" si="629"/>
        <v>0</v>
      </c>
      <c r="HC106" s="201">
        <f t="shared" si="629"/>
        <v>0</v>
      </c>
      <c r="HD106" s="201">
        <f t="shared" si="629"/>
        <v>0</v>
      </c>
      <c r="HE106" s="201">
        <f t="shared" si="629"/>
        <v>0</v>
      </c>
      <c r="HF106" s="201">
        <f t="shared" si="629"/>
        <v>0</v>
      </c>
      <c r="HG106" s="201">
        <f t="shared" si="629"/>
        <v>0</v>
      </c>
      <c r="HH106" s="201">
        <f t="shared" si="629"/>
        <v>0</v>
      </c>
      <c r="HI106" s="201">
        <f t="shared" si="629"/>
        <v>0</v>
      </c>
      <c r="HJ106" s="201">
        <f t="shared" si="629"/>
        <v>0</v>
      </c>
      <c r="HK106" s="201">
        <f t="shared" si="629"/>
        <v>0</v>
      </c>
      <c r="HL106" s="201">
        <f t="shared" si="629"/>
        <v>0</v>
      </c>
      <c r="HM106" s="201">
        <f t="shared" si="629"/>
        <v>0</v>
      </c>
      <c r="HN106" s="201">
        <f t="shared" si="629"/>
        <v>0</v>
      </c>
      <c r="HO106" s="201">
        <f t="shared" si="629"/>
        <v>0</v>
      </c>
      <c r="HP106" s="201">
        <f t="shared" si="629"/>
        <v>0</v>
      </c>
      <c r="HQ106" s="201">
        <f t="shared" si="629"/>
        <v>0</v>
      </c>
      <c r="HR106" s="201">
        <f t="shared" si="629"/>
        <v>0</v>
      </c>
      <c r="HS106" s="201">
        <f t="shared" si="629"/>
        <v>0</v>
      </c>
      <c r="HT106" s="201">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1">
        <f>IF(AND($F$112&gt;0,$F$113&gt;0),IF(AND(AA104&gt;$F$112,OR(AA104&lt;$F$113,AA104=$F$113)),DX104,0),"")</f>
        <v>0</v>
      </c>
      <c r="DY107" s="201">
        <f t="shared" ref="DY107:GJ107" si="630">IF(AND($F$112&gt;0,$F$113&gt;0),IF(AND(AB104&gt;$F$112,OR(AB104&lt;$F$113,AB104=$F$113)),DY104,0),"")</f>
        <v>0</v>
      </c>
      <c r="DZ107" s="201">
        <f t="shared" si="630"/>
        <v>0</v>
      </c>
      <c r="EA107" s="201">
        <f t="shared" si="630"/>
        <v>0</v>
      </c>
      <c r="EB107" s="201">
        <f t="shared" si="630"/>
        <v>0</v>
      </c>
      <c r="EC107" s="201">
        <f t="shared" si="630"/>
        <v>0</v>
      </c>
      <c r="ED107" s="201">
        <f t="shared" si="630"/>
        <v>0</v>
      </c>
      <c r="EE107" s="201">
        <f t="shared" si="630"/>
        <v>0</v>
      </c>
      <c r="EF107" s="201">
        <f t="shared" si="630"/>
        <v>0</v>
      </c>
      <c r="EG107" s="201">
        <f t="shared" si="630"/>
        <v>0</v>
      </c>
      <c r="EH107" s="201">
        <f t="shared" si="630"/>
        <v>0</v>
      </c>
      <c r="EI107" s="201">
        <f t="shared" si="630"/>
        <v>0</v>
      </c>
      <c r="EJ107" s="201">
        <f t="shared" si="630"/>
        <v>0</v>
      </c>
      <c r="EK107" s="201">
        <f t="shared" si="630"/>
        <v>0</v>
      </c>
      <c r="EL107" s="201">
        <f t="shared" si="630"/>
        <v>0</v>
      </c>
      <c r="EM107" s="201">
        <f t="shared" si="630"/>
        <v>0</v>
      </c>
      <c r="EN107" s="201">
        <f t="shared" si="630"/>
        <v>0</v>
      </c>
      <c r="EO107" s="201">
        <f t="shared" si="630"/>
        <v>0</v>
      </c>
      <c r="EP107" s="201">
        <f t="shared" si="630"/>
        <v>0</v>
      </c>
      <c r="EQ107" s="201">
        <f t="shared" si="630"/>
        <v>0</v>
      </c>
      <c r="ER107" s="201">
        <f t="shared" si="630"/>
        <v>0</v>
      </c>
      <c r="ES107" s="201">
        <f t="shared" si="630"/>
        <v>0</v>
      </c>
      <c r="ET107" s="201">
        <f t="shared" si="630"/>
        <v>0</v>
      </c>
      <c r="EU107" s="201">
        <f t="shared" si="630"/>
        <v>0</v>
      </c>
      <c r="EV107" s="201">
        <f t="shared" si="630"/>
        <v>0</v>
      </c>
      <c r="EW107" s="201">
        <f t="shared" si="630"/>
        <v>0</v>
      </c>
      <c r="EX107" s="201">
        <f t="shared" si="630"/>
        <v>0</v>
      </c>
      <c r="EY107" s="201">
        <f t="shared" si="630"/>
        <v>0</v>
      </c>
      <c r="EZ107" s="201">
        <f t="shared" si="630"/>
        <v>0</v>
      </c>
      <c r="FA107" s="201">
        <f t="shared" si="630"/>
        <v>0</v>
      </c>
      <c r="FB107" s="201">
        <f t="shared" si="630"/>
        <v>0</v>
      </c>
      <c r="FC107" s="201">
        <f t="shared" si="630"/>
        <v>0</v>
      </c>
      <c r="FD107" s="201">
        <f t="shared" si="630"/>
        <v>0</v>
      </c>
      <c r="FE107" s="201">
        <f t="shared" si="630"/>
        <v>0</v>
      </c>
      <c r="FF107" s="201">
        <f t="shared" si="630"/>
        <v>0</v>
      </c>
      <c r="FG107" s="201">
        <f t="shared" si="630"/>
        <v>0</v>
      </c>
      <c r="FH107" s="201">
        <f t="shared" si="630"/>
        <v>0</v>
      </c>
      <c r="FI107" s="201">
        <f t="shared" si="630"/>
        <v>0</v>
      </c>
      <c r="FJ107" s="201">
        <f t="shared" si="630"/>
        <v>0</v>
      </c>
      <c r="FK107" s="201">
        <f t="shared" si="630"/>
        <v>0</v>
      </c>
      <c r="FL107" s="201">
        <f t="shared" si="630"/>
        <v>0</v>
      </c>
      <c r="FM107" s="201">
        <f t="shared" si="630"/>
        <v>0</v>
      </c>
      <c r="FN107" s="201">
        <f t="shared" si="630"/>
        <v>0</v>
      </c>
      <c r="FO107" s="201">
        <f t="shared" si="630"/>
        <v>0</v>
      </c>
      <c r="FP107" s="201">
        <f t="shared" si="630"/>
        <v>0</v>
      </c>
      <c r="FQ107" s="201">
        <f t="shared" si="630"/>
        <v>7.1610155182850576E-4</v>
      </c>
      <c r="FR107" s="201">
        <f t="shared" si="630"/>
        <v>7.262819150395635E-4</v>
      </c>
      <c r="FS107" s="201">
        <f t="shared" si="630"/>
        <v>7.3401205303711748E-4</v>
      </c>
      <c r="FT107" s="201">
        <f t="shared" si="630"/>
        <v>7.392111329824312E-4</v>
      </c>
      <c r="FU107" s="201">
        <f t="shared" si="630"/>
        <v>7.4182446629476526E-4</v>
      </c>
      <c r="FV107" s="201">
        <f t="shared" si="630"/>
        <v>7.4182446629476526E-4</v>
      </c>
      <c r="FW107" s="201">
        <f t="shared" si="630"/>
        <v>7.3921113298243131E-4</v>
      </c>
      <c r="FX107" s="201">
        <f t="shared" si="630"/>
        <v>7.3401205303711759E-4</v>
      </c>
      <c r="FY107" s="201">
        <f t="shared" si="630"/>
        <v>7.2628191503956361E-4</v>
      </c>
      <c r="FZ107" s="201">
        <f t="shared" si="630"/>
        <v>7.1610155182850587E-4</v>
      </c>
      <c r="GA107" s="201">
        <f t="shared" si="630"/>
        <v>0</v>
      </c>
      <c r="GB107" s="201">
        <f t="shared" si="630"/>
        <v>0</v>
      </c>
      <c r="GC107" s="201">
        <f t="shared" si="630"/>
        <v>0</v>
      </c>
      <c r="GD107" s="201">
        <f t="shared" si="630"/>
        <v>0</v>
      </c>
      <c r="GE107" s="201">
        <f t="shared" si="630"/>
        <v>0</v>
      </c>
      <c r="GF107" s="201">
        <f t="shared" si="630"/>
        <v>0</v>
      </c>
      <c r="GG107" s="201">
        <f t="shared" si="630"/>
        <v>0</v>
      </c>
      <c r="GH107" s="201">
        <f t="shared" si="630"/>
        <v>0</v>
      </c>
      <c r="GI107" s="201">
        <f t="shared" si="630"/>
        <v>0</v>
      </c>
      <c r="GJ107" s="201">
        <f t="shared" si="630"/>
        <v>0</v>
      </c>
      <c r="GK107" s="201">
        <f t="shared" ref="GK107:HT107" si="631">IF(AND($F$112&gt;0,$F$113&gt;0),IF(AND(CN104&gt;$F$112,OR(CN104&lt;$F$113,CN104=$F$113)),GK104,0),"")</f>
        <v>0</v>
      </c>
      <c r="GL107" s="201">
        <f t="shared" si="631"/>
        <v>0</v>
      </c>
      <c r="GM107" s="201">
        <f t="shared" si="631"/>
        <v>0</v>
      </c>
      <c r="GN107" s="201">
        <f t="shared" si="631"/>
        <v>0</v>
      </c>
      <c r="GO107" s="201">
        <f t="shared" si="631"/>
        <v>0</v>
      </c>
      <c r="GP107" s="201">
        <f t="shared" si="631"/>
        <v>0</v>
      </c>
      <c r="GQ107" s="201">
        <f t="shared" si="631"/>
        <v>0</v>
      </c>
      <c r="GR107" s="201">
        <f t="shared" si="631"/>
        <v>0</v>
      </c>
      <c r="GS107" s="201">
        <f t="shared" si="631"/>
        <v>0</v>
      </c>
      <c r="GT107" s="201">
        <f t="shared" si="631"/>
        <v>0</v>
      </c>
      <c r="GU107" s="201">
        <f t="shared" si="631"/>
        <v>0</v>
      </c>
      <c r="GV107" s="201">
        <f t="shared" si="631"/>
        <v>0</v>
      </c>
      <c r="GW107" s="201">
        <f t="shared" si="631"/>
        <v>0</v>
      </c>
      <c r="GX107" s="201">
        <f t="shared" si="631"/>
        <v>0</v>
      </c>
      <c r="GY107" s="201">
        <f t="shared" si="631"/>
        <v>0</v>
      </c>
      <c r="GZ107" s="201">
        <f t="shared" si="631"/>
        <v>0</v>
      </c>
      <c r="HA107" s="201">
        <f t="shared" si="631"/>
        <v>0</v>
      </c>
      <c r="HB107" s="201">
        <f t="shared" si="631"/>
        <v>0</v>
      </c>
      <c r="HC107" s="201">
        <f t="shared" si="631"/>
        <v>0</v>
      </c>
      <c r="HD107" s="201">
        <f t="shared" si="631"/>
        <v>0</v>
      </c>
      <c r="HE107" s="201">
        <f t="shared" si="631"/>
        <v>0</v>
      </c>
      <c r="HF107" s="201">
        <f t="shared" si="631"/>
        <v>0</v>
      </c>
      <c r="HG107" s="201">
        <f t="shared" si="631"/>
        <v>0</v>
      </c>
      <c r="HH107" s="201">
        <f t="shared" si="631"/>
        <v>0</v>
      </c>
      <c r="HI107" s="201">
        <f t="shared" si="631"/>
        <v>0</v>
      </c>
      <c r="HJ107" s="201">
        <f t="shared" si="631"/>
        <v>0</v>
      </c>
      <c r="HK107" s="201">
        <f t="shared" si="631"/>
        <v>0</v>
      </c>
      <c r="HL107" s="201">
        <f t="shared" si="631"/>
        <v>0</v>
      </c>
      <c r="HM107" s="201">
        <f t="shared" si="631"/>
        <v>0</v>
      </c>
      <c r="HN107" s="201">
        <f t="shared" si="631"/>
        <v>0</v>
      </c>
      <c r="HO107" s="201">
        <f t="shared" si="631"/>
        <v>0</v>
      </c>
      <c r="HP107" s="201">
        <f t="shared" si="631"/>
        <v>0</v>
      </c>
      <c r="HQ107" s="201">
        <f t="shared" si="631"/>
        <v>0</v>
      </c>
      <c r="HR107" s="201">
        <f t="shared" si="631"/>
        <v>0</v>
      </c>
      <c r="HS107" s="201">
        <f t="shared" si="631"/>
        <v>0</v>
      </c>
      <c r="HT107" s="201">
        <f t="shared" si="631"/>
        <v>0</v>
      </c>
    </row>
    <row r="108" spans="1:228" ht="15.75" x14ac:dyDescent="0.25">
      <c r="A108" s="5"/>
      <c r="B108" s="5"/>
      <c r="C108" s="5"/>
      <c r="D108" s="5"/>
      <c r="E108" s="31" t="s">
        <v>17</v>
      </c>
      <c r="F108" s="91">
        <v>0.8</v>
      </c>
      <c r="G108" s="303" t="s">
        <v>20</v>
      </c>
      <c r="H108" s="5"/>
      <c r="J108" s="38"/>
      <c r="K108" s="5"/>
      <c r="L108" s="5"/>
      <c r="M108" s="5"/>
      <c r="N108" s="5"/>
      <c r="O108" s="5"/>
      <c r="P108" s="5"/>
      <c r="Q108" s="5"/>
      <c r="R108" s="5"/>
      <c r="S108" s="5"/>
      <c r="T108" s="5"/>
      <c r="U108" s="5"/>
      <c r="V108" s="5"/>
      <c r="W108" s="5"/>
      <c r="X108" s="5"/>
      <c r="Y108" s="5"/>
      <c r="DX108" s="201">
        <f>IF(AND($F$112&gt;0,$F$113&gt;0),IF(AND(AA104&gt;$F$113),DX104,0),"")</f>
        <v>0</v>
      </c>
      <c r="DY108" s="201">
        <f t="shared" ref="DY108:GJ108" si="632">IF(AND($F$112&gt;0,$F$113&gt;0),IF(AND(AB104&gt;$F$113),DY104,0),"")</f>
        <v>0</v>
      </c>
      <c r="DZ108" s="201">
        <f t="shared" si="632"/>
        <v>0</v>
      </c>
      <c r="EA108" s="201">
        <f t="shared" si="632"/>
        <v>0</v>
      </c>
      <c r="EB108" s="201">
        <f t="shared" si="632"/>
        <v>0</v>
      </c>
      <c r="EC108" s="201">
        <f t="shared" si="632"/>
        <v>0</v>
      </c>
      <c r="ED108" s="201">
        <f t="shared" si="632"/>
        <v>0</v>
      </c>
      <c r="EE108" s="201">
        <f t="shared" si="632"/>
        <v>0</v>
      </c>
      <c r="EF108" s="201">
        <f t="shared" si="632"/>
        <v>0</v>
      </c>
      <c r="EG108" s="201">
        <f t="shared" si="632"/>
        <v>0</v>
      </c>
      <c r="EH108" s="201">
        <f t="shared" si="632"/>
        <v>0</v>
      </c>
      <c r="EI108" s="201">
        <f t="shared" si="632"/>
        <v>0</v>
      </c>
      <c r="EJ108" s="201">
        <f t="shared" si="632"/>
        <v>0</v>
      </c>
      <c r="EK108" s="201">
        <f t="shared" si="632"/>
        <v>0</v>
      </c>
      <c r="EL108" s="201">
        <f t="shared" si="632"/>
        <v>0</v>
      </c>
      <c r="EM108" s="201">
        <f t="shared" si="632"/>
        <v>0</v>
      </c>
      <c r="EN108" s="201">
        <f t="shared" si="632"/>
        <v>0</v>
      </c>
      <c r="EO108" s="201">
        <f t="shared" si="632"/>
        <v>0</v>
      </c>
      <c r="EP108" s="201">
        <f t="shared" si="632"/>
        <v>0</v>
      </c>
      <c r="EQ108" s="201">
        <f t="shared" si="632"/>
        <v>0</v>
      </c>
      <c r="ER108" s="201">
        <f t="shared" si="632"/>
        <v>0</v>
      </c>
      <c r="ES108" s="201">
        <f t="shared" si="632"/>
        <v>0</v>
      </c>
      <c r="ET108" s="201">
        <f t="shared" si="632"/>
        <v>0</v>
      </c>
      <c r="EU108" s="201">
        <f t="shared" si="632"/>
        <v>0</v>
      </c>
      <c r="EV108" s="201">
        <f t="shared" si="632"/>
        <v>0</v>
      </c>
      <c r="EW108" s="201">
        <f t="shared" si="632"/>
        <v>0</v>
      </c>
      <c r="EX108" s="201">
        <f t="shared" si="632"/>
        <v>0</v>
      </c>
      <c r="EY108" s="201">
        <f t="shared" si="632"/>
        <v>0</v>
      </c>
      <c r="EZ108" s="201">
        <f t="shared" si="632"/>
        <v>0</v>
      </c>
      <c r="FA108" s="201">
        <f t="shared" si="632"/>
        <v>0</v>
      </c>
      <c r="FB108" s="201">
        <f t="shared" si="632"/>
        <v>0</v>
      </c>
      <c r="FC108" s="201">
        <f t="shared" si="632"/>
        <v>0</v>
      </c>
      <c r="FD108" s="201">
        <f t="shared" si="632"/>
        <v>0</v>
      </c>
      <c r="FE108" s="201">
        <f t="shared" si="632"/>
        <v>0</v>
      </c>
      <c r="FF108" s="201">
        <f t="shared" si="632"/>
        <v>0</v>
      </c>
      <c r="FG108" s="201">
        <f t="shared" si="632"/>
        <v>0</v>
      </c>
      <c r="FH108" s="201">
        <f t="shared" si="632"/>
        <v>0</v>
      </c>
      <c r="FI108" s="201">
        <f t="shared" si="632"/>
        <v>0</v>
      </c>
      <c r="FJ108" s="201">
        <f t="shared" si="632"/>
        <v>0</v>
      </c>
      <c r="FK108" s="201">
        <f t="shared" si="632"/>
        <v>0</v>
      </c>
      <c r="FL108" s="201">
        <f t="shared" si="632"/>
        <v>0</v>
      </c>
      <c r="FM108" s="201">
        <f t="shared" si="632"/>
        <v>0</v>
      </c>
      <c r="FN108" s="201">
        <f t="shared" si="632"/>
        <v>0</v>
      </c>
      <c r="FO108" s="201">
        <f t="shared" si="632"/>
        <v>0</v>
      </c>
      <c r="FP108" s="201">
        <f t="shared" si="632"/>
        <v>0</v>
      </c>
      <c r="FQ108" s="201">
        <f t="shared" si="632"/>
        <v>0</v>
      </c>
      <c r="FR108" s="201">
        <f t="shared" si="632"/>
        <v>0</v>
      </c>
      <c r="FS108" s="201">
        <f t="shared" si="632"/>
        <v>0</v>
      </c>
      <c r="FT108" s="201">
        <f t="shared" si="632"/>
        <v>0</v>
      </c>
      <c r="FU108" s="201">
        <f t="shared" si="632"/>
        <v>0</v>
      </c>
      <c r="FV108" s="201">
        <f t="shared" si="632"/>
        <v>0</v>
      </c>
      <c r="FW108" s="201">
        <f t="shared" si="632"/>
        <v>0</v>
      </c>
      <c r="FX108" s="201">
        <f t="shared" si="632"/>
        <v>0</v>
      </c>
      <c r="FY108" s="201">
        <f t="shared" si="632"/>
        <v>0</v>
      </c>
      <c r="FZ108" s="201">
        <f t="shared" si="632"/>
        <v>0</v>
      </c>
      <c r="GA108" s="201">
        <f t="shared" si="632"/>
        <v>7.0357653344105069E-4</v>
      </c>
      <c r="GB108" s="201">
        <f t="shared" si="632"/>
        <v>6.888353448852401E-4</v>
      </c>
      <c r="GC108" s="201">
        <f t="shared" si="632"/>
        <v>6.7202719272199804E-4</v>
      </c>
      <c r="GD108" s="201">
        <f t="shared" si="632"/>
        <v>6.53319492799597E-4</v>
      </c>
      <c r="GE108" s="201">
        <f t="shared" si="632"/>
        <v>6.328950982462041E-4</v>
      </c>
      <c r="GF108" s="201">
        <f t="shared" si="632"/>
        <v>6.1094933180415604E-4</v>
      </c>
      <c r="GG108" s="201">
        <f t="shared" si="632"/>
        <v>5.8768688966827928E-4</v>
      </c>
      <c r="GH108" s="201">
        <f t="shared" si="632"/>
        <v>5.6331868512335197E-4</v>
      </c>
      <c r="GI108" s="201">
        <f t="shared" si="632"/>
        <v>5.380586994847684E-4</v>
      </c>
      <c r="GJ108" s="201">
        <f t="shared" si="632"/>
        <v>5.1212090521949802E-4</v>
      </c>
      <c r="GK108" s="201">
        <f t="shared" ref="GK108:HT108" si="633">IF(AND($F$112&gt;0,$F$113&gt;0),IF(AND(CN104&gt;$F$113),GK104,0),"")</f>
        <v>4.8571632180955185E-4</v>
      </c>
      <c r="GL108" s="201">
        <f t="shared" si="633"/>
        <v>4.5905025911793698E-4</v>
      </c>
      <c r="GM108" s="201">
        <f t="shared" si="633"/>
        <v>4.3231979597078285E-4</v>
      </c>
      <c r="GN108" s="201">
        <f t="shared" si="633"/>
        <v>4.0571153365405541E-4</v>
      </c>
      <c r="GO108" s="201">
        <f t="shared" si="633"/>
        <v>3.7939965533405161E-4</v>
      </c>
      <c r="GP108" s="201">
        <f t="shared" si="633"/>
        <v>3.5354431335057283E-4</v>
      </c>
      <c r="GQ108" s="201">
        <f t="shared" si="633"/>
        <v>3.2829035719925771E-4</v>
      </c>
      <c r="GR108" s="201">
        <f t="shared" si="633"/>
        <v>3.03766406099071E-4</v>
      </c>
      <c r="GS108" s="201">
        <f t="shared" si="633"/>
        <v>2.8008426159180697E-4</v>
      </c>
      <c r="GT108" s="201">
        <f t="shared" si="633"/>
        <v>2.5733864786931665E-4</v>
      </c>
      <c r="GU108" s="201">
        <f t="shared" si="633"/>
        <v>2.3560726065862905E-4</v>
      </c>
      <c r="GV108" s="201">
        <f t="shared" si="633"/>
        <v>2.1495109965948068E-4</v>
      </c>
      <c r="GW108" s="201">
        <f t="shared" si="633"/>
        <v>1.9541505482182779E-4</v>
      </c>
      <c r="GX108" s="201">
        <f t="shared" si="633"/>
        <v>1.7702871322573268E-4</v>
      </c>
      <c r="GY108" s="201">
        <f t="shared" si="633"/>
        <v>1.5980735099166435E-4</v>
      </c>
      <c r="GZ108" s="201">
        <f t="shared" si="633"/>
        <v>1.4375307347400213E-4</v>
      </c>
      <c r="HA108" s="201">
        <f t="shared" si="633"/>
        <v>1.2885606690661626E-4</v>
      </c>
      <c r="HB108" s="201">
        <f t="shared" si="633"/>
        <v>1.1509592557864965E-4</v>
      </c>
      <c r="HC108" s="201">
        <f t="shared" si="633"/>
        <v>1.0244302039893219E-4</v>
      </c>
      <c r="HD108" s="201">
        <f t="shared" si="633"/>
        <v>9.085987721950326E-5</v>
      </c>
      <c r="HE108" s="201">
        <f t="shared" si="633"/>
        <v>8.0302536382782501E-5</v>
      </c>
      <c r="HF108" s="201">
        <f t="shared" si="633"/>
        <v>7.0721868479428445E-5</v>
      </c>
      <c r="HG108" s="201">
        <f t="shared" si="633"/>
        <v>6.2064825103425641E-5</v>
      </c>
      <c r="HH108" s="201">
        <f t="shared" si="633"/>
        <v>5.4275607323417784E-5</v>
      </c>
      <c r="HI108" s="201">
        <f t="shared" si="633"/>
        <v>4.7296738522610256E-5</v>
      </c>
      <c r="HJ108" s="201">
        <f t="shared" si="633"/>
        <v>4.1070032076795631E-5</v>
      </c>
      <c r="HK108" s="201">
        <f t="shared" si="633"/>
        <v>3.5537447942078011E-5</v>
      </c>
      <c r="HL108" s="201">
        <f t="shared" si="633"/>
        <v>3.064183553070822E-5</v>
      </c>
      <c r="HM108" s="201">
        <f t="shared" si="633"/>
        <v>2.6327563204820451E-5</v>
      </c>
      <c r="HN108" s="201">
        <f t="shared" si="633"/>
        <v>2.2541037272897804E-5</v>
      </c>
      <c r="HO108" s="201">
        <f t="shared" si="633"/>
        <v>1.9231115509923508E-5</v>
      </c>
      <c r="HP108" s="201">
        <f t="shared" si="633"/>
        <v>1.6349421933562696E-5</v>
      </c>
      <c r="HQ108" s="201">
        <f t="shared" si="633"/>
        <v>1.3850570864165214E-5</v>
      </c>
      <c r="HR108" s="201">
        <f t="shared" si="633"/>
        <v>1.169230919700172E-5</v>
      </c>
      <c r="HS108" s="201">
        <f t="shared" si="633"/>
        <v>9.8355863518461E-6</v>
      </c>
      <c r="HT108" s="201">
        <f t="shared" si="633"/>
        <v>8.2445615759941158E-6</v>
      </c>
    </row>
    <row r="109" spans="1:228" ht="15.75" x14ac:dyDescent="0.25">
      <c r="A109" s="5"/>
      <c r="B109" s="5"/>
      <c r="C109" s="5"/>
      <c r="E109" s="31" t="s">
        <v>16</v>
      </c>
      <c r="F109" s="72">
        <f>IF(AND(F108&gt;0,F108&lt;1,NOT(O104="")),_xlfn.NORM.INV((1-$F$108)/2,$K$104,$O$104),"")</f>
        <v>583.10439066729111</v>
      </c>
      <c r="G109" s="104"/>
      <c r="H109" s="104"/>
      <c r="I109" s="37"/>
      <c r="J109" s="2"/>
      <c r="K109" s="5"/>
      <c r="L109" s="5"/>
      <c r="M109" s="5"/>
      <c r="N109" s="5"/>
      <c r="O109" s="5"/>
      <c r="P109" s="5"/>
      <c r="Q109" s="5"/>
      <c r="R109" s="5"/>
      <c r="S109" s="5"/>
      <c r="T109" s="5"/>
      <c r="U109" s="5"/>
      <c r="V109" s="5"/>
      <c r="W109" s="5"/>
      <c r="X109" s="5"/>
      <c r="Y109" s="5"/>
      <c r="DX109" s="247">
        <f>MAX(DX106:DX108)</f>
        <v>9.8355863518458306E-6</v>
      </c>
      <c r="DY109" s="247">
        <f t="shared" ref="DY109:GJ109" si="634">MAX(DY106:DY108)</f>
        <v>1.1692309197001418E-5</v>
      </c>
      <c r="DZ109" s="247">
        <f t="shared" si="634"/>
        <v>1.3850570864164887E-5</v>
      </c>
      <c r="EA109" s="247">
        <f t="shared" si="634"/>
        <v>1.6349421933562313E-5</v>
      </c>
      <c r="EB109" s="247">
        <f t="shared" si="634"/>
        <v>1.9231115509923071E-5</v>
      </c>
      <c r="EC109" s="247">
        <f t="shared" si="634"/>
        <v>2.2541037272897323E-5</v>
      </c>
      <c r="ED109" s="247">
        <f t="shared" si="634"/>
        <v>2.6327563204819913E-5</v>
      </c>
      <c r="EE109" s="247">
        <f t="shared" si="634"/>
        <v>3.0641835530707637E-5</v>
      </c>
      <c r="EF109" s="247">
        <f t="shared" si="634"/>
        <v>3.553744794207734E-5</v>
      </c>
      <c r="EG109" s="247">
        <f t="shared" si="634"/>
        <v>4.1070032076794886E-5</v>
      </c>
      <c r="EH109" s="247">
        <f t="shared" si="634"/>
        <v>4.7296738522609457E-5</v>
      </c>
      <c r="EI109" s="247">
        <f t="shared" si="634"/>
        <v>5.4275607323416883E-5</v>
      </c>
      <c r="EJ109" s="247">
        <f t="shared" si="634"/>
        <v>6.2064825103424706E-5</v>
      </c>
      <c r="EK109" s="247">
        <f t="shared" si="634"/>
        <v>7.0721868479427455E-5</v>
      </c>
      <c r="EL109" s="247">
        <f t="shared" si="634"/>
        <v>8.030253638278143E-5</v>
      </c>
      <c r="EM109" s="247">
        <f t="shared" si="634"/>
        <v>9.0859877219502176E-5</v>
      </c>
      <c r="EN109" s="247">
        <f t="shared" si="634"/>
        <v>1.0244302039893097E-4</v>
      </c>
      <c r="EO109" s="247">
        <f t="shared" si="634"/>
        <v>1.1509592557864831E-4</v>
      </c>
      <c r="EP109" s="247">
        <f t="shared" si="634"/>
        <v>1.2885606690661491E-4</v>
      </c>
      <c r="EQ109" s="247">
        <f t="shared" si="634"/>
        <v>1.4375307347400075E-4</v>
      </c>
      <c r="ER109" s="247">
        <f t="shared" si="634"/>
        <v>1.5980735099166302E-4</v>
      </c>
      <c r="ES109" s="247">
        <f t="shared" si="634"/>
        <v>1.7702871322573132E-4</v>
      </c>
      <c r="ET109" s="247">
        <f t="shared" si="634"/>
        <v>1.9541505482182628E-4</v>
      </c>
      <c r="EU109" s="247">
        <f t="shared" si="634"/>
        <v>2.1495109965947916E-4</v>
      </c>
      <c r="EV109" s="247">
        <f t="shared" si="634"/>
        <v>2.3560726065862759E-4</v>
      </c>
      <c r="EW109" s="247">
        <f t="shared" si="634"/>
        <v>2.5733864786931513E-4</v>
      </c>
      <c r="EX109" s="247">
        <f t="shared" si="634"/>
        <v>2.8008426159180529E-4</v>
      </c>
      <c r="EY109" s="247">
        <f t="shared" si="634"/>
        <v>3.0376640609906943E-4</v>
      </c>
      <c r="EZ109" s="247">
        <f t="shared" si="634"/>
        <v>3.2829035719925608E-4</v>
      </c>
      <c r="FA109" s="247">
        <f t="shared" si="634"/>
        <v>3.5354431335057125E-4</v>
      </c>
      <c r="FB109" s="247">
        <f t="shared" si="634"/>
        <v>3.7939965533405004E-4</v>
      </c>
      <c r="FC109" s="247">
        <f t="shared" si="634"/>
        <v>4.0571153365405395E-4</v>
      </c>
      <c r="FD109" s="247">
        <f t="shared" si="634"/>
        <v>4.3231979597078149E-4</v>
      </c>
      <c r="FE109" s="247">
        <f t="shared" si="634"/>
        <v>4.5905025911793568E-4</v>
      </c>
      <c r="FF109" s="247">
        <f t="shared" si="634"/>
        <v>4.857163218095506E-4</v>
      </c>
      <c r="FG109" s="247">
        <f t="shared" si="634"/>
        <v>5.1212090521949682E-4</v>
      </c>
      <c r="FH109" s="247">
        <f t="shared" si="634"/>
        <v>5.3805869948476742E-4</v>
      </c>
      <c r="FI109" s="247">
        <f t="shared" si="634"/>
        <v>5.6331868512335122E-4</v>
      </c>
      <c r="FJ109" s="247">
        <f t="shared" si="634"/>
        <v>5.8768688966827863E-4</v>
      </c>
      <c r="FK109" s="247">
        <f t="shared" si="634"/>
        <v>6.1094933180415539E-4</v>
      </c>
      <c r="FL109" s="247">
        <f t="shared" si="634"/>
        <v>6.3289509824620367E-4</v>
      </c>
      <c r="FM109" s="247">
        <f t="shared" si="634"/>
        <v>6.5331949279959656E-4</v>
      </c>
      <c r="FN109" s="247">
        <f t="shared" si="634"/>
        <v>6.7202719272199771E-4</v>
      </c>
      <c r="FO109" s="247">
        <f t="shared" si="634"/>
        <v>6.8883534488523989E-4</v>
      </c>
      <c r="FP109" s="247">
        <f t="shared" si="634"/>
        <v>7.0357653344105047E-4</v>
      </c>
      <c r="FQ109" s="247">
        <f t="shared" si="634"/>
        <v>7.1610155182850576E-4</v>
      </c>
      <c r="FR109" s="247">
        <f t="shared" si="634"/>
        <v>7.262819150395635E-4</v>
      </c>
      <c r="FS109" s="247">
        <f t="shared" si="634"/>
        <v>7.3401205303711748E-4</v>
      </c>
      <c r="FT109" s="247">
        <f t="shared" si="634"/>
        <v>7.392111329824312E-4</v>
      </c>
      <c r="FU109" s="247">
        <f t="shared" si="634"/>
        <v>7.4182446629476526E-4</v>
      </c>
      <c r="FV109" s="247">
        <f t="shared" si="634"/>
        <v>7.4182446629476526E-4</v>
      </c>
      <c r="FW109" s="247">
        <f t="shared" si="634"/>
        <v>7.3921113298243131E-4</v>
      </c>
      <c r="FX109" s="247">
        <f t="shared" si="634"/>
        <v>7.3401205303711759E-4</v>
      </c>
      <c r="FY109" s="247">
        <f t="shared" si="634"/>
        <v>7.2628191503956361E-4</v>
      </c>
      <c r="FZ109" s="247">
        <f t="shared" si="634"/>
        <v>7.1610155182850587E-4</v>
      </c>
      <c r="GA109" s="247">
        <f t="shared" si="634"/>
        <v>7.0357653344105069E-4</v>
      </c>
      <c r="GB109" s="247">
        <f t="shared" si="634"/>
        <v>6.888353448852401E-4</v>
      </c>
      <c r="GC109" s="247">
        <f t="shared" si="634"/>
        <v>6.7202719272199804E-4</v>
      </c>
      <c r="GD109" s="247">
        <f t="shared" si="634"/>
        <v>6.53319492799597E-4</v>
      </c>
      <c r="GE109" s="247">
        <f t="shared" si="634"/>
        <v>6.328950982462041E-4</v>
      </c>
      <c r="GF109" s="247">
        <f t="shared" si="634"/>
        <v>6.1094933180415604E-4</v>
      </c>
      <c r="GG109" s="247">
        <f t="shared" si="634"/>
        <v>5.8768688966827928E-4</v>
      </c>
      <c r="GH109" s="247">
        <f t="shared" si="634"/>
        <v>5.6331868512335197E-4</v>
      </c>
      <c r="GI109" s="247">
        <f t="shared" si="634"/>
        <v>5.380586994847684E-4</v>
      </c>
      <c r="GJ109" s="247">
        <f t="shared" si="634"/>
        <v>5.1212090521949802E-4</v>
      </c>
      <c r="GK109" s="247">
        <f t="shared" ref="GK109:HT109" si="635">MAX(GK106:GK108)</f>
        <v>4.8571632180955185E-4</v>
      </c>
      <c r="GL109" s="247">
        <f t="shared" si="635"/>
        <v>4.5905025911793698E-4</v>
      </c>
      <c r="GM109" s="247">
        <f t="shared" si="635"/>
        <v>4.3231979597078285E-4</v>
      </c>
      <c r="GN109" s="247">
        <f t="shared" si="635"/>
        <v>4.0571153365405541E-4</v>
      </c>
      <c r="GO109" s="247">
        <f t="shared" si="635"/>
        <v>3.7939965533405161E-4</v>
      </c>
      <c r="GP109" s="247">
        <f t="shared" si="635"/>
        <v>3.5354431335057283E-4</v>
      </c>
      <c r="GQ109" s="247">
        <f t="shared" si="635"/>
        <v>3.2829035719925771E-4</v>
      </c>
      <c r="GR109" s="247">
        <f t="shared" si="635"/>
        <v>3.03766406099071E-4</v>
      </c>
      <c r="GS109" s="247">
        <f t="shared" si="635"/>
        <v>2.8008426159180697E-4</v>
      </c>
      <c r="GT109" s="247">
        <f t="shared" si="635"/>
        <v>2.5733864786931665E-4</v>
      </c>
      <c r="GU109" s="247">
        <f t="shared" si="635"/>
        <v>2.3560726065862905E-4</v>
      </c>
      <c r="GV109" s="247">
        <f t="shared" si="635"/>
        <v>2.1495109965948068E-4</v>
      </c>
      <c r="GW109" s="247">
        <f t="shared" si="635"/>
        <v>1.9541505482182779E-4</v>
      </c>
      <c r="GX109" s="247">
        <f t="shared" si="635"/>
        <v>1.7702871322573268E-4</v>
      </c>
      <c r="GY109" s="247">
        <f t="shared" si="635"/>
        <v>1.5980735099166435E-4</v>
      </c>
      <c r="GZ109" s="247">
        <f t="shared" si="635"/>
        <v>1.4375307347400213E-4</v>
      </c>
      <c r="HA109" s="247">
        <f t="shared" si="635"/>
        <v>1.2885606690661626E-4</v>
      </c>
      <c r="HB109" s="247">
        <f t="shared" si="635"/>
        <v>1.1509592557864965E-4</v>
      </c>
      <c r="HC109" s="247">
        <f t="shared" si="635"/>
        <v>1.0244302039893219E-4</v>
      </c>
      <c r="HD109" s="247">
        <f t="shared" si="635"/>
        <v>9.085987721950326E-5</v>
      </c>
      <c r="HE109" s="247">
        <f t="shared" si="635"/>
        <v>8.0302536382782501E-5</v>
      </c>
      <c r="HF109" s="247">
        <f t="shared" si="635"/>
        <v>7.0721868479428445E-5</v>
      </c>
      <c r="HG109" s="247">
        <f t="shared" si="635"/>
        <v>6.2064825103425641E-5</v>
      </c>
      <c r="HH109" s="247">
        <f t="shared" si="635"/>
        <v>5.4275607323417784E-5</v>
      </c>
      <c r="HI109" s="247">
        <f t="shared" si="635"/>
        <v>4.7296738522610256E-5</v>
      </c>
      <c r="HJ109" s="247">
        <f t="shared" si="635"/>
        <v>4.1070032076795631E-5</v>
      </c>
      <c r="HK109" s="247">
        <f t="shared" si="635"/>
        <v>3.5537447942078011E-5</v>
      </c>
      <c r="HL109" s="247">
        <f t="shared" si="635"/>
        <v>3.064183553070822E-5</v>
      </c>
      <c r="HM109" s="247">
        <f t="shared" si="635"/>
        <v>2.6327563204820451E-5</v>
      </c>
      <c r="HN109" s="247">
        <f t="shared" si="635"/>
        <v>2.2541037272897804E-5</v>
      </c>
      <c r="HO109" s="247">
        <f t="shared" si="635"/>
        <v>1.9231115509923508E-5</v>
      </c>
      <c r="HP109" s="247">
        <f t="shared" si="635"/>
        <v>1.6349421933562696E-5</v>
      </c>
      <c r="HQ109" s="247">
        <f t="shared" si="635"/>
        <v>1.3850570864165214E-5</v>
      </c>
      <c r="HR109" s="247">
        <f t="shared" si="635"/>
        <v>1.169230919700172E-5</v>
      </c>
      <c r="HS109" s="247">
        <f t="shared" si="635"/>
        <v>9.8355863518461E-6</v>
      </c>
      <c r="HT109" s="247">
        <f t="shared" si="635"/>
        <v>8.2445615759941158E-6</v>
      </c>
    </row>
    <row r="110" spans="1:228" ht="15.75" x14ac:dyDescent="0.25">
      <c r="A110" s="5"/>
      <c r="B110" s="5"/>
      <c r="C110" s="5"/>
      <c r="D110" s="5"/>
      <c r="E110" s="31" t="s">
        <v>48</v>
      </c>
      <c r="F110" s="72">
        <f>IF(AND(F108&gt;0,F108&lt;1,NOT(O104="")),_xlfn.NORM.INV(($F$108+(1-$F$108)/2),$K$104,$O$104),"")</f>
        <v>1960.8956093327088</v>
      </c>
      <c r="G110" s="104"/>
      <c r="H110" s="104"/>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3" t="s">
        <v>18</v>
      </c>
      <c r="F112" s="92">
        <v>1106</v>
      </c>
      <c r="G112" s="105"/>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3" t="s">
        <v>19</v>
      </c>
      <c r="F113" s="92">
        <v>1438</v>
      </c>
      <c r="G113" s="105"/>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3" t="s">
        <v>49</v>
      </c>
      <c r="F114" s="41">
        <f>IF(AND($F$112&gt;0,$F$113&gt;0,$F$112&lt;$F$113,NOT(O104="")),_xlfn.NORM.DIST($F$113,$K$104,$O$104,TRUE)-_xlfn.NORM.DIST($F$112,$K$104,$O$104,TRUE),"")</f>
        <v>0.24253361438080262</v>
      </c>
      <c r="G114" s="106"/>
      <c r="H114" s="44" t="s">
        <v>36</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3" t="s">
        <v>183</v>
      </c>
      <c r="F115" s="43">
        <f>IF(AND($F$112&gt;0,$F$113&gt;0,$F$112&lt;$F$113,NOT($O$104="")),_xlfn.NORM.DIST(F112,$K$104,$O$104,TRUE),"")</f>
        <v>0.37873319280959866</v>
      </c>
      <c r="G115" s="106"/>
      <c r="H115" s="44" t="s">
        <v>37</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3" t="s">
        <v>184</v>
      </c>
      <c r="F116" s="42">
        <f>IF(AND($F$112&gt;0,$F$113&gt;0,$F$112&lt;$F$113,NOT($O$104="")),1-_xlfn.NORM.DIST(F113,$K$104,$O$104,TRUE),"")</f>
        <v>0.37873319280959872</v>
      </c>
      <c r="G116" s="106"/>
      <c r="H116" s="44" t="s">
        <v>35</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99"/>
      <c r="H137" s="9"/>
      <c r="I137" s="9"/>
      <c r="J137" s="9"/>
      <c r="K137" s="8"/>
      <c r="L137" s="8"/>
      <c r="M137" s="8"/>
      <c r="N137" s="32"/>
      <c r="O137" s="8"/>
      <c r="P137" s="8"/>
      <c r="W137" s="5"/>
      <c r="X137" s="5"/>
      <c r="Y137" s="5"/>
    </row>
    <row r="138" spans="1:25" x14ac:dyDescent="0.25">
      <c r="A138" s="2"/>
      <c r="B138" s="10" t="s">
        <v>46</v>
      </c>
      <c r="C138" s="11"/>
      <c r="D138" s="11"/>
      <c r="E138" s="11"/>
      <c r="F138" s="11"/>
      <c r="G138" s="100"/>
      <c r="H138" s="12"/>
      <c r="I138" s="12"/>
      <c r="J138" s="12"/>
      <c r="K138" s="11"/>
      <c r="L138" s="11"/>
      <c r="M138" s="11"/>
      <c r="N138" s="13"/>
      <c r="O138" s="266"/>
      <c r="P138" s="11"/>
      <c r="W138" s="5"/>
      <c r="X138" s="5"/>
      <c r="Y138" s="5"/>
    </row>
    <row r="139" spans="1:25" x14ac:dyDescent="0.25">
      <c r="A139" s="2"/>
      <c r="B139" s="10" t="s">
        <v>56</v>
      </c>
      <c r="C139" s="11"/>
      <c r="D139" s="11"/>
      <c r="E139" s="11"/>
      <c r="F139" s="11"/>
      <c r="G139" s="100"/>
      <c r="H139" s="12"/>
      <c r="I139" s="12"/>
      <c r="J139" s="12"/>
      <c r="K139" s="11"/>
      <c r="L139" s="11"/>
      <c r="M139" s="11"/>
      <c r="N139" s="13"/>
      <c r="O139" s="266"/>
      <c r="P139" s="11"/>
      <c r="W139" s="5"/>
      <c r="X139" s="5"/>
      <c r="Y139" s="5"/>
    </row>
    <row r="140" spans="1:25" x14ac:dyDescent="0.25">
      <c r="A140" s="2"/>
      <c r="B140" s="10" t="s">
        <v>32</v>
      </c>
      <c r="C140" s="11"/>
      <c r="D140" s="11"/>
      <c r="E140" s="11"/>
      <c r="F140" s="11"/>
      <c r="G140" s="100"/>
      <c r="H140" s="12"/>
      <c r="I140" s="12"/>
      <c r="J140" s="12"/>
      <c r="K140" s="11"/>
      <c r="L140" s="11"/>
      <c r="M140" s="11"/>
      <c r="N140" s="13"/>
      <c r="O140" s="266"/>
      <c r="P140" s="11"/>
      <c r="W140" s="5"/>
      <c r="X140" s="5"/>
      <c r="Y140" s="5"/>
    </row>
    <row r="141" spans="1:25" x14ac:dyDescent="0.25">
      <c r="A141" s="2"/>
      <c r="B141" s="10" t="s">
        <v>33</v>
      </c>
      <c r="C141" s="11"/>
      <c r="D141" s="11"/>
      <c r="E141" s="11"/>
      <c r="F141" s="11"/>
      <c r="G141" s="100"/>
      <c r="H141" s="12"/>
      <c r="I141" s="12"/>
      <c r="J141" s="12"/>
      <c r="K141" s="11"/>
      <c r="L141" s="11"/>
      <c r="M141" s="11"/>
      <c r="N141" s="13"/>
      <c r="O141" s="266"/>
      <c r="P141" s="11"/>
      <c r="W141" s="5"/>
      <c r="X141" s="5"/>
      <c r="Y141" s="5"/>
    </row>
    <row r="142" spans="1:25" x14ac:dyDescent="0.25">
      <c r="A142" s="2"/>
      <c r="B142" s="10"/>
      <c r="C142" s="11"/>
      <c r="D142" s="11"/>
      <c r="E142" s="11"/>
      <c r="F142" s="11"/>
      <c r="G142" s="100"/>
      <c r="H142" s="12"/>
      <c r="I142" s="12"/>
      <c r="J142" s="12"/>
      <c r="K142" s="11"/>
      <c r="L142" s="11"/>
      <c r="M142" s="11"/>
      <c r="N142" s="13"/>
      <c r="O142" s="266"/>
      <c r="P142" s="11"/>
      <c r="W142" s="5"/>
      <c r="X142" s="5"/>
      <c r="Y142" s="5"/>
    </row>
    <row r="143" spans="1:25" x14ac:dyDescent="0.25">
      <c r="A143" s="2"/>
      <c r="B143" s="14" t="s">
        <v>8</v>
      </c>
      <c r="C143" s="11"/>
      <c r="D143" s="11"/>
      <c r="E143" s="11"/>
      <c r="F143" s="11"/>
      <c r="G143" s="100"/>
      <c r="H143" s="12"/>
      <c r="I143" s="12"/>
      <c r="J143" s="12"/>
      <c r="K143" s="11"/>
      <c r="L143" s="11"/>
      <c r="M143" s="11"/>
      <c r="N143" s="13"/>
      <c r="O143" s="266"/>
      <c r="P143" s="11"/>
      <c r="W143" s="5"/>
      <c r="X143" s="5"/>
      <c r="Y143" s="5"/>
    </row>
    <row r="144" spans="1:25" x14ac:dyDescent="0.25">
      <c r="A144" s="2"/>
      <c r="B144" s="10" t="s">
        <v>47</v>
      </c>
      <c r="C144" s="11"/>
      <c r="D144" s="11"/>
      <c r="E144" s="11"/>
      <c r="F144" s="11"/>
      <c r="G144" s="100"/>
      <c r="H144" s="12"/>
      <c r="I144" s="12"/>
      <c r="J144" s="12"/>
      <c r="K144" s="11"/>
      <c r="L144" s="11"/>
      <c r="M144" s="11"/>
      <c r="N144" s="13"/>
      <c r="O144" s="266"/>
      <c r="P144" s="11"/>
      <c r="W144" s="5"/>
      <c r="X144" s="5"/>
      <c r="Y144" s="5"/>
    </row>
    <row r="145" spans="1:25" x14ac:dyDescent="0.25">
      <c r="A145" s="2"/>
      <c r="B145" s="15"/>
      <c r="C145" s="16"/>
      <c r="D145" s="16"/>
      <c r="E145" s="16"/>
      <c r="F145" s="16"/>
      <c r="G145" s="101"/>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0.2.1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4" t="s">
        <v>95</v>
      </c>
      <c r="C148" s="374"/>
      <c r="D148" s="374"/>
      <c r="E148" s="374"/>
      <c r="F148" s="374"/>
      <c r="G148" s="374"/>
      <c r="H148" s="374"/>
      <c r="I148" s="374"/>
      <c r="J148" s="374"/>
      <c r="K148" s="46"/>
      <c r="L148" s="46"/>
      <c r="M148" s="46"/>
      <c r="N148" s="5"/>
      <c r="O148" s="5"/>
      <c r="P148" s="5"/>
      <c r="Q148" s="5"/>
      <c r="R148" s="5"/>
      <c r="S148" s="5"/>
      <c r="T148" s="5"/>
      <c r="U148" s="5"/>
      <c r="V148" s="5"/>
      <c r="W148" s="5"/>
      <c r="X148" s="5"/>
      <c r="Y148" s="5"/>
    </row>
    <row r="149" spans="1:25" x14ac:dyDescent="0.25">
      <c r="A149" s="2"/>
      <c r="B149" s="374" t="s">
        <v>96</v>
      </c>
      <c r="C149" s="374"/>
      <c r="D149" s="374"/>
      <c r="E149" s="374"/>
      <c r="F149" s="374"/>
      <c r="G149" s="374"/>
      <c r="H149" s="374"/>
      <c r="I149" s="374"/>
      <c r="J149" s="374"/>
      <c r="K149" s="46"/>
      <c r="L149" s="46"/>
      <c r="M149" s="46"/>
      <c r="N149" s="5"/>
      <c r="O149" s="5"/>
      <c r="P149" s="5"/>
      <c r="Q149" s="5"/>
      <c r="R149" s="5"/>
      <c r="S149" s="5"/>
      <c r="T149" s="5"/>
      <c r="U149" s="5"/>
      <c r="V149" s="5"/>
      <c r="W149" s="5"/>
      <c r="X149" s="5"/>
      <c r="Y149" s="5"/>
    </row>
    <row r="150" spans="1:25" x14ac:dyDescent="0.25">
      <c r="A150" s="2"/>
      <c r="B150" s="374" t="s">
        <v>60</v>
      </c>
      <c r="C150" s="374"/>
      <c r="D150" s="374"/>
      <c r="E150" s="374"/>
      <c r="F150" s="374"/>
      <c r="G150" s="374"/>
      <c r="H150" s="374"/>
      <c r="I150" s="374"/>
      <c r="J150" s="374"/>
      <c r="K150" s="46"/>
      <c r="L150" s="46"/>
      <c r="M150" s="46"/>
      <c r="N150" s="5"/>
      <c r="O150" s="5"/>
      <c r="P150" s="5"/>
      <c r="Q150" s="5"/>
      <c r="R150" s="5"/>
      <c r="S150" s="5"/>
      <c r="T150" s="5"/>
      <c r="U150" s="5"/>
      <c r="V150" s="5"/>
      <c r="W150" s="5"/>
      <c r="X150" s="5"/>
      <c r="Y150" s="5"/>
    </row>
    <row r="151" spans="1:25" x14ac:dyDescent="0.25">
      <c r="A151" s="2"/>
      <c r="B151" s="374" t="s">
        <v>165</v>
      </c>
      <c r="C151" s="374"/>
      <c r="D151" s="374"/>
      <c r="E151" s="374"/>
      <c r="F151" s="374"/>
      <c r="G151" s="374"/>
      <c r="H151" s="374"/>
      <c r="I151" s="374"/>
      <c r="J151" s="374"/>
      <c r="K151" s="46"/>
      <c r="L151" s="46"/>
      <c r="M151" s="46"/>
      <c r="N151" s="5"/>
      <c r="O151" s="5"/>
      <c r="P151" s="5"/>
      <c r="Q151" s="5"/>
      <c r="R151" s="5"/>
      <c r="S151" s="5"/>
      <c r="T151" s="5"/>
      <c r="U151" s="5"/>
      <c r="V151" s="5"/>
      <c r="W151" s="5"/>
      <c r="X151" s="5"/>
      <c r="Y151" s="5"/>
    </row>
    <row r="152" spans="1:25" x14ac:dyDescent="0.25">
      <c r="A152" s="2"/>
      <c r="B152" s="374" t="s">
        <v>762</v>
      </c>
      <c r="C152" s="374"/>
      <c r="D152" s="374"/>
      <c r="E152" s="374"/>
      <c r="F152" s="374"/>
      <c r="G152" s="374"/>
      <c r="H152" s="374"/>
      <c r="I152" s="374"/>
      <c r="J152" s="374"/>
      <c r="K152" s="374"/>
      <c r="L152" s="46"/>
      <c r="M152" s="46"/>
      <c r="N152" s="5"/>
      <c r="O152" s="5"/>
      <c r="P152" s="5"/>
      <c r="Q152" s="5"/>
      <c r="R152" s="5"/>
      <c r="S152" s="5"/>
      <c r="T152" s="5"/>
      <c r="U152" s="5"/>
      <c r="V152" s="5"/>
      <c r="W152" s="5"/>
      <c r="X152" s="5"/>
      <c r="Y152" s="5"/>
    </row>
    <row r="153" spans="1:25" x14ac:dyDescent="0.25">
      <c r="A153" s="2"/>
      <c r="B153" s="147" t="s">
        <v>163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7"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7" t="s">
        <v>162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7" t="s">
        <v>164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7" t="s">
        <v>698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7" t="s">
        <v>699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7"/>
      <c r="C159" s="2"/>
      <c r="D159" s="5"/>
      <c r="E159" s="5"/>
      <c r="F159" s="5"/>
      <c r="G159" s="5"/>
      <c r="H159" s="5"/>
      <c r="I159" s="2"/>
      <c r="J159" s="2"/>
      <c r="K159" s="5"/>
      <c r="L159" s="2"/>
      <c r="M159" s="2"/>
      <c r="N159" s="5"/>
      <c r="O159" s="5"/>
      <c r="P159" s="5"/>
      <c r="Q159" s="5"/>
    </row>
    <row r="160" spans="1:25" x14ac:dyDescent="0.25">
      <c r="B160" s="147" t="s">
        <v>700</v>
      </c>
    </row>
    <row r="161" spans="1:13" x14ac:dyDescent="0.25">
      <c r="B161" s="147" t="s">
        <v>57</v>
      </c>
    </row>
    <row r="162" spans="1:13" x14ac:dyDescent="0.25">
      <c r="B162" s="375" t="s">
        <v>704</v>
      </c>
      <c r="C162" s="375"/>
      <c r="D162" s="375"/>
      <c r="E162" s="375"/>
      <c r="F162" s="375"/>
      <c r="G162" s="375"/>
      <c r="H162" s="375"/>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T10063"/>
  <sheetViews>
    <sheetView showGridLines="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5" width="13.5703125" hidden="1" customWidth="1"/>
    <col min="16" max="16" width="13.7109375" customWidth="1"/>
    <col min="17" max="17" width="10.7109375" customWidth="1"/>
    <col min="18" max="23" width="13.7109375" customWidth="1"/>
    <col min="25" max="227" width="9.140625" hidden="1" customWidth="1"/>
  </cols>
  <sheetData>
    <row r="1" spans="1:228" ht="24" customHeight="1" x14ac:dyDescent="0.25">
      <c r="A1" s="53"/>
      <c r="B1" s="53" t="s">
        <v>718</v>
      </c>
      <c r="C1" s="5"/>
      <c r="D1" s="5"/>
      <c r="E1" s="2"/>
      <c r="F1" s="2"/>
      <c r="G1" s="5"/>
      <c r="H1" s="5"/>
      <c r="I1" s="5"/>
      <c r="J1" s="5"/>
      <c r="K1" s="5"/>
      <c r="L1" s="5"/>
      <c r="M1" s="5"/>
      <c r="N1" s="5"/>
      <c r="O1" s="5"/>
      <c r="P1" s="378" t="s">
        <v>43</v>
      </c>
      <c r="Q1" s="379"/>
      <c r="R1" s="394" t="str">
        <f>VLOOKUP(P1,VLookups!A48:C49,3,FALSE)</f>
        <v>Show the likelihood that the SPERT estimates will be EQUAL TO or GREATER THAN an uncertainty</v>
      </c>
      <c r="S1" s="394"/>
      <c r="T1" s="394"/>
      <c r="U1" s="394"/>
      <c r="V1" s="394"/>
      <c r="W1" s="394"/>
      <c r="X1" s="5"/>
    </row>
    <row r="2" spans="1:228" ht="15" customHeight="1" x14ac:dyDescent="0.25">
      <c r="B2" s="23"/>
      <c r="C2" s="23"/>
      <c r="D2" s="23"/>
      <c r="E2" s="271"/>
      <c r="F2" s="271"/>
      <c r="G2" s="23"/>
      <c r="H2" s="271"/>
      <c r="I2" s="271"/>
      <c r="J2" s="5"/>
      <c r="K2" s="5"/>
      <c r="L2" s="5"/>
      <c r="M2" s="5"/>
      <c r="N2" s="5"/>
      <c r="O2" s="5"/>
      <c r="P2" s="398" t="s">
        <v>40</v>
      </c>
      <c r="Q2" s="398" t="s">
        <v>41</v>
      </c>
      <c r="R2" s="395" t="s">
        <v>31</v>
      </c>
      <c r="S2" s="396"/>
      <c r="T2" s="396"/>
      <c r="U2" s="396"/>
      <c r="V2" s="396"/>
      <c r="W2" s="397"/>
      <c r="X2" s="5"/>
      <c r="Y2" s="160" t="s">
        <v>130</v>
      </c>
    </row>
    <row r="3" spans="1:228" x14ac:dyDescent="0.25">
      <c r="A3" s="3" t="s">
        <v>5</v>
      </c>
      <c r="B3" s="56" t="s">
        <v>24</v>
      </c>
      <c r="C3" s="363" t="s">
        <v>6</v>
      </c>
      <c r="D3" s="56" t="s">
        <v>25</v>
      </c>
      <c r="E3" s="56"/>
      <c r="F3" s="56"/>
      <c r="G3" s="56" t="s">
        <v>719</v>
      </c>
      <c r="H3" s="56" t="s">
        <v>9</v>
      </c>
      <c r="I3" s="56" t="s">
        <v>124</v>
      </c>
      <c r="J3" s="56" t="s">
        <v>808</v>
      </c>
      <c r="K3" s="56" t="s">
        <v>807</v>
      </c>
      <c r="L3" s="56" t="s">
        <v>805</v>
      </c>
      <c r="M3" s="56" t="s">
        <v>51</v>
      </c>
      <c r="N3" s="56" t="s">
        <v>713</v>
      </c>
      <c r="O3" s="275" t="s">
        <v>714</v>
      </c>
      <c r="P3" s="399"/>
      <c r="Q3" s="399"/>
      <c r="R3" s="93">
        <v>0.1</v>
      </c>
      <c r="S3" s="52">
        <v>0.9</v>
      </c>
      <c r="T3" s="52">
        <v>0.85</v>
      </c>
      <c r="U3" s="52">
        <v>0.8</v>
      </c>
      <c r="V3" s="52">
        <v>0.75</v>
      </c>
      <c r="W3" s="52">
        <v>0.7</v>
      </c>
      <c r="X3" s="5"/>
      <c r="Y3" s="160" t="s">
        <v>131</v>
      </c>
      <c r="DW3" s="160" t="s">
        <v>125</v>
      </c>
      <c r="HT3" s="163" t="s">
        <v>168</v>
      </c>
    </row>
    <row r="4" spans="1:228" ht="18.75" x14ac:dyDescent="0.3">
      <c r="A4" s="4">
        <v>1</v>
      </c>
      <c r="B4" s="360">
        <f>IFERROR(_xlfn.LOGNORM.INV(0.001,LN($G4),LN($K4)),"")</f>
        <v>56.542588041987905</v>
      </c>
      <c r="C4" s="208">
        <v>120</v>
      </c>
      <c r="D4" s="360">
        <f>IFERROR(_xlfn.LOGNORM.INV(0.999,LN($G4),LN($K4)),"")</f>
        <v>286.15315570601456</v>
      </c>
      <c r="E4" s="34">
        <f>IF(OR(ISBLANK(C4),ISBLANK(D4),ISBLANK(B4)),"",IF(AND(B4&gt;0,C4&gt;0,D4&gt;0),IF(C4&gt;B4,IF(D4&gt;C4,1,-1),-1)))</f>
        <v>1</v>
      </c>
      <c r="F4" s="34">
        <f>IF(OR(ISBLANK(B4),ISBLANK(C4),ISBLANK(D4)),"",IFERROR(MIN(C4-B4,D4-C4)/MAX(C4-B4,D4-C4),""))</f>
        <v>0.3819211960697958</v>
      </c>
      <c r="G4" s="210">
        <f>IF(AND(C4&gt;0,NOT(ISBLANK(H4))),IF(VLOOKUP($C$3,VLookups!$A$17:$B$18,2,FALSE),C4*VLOOKUP(H4,VLookups!$A$4:$B$13,2,FALSE),C4),"")</f>
        <v>127.2</v>
      </c>
      <c r="H4" s="209" t="s">
        <v>1</v>
      </c>
      <c r="I4" s="56"/>
      <c r="J4" s="267"/>
      <c r="K4" s="359">
        <f>IF(C4&gt;0,IF(ISBLANK(J4),IF(ISBLANK(H4),"",VLOOKUP(H4,VLookups!$A$4:$C$13,3,FALSE)),J4),"")</f>
        <v>1.3</v>
      </c>
      <c r="L4" s="211">
        <f>IFERROR((D4-B4)/6,"")</f>
        <v>38.268427944004443</v>
      </c>
      <c r="M4" s="212">
        <f>IF(L4="","",L4^2)</f>
        <v>1464.4725773054602</v>
      </c>
      <c r="N4" s="273">
        <f ca="1">RAND()</f>
        <v>0.71407707163505674</v>
      </c>
      <c r="O4" s="274">
        <f ca="1">IF(K4="","",_xlfn.LOGNORM.INV(N4,LN(G4),LN(K4)))</f>
        <v>147.53779487552711</v>
      </c>
      <c r="P4" s="208">
        <v>150</v>
      </c>
      <c r="Q4" s="262">
        <f>IF(AND(P4&gt;0,C4&gt;0,NOT(K4="")),ABS(VLOOKUP($P$1,VLookups!$A$48:$B$49,2,FALSE)-_xlfn.LOGNORM.DIST(P4,LN(G4),LN(K4),TRUE)),"")</f>
        <v>0.73513519638924807</v>
      </c>
      <c r="R4" s="213">
        <f>IF(AND($B4&gt;0,$C4&gt;0,$D4&gt;0,NOT(ISBLANK($H4))),_xlfn.LOGNORM.INV(ABS(VLOOKUP($P$1,VLookups!$A$48:$B$49,2,FALSE)-R$3),LN($G4),LN($K4)),"")</f>
        <v>90.878851471443866</v>
      </c>
      <c r="S4" s="214">
        <f>IF(AND($B4&gt;0,$C4&gt;0,$D4&gt;0,NOT(ISBLANK($H4))),_xlfn.LOGNORM.INV(ABS(VLOOKUP($P$1,VLookups!$A$48:$B$49,2,FALSE)-S$3),LN($G4),LN($K4)),"")</f>
        <v>178.03746127980131</v>
      </c>
      <c r="T4" s="213">
        <f>IF(AND($B4&gt;0,$C4&gt;0,$D4&gt;0,NOT(ISBLANK($H4))),_xlfn.LOGNORM.INV(ABS(VLOOKUP($P$1,VLookups!$A$48:$B$49,2,FALSE)-T$3),LN($G4),LN($K4)),"")</f>
        <v>166.94822506722844</v>
      </c>
      <c r="U4" s="214">
        <f>IF(AND($B4&gt;0,$C4&gt;0,$D4&gt;0,NOT(ISBLANK($H4))),_xlfn.LOGNORM.INV(ABS(VLOOKUP($P$1,VLookups!$A$48:$B$49,2,FALSE)-U$3),LN($G4),LN($K4)),"")</f>
        <v>158.62960983290057</v>
      </c>
      <c r="V4" s="213">
        <f>IF(AND($B4&gt;0,$C4&gt;0,$D4&gt;0,NOT(ISBLANK($H4))),_xlfn.LOGNORM.INV(ABS(VLOOKUP($P$1,VLookups!$A$48:$B$49,2,FALSE)-V$3),LN($G4),LN($K4)),"")</f>
        <v>151.82410671343416</v>
      </c>
      <c r="W4" s="214">
        <f>IF(AND($B4&gt;0,$C4&gt;0,$D4&gt;0,NOT(ISBLANK($H4))),_xlfn.LOGNORM.INV(ABS(VLOOKUP($P$1,VLookups!$A$48:$B$49,2,FALSE)-W$3),LN($G4),LN($K4)),"")</f>
        <v>145.96175067528932</v>
      </c>
      <c r="X4" s="5"/>
      <c r="Y4" s="161">
        <f>IF(AND(B4&gt;0,C4&gt;0,D4&gt;0),ABS(B4-D4)/100,"")</f>
        <v>2.2961056766402668</v>
      </c>
      <c r="Z4" s="161">
        <f>IF(ISNONTEXT($Y4),$B4,"")</f>
        <v>56.542588041987905</v>
      </c>
      <c r="AA4" s="48">
        <f>IF(ISNONTEXT($Y4),Z4+$Y4,"")</f>
        <v>58.838693718628171</v>
      </c>
      <c r="AB4" s="48">
        <f t="shared" ref="AB4:CM4" si="0">IF(ISNONTEXT($Y4),AA4+$Y4,"")</f>
        <v>61.134799395268438</v>
      </c>
      <c r="AC4" s="48">
        <f t="shared" si="0"/>
        <v>63.430905071908704</v>
      </c>
      <c r="AD4" s="48">
        <f t="shared" si="0"/>
        <v>65.727010748548977</v>
      </c>
      <c r="AE4" s="48">
        <f t="shared" si="0"/>
        <v>68.023116425189244</v>
      </c>
      <c r="AF4" s="48">
        <f t="shared" si="0"/>
        <v>70.31922210182951</v>
      </c>
      <c r="AG4" s="48">
        <f t="shared" si="0"/>
        <v>72.615327778469776</v>
      </c>
      <c r="AH4" s="48">
        <f t="shared" si="0"/>
        <v>74.911433455110043</v>
      </c>
      <c r="AI4" s="48">
        <f t="shared" si="0"/>
        <v>77.207539131750309</v>
      </c>
      <c r="AJ4" s="48">
        <f t="shared" si="0"/>
        <v>79.503644808390575</v>
      </c>
      <c r="AK4" s="48">
        <f t="shared" si="0"/>
        <v>81.799750485030842</v>
      </c>
      <c r="AL4" s="48">
        <f t="shared" si="0"/>
        <v>84.095856161671108</v>
      </c>
      <c r="AM4" s="48">
        <f t="shared" si="0"/>
        <v>86.391961838311374</v>
      </c>
      <c r="AN4" s="48">
        <f t="shared" si="0"/>
        <v>88.688067514951641</v>
      </c>
      <c r="AO4" s="48">
        <f t="shared" si="0"/>
        <v>90.984173191591907</v>
      </c>
      <c r="AP4" s="48">
        <f t="shared" si="0"/>
        <v>93.280278868232173</v>
      </c>
      <c r="AQ4" s="48">
        <f t="shared" si="0"/>
        <v>95.57638454487244</v>
      </c>
      <c r="AR4" s="48">
        <f t="shared" si="0"/>
        <v>97.872490221512706</v>
      </c>
      <c r="AS4" s="48">
        <f t="shared" si="0"/>
        <v>100.16859589815297</v>
      </c>
      <c r="AT4" s="48">
        <f t="shared" si="0"/>
        <v>102.46470157479324</v>
      </c>
      <c r="AU4" s="48">
        <f t="shared" si="0"/>
        <v>104.7608072514335</v>
      </c>
      <c r="AV4" s="48">
        <f t="shared" si="0"/>
        <v>107.05691292807377</v>
      </c>
      <c r="AW4" s="48">
        <f t="shared" si="0"/>
        <v>109.35301860471404</v>
      </c>
      <c r="AX4" s="48">
        <f t="shared" si="0"/>
        <v>111.6491242813543</v>
      </c>
      <c r="AY4" s="48">
        <f t="shared" si="0"/>
        <v>113.94522995799457</v>
      </c>
      <c r="AZ4" s="48">
        <f t="shared" si="0"/>
        <v>116.24133563463484</v>
      </c>
      <c r="BA4" s="48">
        <f t="shared" si="0"/>
        <v>118.5374413112751</v>
      </c>
      <c r="BB4" s="48">
        <f t="shared" si="0"/>
        <v>120.83354698791537</v>
      </c>
      <c r="BC4" s="48">
        <f t="shared" si="0"/>
        <v>123.12965266455564</v>
      </c>
      <c r="BD4" s="48">
        <f t="shared" si="0"/>
        <v>125.4257583411959</v>
      </c>
      <c r="BE4" s="48">
        <f t="shared" si="0"/>
        <v>127.72186401783617</v>
      </c>
      <c r="BF4" s="48">
        <f t="shared" si="0"/>
        <v>130.01796969447645</v>
      </c>
      <c r="BG4" s="48">
        <f t="shared" si="0"/>
        <v>132.31407537111673</v>
      </c>
      <c r="BH4" s="48">
        <f t="shared" si="0"/>
        <v>134.61018104775701</v>
      </c>
      <c r="BI4" s="48">
        <f t="shared" si="0"/>
        <v>136.90628672439729</v>
      </c>
      <c r="BJ4" s="48">
        <f t="shared" si="0"/>
        <v>139.20239240103757</v>
      </c>
      <c r="BK4" s="48">
        <f t="shared" si="0"/>
        <v>141.49849807767785</v>
      </c>
      <c r="BL4" s="48">
        <f t="shared" si="0"/>
        <v>143.79460375431813</v>
      </c>
      <c r="BM4" s="48">
        <f t="shared" si="0"/>
        <v>146.09070943095841</v>
      </c>
      <c r="BN4" s="48">
        <f t="shared" si="0"/>
        <v>148.38681510759869</v>
      </c>
      <c r="BO4" s="48">
        <f t="shared" si="0"/>
        <v>150.68292078423897</v>
      </c>
      <c r="BP4" s="48">
        <f t="shared" si="0"/>
        <v>152.97902646087925</v>
      </c>
      <c r="BQ4" s="48">
        <f t="shared" si="0"/>
        <v>155.27513213751953</v>
      </c>
      <c r="BR4" s="48">
        <f t="shared" si="0"/>
        <v>157.57123781415982</v>
      </c>
      <c r="BS4" s="48">
        <f t="shared" si="0"/>
        <v>159.8673434908001</v>
      </c>
      <c r="BT4" s="48">
        <f t="shared" si="0"/>
        <v>162.16344916744038</v>
      </c>
      <c r="BU4" s="48">
        <f t="shared" si="0"/>
        <v>164.45955484408066</v>
      </c>
      <c r="BV4" s="48">
        <f t="shared" si="0"/>
        <v>166.75566052072094</v>
      </c>
      <c r="BW4" s="48">
        <f t="shared" si="0"/>
        <v>169.05176619736122</v>
      </c>
      <c r="BX4" s="48">
        <f t="shared" si="0"/>
        <v>171.3478718740015</v>
      </c>
      <c r="BY4" s="48">
        <f t="shared" si="0"/>
        <v>173.64397755064178</v>
      </c>
      <c r="BZ4" s="48">
        <f t="shared" si="0"/>
        <v>175.94008322728206</v>
      </c>
      <c r="CA4" s="48">
        <f t="shared" si="0"/>
        <v>178.23618890392234</v>
      </c>
      <c r="CB4" s="48">
        <f t="shared" si="0"/>
        <v>180.53229458056262</v>
      </c>
      <c r="CC4" s="48">
        <f t="shared" si="0"/>
        <v>182.8284002572029</v>
      </c>
      <c r="CD4" s="48">
        <f t="shared" si="0"/>
        <v>185.12450593384318</v>
      </c>
      <c r="CE4" s="48">
        <f t="shared" si="0"/>
        <v>187.42061161048346</v>
      </c>
      <c r="CF4" s="48">
        <f t="shared" si="0"/>
        <v>189.71671728712374</v>
      </c>
      <c r="CG4" s="48">
        <f t="shared" si="0"/>
        <v>192.01282296376402</v>
      </c>
      <c r="CH4" s="48">
        <f t="shared" si="0"/>
        <v>194.3089286404043</v>
      </c>
      <c r="CI4" s="48">
        <f t="shared" si="0"/>
        <v>196.60503431704458</v>
      </c>
      <c r="CJ4" s="48">
        <f t="shared" si="0"/>
        <v>198.90113999368486</v>
      </c>
      <c r="CK4" s="48">
        <f t="shared" si="0"/>
        <v>201.19724567032515</v>
      </c>
      <c r="CL4" s="48">
        <f t="shared" si="0"/>
        <v>203.49335134696543</v>
      </c>
      <c r="CM4" s="48">
        <f t="shared" si="0"/>
        <v>205.78945702360571</v>
      </c>
      <c r="CN4" s="48">
        <f t="shared" ref="CN4:DV4" si="1">IF(ISNONTEXT($Y4),CM4+$Y4,"")</f>
        <v>208.08556270024599</v>
      </c>
      <c r="CO4" s="48">
        <f t="shared" si="1"/>
        <v>210.38166837688627</v>
      </c>
      <c r="CP4" s="48">
        <f t="shared" si="1"/>
        <v>212.67777405352655</v>
      </c>
      <c r="CQ4" s="48">
        <f t="shared" si="1"/>
        <v>214.97387973016683</v>
      </c>
      <c r="CR4" s="48">
        <f t="shared" si="1"/>
        <v>217.26998540680711</v>
      </c>
      <c r="CS4" s="48">
        <f t="shared" si="1"/>
        <v>219.56609108344739</v>
      </c>
      <c r="CT4" s="48">
        <f t="shared" si="1"/>
        <v>221.86219676008767</v>
      </c>
      <c r="CU4" s="48">
        <f t="shared" si="1"/>
        <v>224.15830243672795</v>
      </c>
      <c r="CV4" s="48">
        <f t="shared" si="1"/>
        <v>226.45440811336823</v>
      </c>
      <c r="CW4" s="48">
        <f t="shared" si="1"/>
        <v>228.75051379000851</v>
      </c>
      <c r="CX4" s="48">
        <f t="shared" si="1"/>
        <v>231.04661946664879</v>
      </c>
      <c r="CY4" s="48">
        <f t="shared" si="1"/>
        <v>233.34272514328907</v>
      </c>
      <c r="CZ4" s="48">
        <f t="shared" si="1"/>
        <v>235.63883081992935</v>
      </c>
      <c r="DA4" s="48">
        <f t="shared" si="1"/>
        <v>237.93493649656963</v>
      </c>
      <c r="DB4" s="48">
        <f t="shared" si="1"/>
        <v>240.23104217320991</v>
      </c>
      <c r="DC4" s="48">
        <f t="shared" si="1"/>
        <v>242.52714784985019</v>
      </c>
      <c r="DD4" s="48">
        <f t="shared" si="1"/>
        <v>244.82325352649048</v>
      </c>
      <c r="DE4" s="48">
        <f t="shared" si="1"/>
        <v>247.11935920313076</v>
      </c>
      <c r="DF4" s="48">
        <f t="shared" si="1"/>
        <v>249.41546487977104</v>
      </c>
      <c r="DG4" s="48">
        <f t="shared" si="1"/>
        <v>251.71157055641132</v>
      </c>
      <c r="DH4" s="48">
        <f t="shared" si="1"/>
        <v>254.0076762330516</v>
      </c>
      <c r="DI4" s="48">
        <f t="shared" si="1"/>
        <v>256.30378190969185</v>
      </c>
      <c r="DJ4" s="48">
        <f t="shared" si="1"/>
        <v>258.5998875863321</v>
      </c>
      <c r="DK4" s="48">
        <f t="shared" si="1"/>
        <v>260.89599326297235</v>
      </c>
      <c r="DL4" s="48">
        <f t="shared" si="1"/>
        <v>263.19209893961261</v>
      </c>
      <c r="DM4" s="48">
        <f t="shared" si="1"/>
        <v>265.48820461625286</v>
      </c>
      <c r="DN4" s="48">
        <f t="shared" si="1"/>
        <v>267.78431029289311</v>
      </c>
      <c r="DO4" s="48">
        <f t="shared" si="1"/>
        <v>270.08041596953336</v>
      </c>
      <c r="DP4" s="48">
        <f t="shared" si="1"/>
        <v>272.37652164617361</v>
      </c>
      <c r="DQ4" s="48">
        <f t="shared" si="1"/>
        <v>274.67262732281387</v>
      </c>
      <c r="DR4" s="48">
        <f t="shared" si="1"/>
        <v>276.96873299945412</v>
      </c>
      <c r="DS4" s="48">
        <f t="shared" si="1"/>
        <v>279.26483867609437</v>
      </c>
      <c r="DT4" s="48">
        <f t="shared" si="1"/>
        <v>281.56094435273462</v>
      </c>
      <c r="DU4" s="48">
        <f t="shared" si="1"/>
        <v>283.85705002937488</v>
      </c>
      <c r="DV4" s="48">
        <f t="shared" si="1"/>
        <v>286.15315570601513</v>
      </c>
      <c r="DW4" s="162">
        <f>IF(ISNONTEXT($K4),_xlfn.LOGNORM.DIST(Z4,LN($G4),LN($K4),FALSE),NA())</f>
        <v>2.2697309024602476E-4</v>
      </c>
      <c r="DX4" s="162">
        <f t="shared" ref="DX4:GI4" si="2">IF(ISNONTEXT($K4),_xlfn.LOGNORM.DIST(AA4,LN($G4),LN($K4),FALSE),NA())</f>
        <v>3.445925472451806E-4</v>
      </c>
      <c r="DY4" s="162">
        <f t="shared" si="2"/>
        <v>5.0380770608904975E-4</v>
      </c>
      <c r="DZ4" s="162">
        <f t="shared" si="2"/>
        <v>7.1186904273649041E-4</v>
      </c>
      <c r="EA4" s="162">
        <f t="shared" si="2"/>
        <v>9.7515037875707056E-4</v>
      </c>
      <c r="EB4" s="162">
        <f t="shared" si="2"/>
        <v>1.2986087809420458E-3</v>
      </c>
      <c r="EC4" s="162">
        <f t="shared" si="2"/>
        <v>1.6853186734593346E-3</v>
      </c>
      <c r="ED4" s="162">
        <f t="shared" si="2"/>
        <v>2.1361236215905726E-3</v>
      </c>
      <c r="EE4" s="162">
        <f t="shared" si="2"/>
        <v>2.6494346518562734E-3</v>
      </c>
      <c r="EF4" s="162">
        <f t="shared" si="2"/>
        <v>3.2211875445373479E-3</v>
      </c>
      <c r="EG4" s="162">
        <f t="shared" si="2"/>
        <v>3.8449556578670952E-3</v>
      </c>
      <c r="EH4" s="162">
        <f t="shared" si="2"/>
        <v>4.5122013556210989E-3</v>
      </c>
      <c r="EI4" s="162">
        <f t="shared" si="2"/>
        <v>5.2126391555339562E-3</v>
      </c>
      <c r="EJ4" s="162">
        <f t="shared" si="2"/>
        <v>5.9346777528199819E-3</v>
      </c>
      <c r="EK4" s="162">
        <f t="shared" si="2"/>
        <v>6.6659059821495359E-3</v>
      </c>
      <c r="EL4" s="162">
        <f t="shared" si="2"/>
        <v>7.3935890288601511E-3</v>
      </c>
      <c r="EM4" s="162">
        <f t="shared" si="2"/>
        <v>8.1051450099293831E-3</v>
      </c>
      <c r="EN4" s="162">
        <f t="shared" si="2"/>
        <v>8.7885775538455516E-3</v>
      </c>
      <c r="EO4" s="162">
        <f t="shared" si="2"/>
        <v>9.4328463857030007E-3</v>
      </c>
      <c r="EP4" s="162">
        <f t="shared" si="2"/>
        <v>1.0028164453650228E-2</v>
      </c>
      <c r="EQ4" s="162">
        <f t="shared" si="2"/>
        <v>1.056621625738333E-2</v>
      </c>
      <c r="ER4" s="162">
        <f t="shared" si="2"/>
        <v>1.1040297372102291E-2</v>
      </c>
      <c r="ES4" s="162">
        <f t="shared" si="2"/>
        <v>1.1445379477594646E-2</v>
      </c>
      <c r="ET4" s="162">
        <f t="shared" si="2"/>
        <v>1.1778108415907146E-2</v>
      </c>
      <c r="EU4" s="162">
        <f t="shared" si="2"/>
        <v>1.2036744934862681E-2</v>
      </c>
      <c r="EV4" s="162">
        <f t="shared" si="2"/>
        <v>1.2221058927685611E-2</v>
      </c>
      <c r="EW4" s="162">
        <f t="shared" si="2"/>
        <v>1.2332188297844703E-2</v>
      </c>
      <c r="EX4" s="162">
        <f t="shared" si="2"/>
        <v>1.2372473232104081E-2</v>
      </c>
      <c r="EY4" s="162">
        <f t="shared" si="2"/>
        <v>1.2345275826081656E-2</v>
      </c>
      <c r="EZ4" s="162">
        <f t="shared" si="2"/>
        <v>1.2254793837069122E-2</v>
      </c>
      <c r="FA4" s="162">
        <f t="shared" si="2"/>
        <v>1.2105875980673053E-2</v>
      </c>
      <c r="FB4" s="162">
        <f t="shared" si="2"/>
        <v>1.1903844759000153E-2</v>
      </c>
      <c r="FC4" s="162">
        <f t="shared" si="2"/>
        <v>1.1654331401031623E-2</v>
      </c>
      <c r="FD4" s="162">
        <f t="shared" si="2"/>
        <v>1.1363126178199928E-2</v>
      </c>
      <c r="FE4" s="162">
        <f t="shared" si="2"/>
        <v>1.1036046175402398E-2</v>
      </c>
      <c r="FF4" s="162">
        <f t="shared" si="2"/>
        <v>1.0678821576151489E-2</v>
      </c>
      <c r="FG4" s="162">
        <f t="shared" si="2"/>
        <v>1.0297000671257056E-2</v>
      </c>
      <c r="FH4" s="162">
        <f t="shared" si="2"/>
        <v>9.8958731225044574E-3</v>
      </c>
      <c r="FI4" s="162">
        <f t="shared" si="2"/>
        <v>9.4804104968213478E-3</v>
      </c>
      <c r="FJ4" s="162">
        <f t="shared" si="2"/>
        <v>9.0552227173083186E-3</v>
      </c>
      <c r="FK4" s="162">
        <f t="shared" si="2"/>
        <v>8.6245288368240799E-3</v>
      </c>
      <c r="FL4" s="162">
        <f t="shared" si="2"/>
        <v>8.1921404077025511E-3</v>
      </c>
      <c r="FM4" s="162">
        <f t="shared" si="2"/>
        <v>7.7614556777714332E-3</v>
      </c>
      <c r="FN4" s="162">
        <f t="shared" si="2"/>
        <v>7.3354628692654106E-3</v>
      </c>
      <c r="FO4" s="162">
        <f t="shared" si="2"/>
        <v>6.916750876274854E-3</v>
      </c>
      <c r="FP4" s="162">
        <f t="shared" si="2"/>
        <v>6.5075258328851325E-3</v>
      </c>
      <c r="FQ4" s="162">
        <f t="shared" si="2"/>
        <v>6.109632145195317E-3</v>
      </c>
      <c r="FR4" s="162">
        <f t="shared" si="2"/>
        <v>5.7245767352367416E-3</v>
      </c>
      <c r="FS4" s="162">
        <f t="shared" si="2"/>
        <v>5.3535554048273837E-3</v>
      </c>
      <c r="FT4" s="162">
        <f t="shared" si="2"/>
        <v>4.997480385918583E-3</v>
      </c>
      <c r="FU4" s="162">
        <f t="shared" si="2"/>
        <v>4.6570082960401549E-3</v>
      </c>
      <c r="FV4" s="162">
        <f t="shared" si="2"/>
        <v>4.3325678595260196E-3</v>
      </c>
      <c r="FW4" s="162">
        <f t="shared" si="2"/>
        <v>4.0243868850213206E-3</v>
      </c>
      <c r="FX4" s="162">
        <f t="shared" si="2"/>
        <v>3.7325181060536023E-3</v>
      </c>
      <c r="FY4" s="162">
        <f t="shared" si="2"/>
        <v>3.4568635936979637E-3</v>
      </c>
      <c r="FZ4" s="162">
        <f t="shared" si="2"/>
        <v>3.1971975386868388E-3</v>
      </c>
      <c r="GA4" s="162">
        <f t="shared" si="2"/>
        <v>2.9531872752562448E-3</v>
      </c>
      <c r="GB4" s="162">
        <f t="shared" si="2"/>
        <v>2.7244124814406689E-3</v>
      </c>
      <c r="GC4" s="162">
        <f t="shared" si="2"/>
        <v>2.510382541478597E-3</v>
      </c>
      <c r="GD4" s="162">
        <f t="shared" si="2"/>
        <v>2.3105520966358217E-3</v>
      </c>
      <c r="GE4" s="162">
        <f t="shared" si="2"/>
        <v>2.1243348422955947E-3</v>
      </c>
      <c r="GF4" s="162">
        <f t="shared" si="2"/>
        <v>1.9511156527966117E-3</v>
      </c>
      <c r="GG4" s="162">
        <f t="shared" si="2"/>
        <v>1.7902611323666194E-3</v>
      </c>
      <c r="GH4" s="162">
        <f t="shared" si="2"/>
        <v>1.641128701671604E-3</v>
      </c>
      <c r="GI4" s="162">
        <f t="shared" si="2"/>
        <v>1.5030743359586885E-3</v>
      </c>
      <c r="GJ4" s="162">
        <f t="shared" ref="GJ4:HS4" si="3">IF(ISNONTEXT($K4),_xlfn.LOGNORM.DIST(CM4,LN($G4),LN($K4),FALSE),NA())</f>
        <v>1.3754590733976166E-3</v>
      </c>
      <c r="GK4" s="162">
        <f t="shared" si="3"/>
        <v>1.2576544118028754E-3</v>
      </c>
      <c r="GL4" s="162">
        <f t="shared" si="3"/>
        <v>1.1490467091253174E-3</v>
      </c>
      <c r="GM4" s="162">
        <f t="shared" si="3"/>
        <v>1.0490406985257986E-3</v>
      </c>
      <c r="GN4" s="162">
        <f t="shared" si="3"/>
        <v>9.5706222297811758E-4</v>
      </c>
      <c r="GO4" s="162">
        <f t="shared" si="3"/>
        <v>8.7256028760915956E-4</v>
      </c>
      <c r="GP4" s="162">
        <f t="shared" si="3"/>
        <v>7.9500852071092917E-4</v>
      </c>
      <c r="GQ4" s="162">
        <f t="shared" si="3"/>
        <v>7.2390612682715909E-4</v>
      </c>
      <c r="GR4" s="162">
        <f t="shared" si="3"/>
        <v>6.5877840774517405E-4</v>
      </c>
      <c r="GS4" s="162">
        <f t="shared" si="3"/>
        <v>5.9917691978059922E-4</v>
      </c>
      <c r="GT4" s="162">
        <f t="shared" si="3"/>
        <v>5.4467932855630191E-4</v>
      </c>
      <c r="GU4" s="162">
        <f t="shared" si="3"/>
        <v>4.9488901564027237E-4</v>
      </c>
      <c r="GV4" s="162">
        <f t="shared" si="3"/>
        <v>4.4943448498321122E-4</v>
      </c>
      <c r="GW4" s="162">
        <f t="shared" si="3"/>
        <v>4.0796861112612972E-4</v>
      </c>
      <c r="GX4" s="162">
        <f t="shared" si="3"/>
        <v>3.7016776565110065E-4</v>
      </c>
      <c r="GY4" s="162">
        <f t="shared" si="3"/>
        <v>3.3573085333113054E-4</v>
      </c>
      <c r="GZ4" s="162">
        <f t="shared" si="3"/>
        <v>3.0437828489172773E-4</v>
      </c>
      <c r="HA4" s="162">
        <f t="shared" si="3"/>
        <v>2.7585090921230105E-4</v>
      </c>
      <c r="HB4" s="162">
        <f t="shared" si="3"/>
        <v>2.4990892414972031E-4</v>
      </c>
      <c r="HC4" s="162">
        <f t="shared" si="3"/>
        <v>2.2633078193310619E-4</v>
      </c>
      <c r="HD4" s="162">
        <f t="shared" si="3"/>
        <v>2.0491210223067064E-4</v>
      </c>
      <c r="HE4" s="162">
        <f t="shared" si="3"/>
        <v>1.854646034961202E-4</v>
      </c>
      <c r="HF4" s="162">
        <f t="shared" si="3"/>
        <v>1.6781506103388753E-4</v>
      </c>
      <c r="HG4" s="162">
        <f t="shared" si="3"/>
        <v>1.5180429834914209E-4</v>
      </c>
      <c r="HH4" s="162">
        <f t="shared" si="3"/>
        <v>1.3728621674138531E-4</v>
      </c>
      <c r="HI4" s="162">
        <f t="shared" si="3"/>
        <v>1.2412686673137819E-4</v>
      </c>
      <c r="HJ4" s="162">
        <f t="shared" si="3"/>
        <v>1.1220356375426752E-4</v>
      </c>
      <c r="HK4" s="162">
        <f t="shared" si="3"/>
        <v>1.0140404958241738E-4</v>
      </c>
      <c r="HL4" s="162">
        <f t="shared" si="3"/>
        <v>9.162570013709033E-5</v>
      </c>
      <c r="HM4" s="162">
        <f t="shared" si="3"/>
        <v>8.2774779688073128E-5</v>
      </c>
      <c r="HN4" s="162">
        <f t="shared" si="3"/>
        <v>7.476574090563641E-5</v>
      </c>
      <c r="HO4" s="162">
        <f t="shared" si="3"/>
        <v>6.7520569803030338E-5</v>
      </c>
      <c r="HP4" s="162">
        <f t="shared" si="3"/>
        <v>6.09681742745652E-5</v>
      </c>
      <c r="HQ4" s="162">
        <f t="shared" si="3"/>
        <v>5.5043814680715644E-5</v>
      </c>
      <c r="HR4" s="162">
        <f t="shared" si="3"/>
        <v>4.9688574745483041E-5</v>
      </c>
      <c r="HS4" s="162">
        <f t="shared" si="3"/>
        <v>4.4848870901785816E-5</v>
      </c>
    </row>
    <row r="5" spans="1:228" hidden="1" x14ac:dyDescent="0.25">
      <c r="A5" s="2"/>
      <c r="B5" s="83">
        <f>SUM(B4:B4)</f>
        <v>56.542588041987905</v>
      </c>
      <c r="C5" s="83">
        <f>SUM(C4:C4)</f>
        <v>120</v>
      </c>
      <c r="D5" s="83">
        <f>SUM(D4:D4)</f>
        <v>286.15315570601456</v>
      </c>
      <c r="E5" s="35"/>
      <c r="F5" s="35"/>
      <c r="G5" s="83">
        <f>SUM(G4:G4)</f>
        <v>127.2</v>
      </c>
      <c r="H5" s="5"/>
      <c r="I5" s="5"/>
      <c r="L5" s="84">
        <f>IF(K4="","",SQRT(M5))</f>
        <v>38.268427944004443</v>
      </c>
      <c r="M5" s="68">
        <f>IF(M4="","",SUM(M4:M4))</f>
        <v>1464.4725773054602</v>
      </c>
      <c r="N5" s="68"/>
      <c r="O5" s="68"/>
      <c r="P5" s="83">
        <f>IF(SUM(P4:P4)=0,"",SUM(P4:P4))</f>
        <v>150</v>
      </c>
      <c r="Q5" s="74">
        <f>IF(OR(L5="",P5=""),"",ABS(VLOOKUP($P$1,VLookups!$A$48:$B$49,2,FALSE)-_xlfn.NORM.DIST(P5,G5,L5,TRUE)))</f>
        <v>0.72434270291451042</v>
      </c>
      <c r="R5" s="85">
        <f t="shared" ref="R5:W5" si="4">SUM(R4:R4)</f>
        <v>90.878851471443866</v>
      </c>
      <c r="S5" s="85">
        <f t="shared" si="4"/>
        <v>178.03746127980131</v>
      </c>
      <c r="T5" s="85">
        <f t="shared" si="4"/>
        <v>166.94822506722844</v>
      </c>
      <c r="U5" s="85">
        <f t="shared" si="4"/>
        <v>158.62960983290057</v>
      </c>
      <c r="V5" s="85">
        <f t="shared" si="4"/>
        <v>151.82410671343416</v>
      </c>
      <c r="W5" s="85">
        <f t="shared" si="4"/>
        <v>145.96175067528932</v>
      </c>
      <c r="X5" s="5"/>
    </row>
    <row r="6" spans="1:228" hidden="1" x14ac:dyDescent="0.25">
      <c r="A6" s="2"/>
      <c r="B6" s="5"/>
      <c r="C6" s="5"/>
      <c r="D6" s="5"/>
      <c r="E6" s="2"/>
      <c r="F6" s="2"/>
      <c r="G6" s="5"/>
      <c r="H6" s="2"/>
      <c r="I6" s="2"/>
      <c r="J6" s="2"/>
      <c r="K6" s="2"/>
      <c r="L6" s="2"/>
      <c r="M6" s="2"/>
      <c r="N6" s="2"/>
      <c r="O6" s="2"/>
      <c r="P6" s="22"/>
      <c r="Q6" s="5"/>
      <c r="R6" s="33"/>
      <c r="S6" s="33"/>
      <c r="T6" s="33"/>
      <c r="U6" s="33"/>
      <c r="V6" s="33"/>
      <c r="W6" s="33"/>
      <c r="X6" s="5"/>
    </row>
    <row r="7" spans="1:228" ht="15.75" hidden="1" x14ac:dyDescent="0.25">
      <c r="A7" s="5"/>
      <c r="B7" s="386" t="s">
        <v>45</v>
      </c>
      <c r="C7" s="387"/>
      <c r="D7" s="388"/>
      <c r="E7" s="5"/>
      <c r="F7" s="5"/>
      <c r="G7" s="5"/>
      <c r="H7" s="5"/>
      <c r="I7" s="5"/>
      <c r="J7" s="31" t="s">
        <v>54</v>
      </c>
      <c r="K7" s="31"/>
      <c r="L7" s="31"/>
      <c r="M7" s="31"/>
      <c r="N7" s="31"/>
      <c r="O7" s="31"/>
      <c r="P7" s="90">
        <v>1000</v>
      </c>
      <c r="Q7" s="39">
        <f>IF(OR(L5="",P7=""),"",ABS(VLOOKUP($P$1,VLookups!$A$48:$B$49,2,FALSE)-_xlfn.NORM.DIST(P7,G5,L5,TRUE)))</f>
        <v>1</v>
      </c>
      <c r="R7" s="62">
        <f>IF($L$5="","",_xlfn.NORM.INV(ABS(VLOOKUP($P$1,VLookups!$A$48:$B$49,2,FALSE)-R$3),$G$5,$L5))</f>
        <v>78.157036257430377</v>
      </c>
      <c r="S7" s="63">
        <f>IF($L$5="","",_xlfn.NORM.INV(ABS(VLOOKUP($P$1,VLookups!$A$48:$B$49,2,FALSE)-S$3),$G$5,$L5))</f>
        <v>176.24296374256963</v>
      </c>
      <c r="T7" s="64">
        <f>IF($L$5="","",_xlfn.NORM.INV(ABS(VLOOKUP($P$1,VLookups!$A$48:$B$49,2,FALSE)-T$3),$G$5,$L5))</f>
        <v>166.86267648460338</v>
      </c>
      <c r="U7" s="65">
        <f>IF($L$5="","",_xlfn.NORM.INV(ABS(VLOOKUP($P$1,VLookups!$A$48:$B$49,2,FALSE)-U$3),$G$5,$L5))</f>
        <v>159.40752153312923</v>
      </c>
      <c r="V7" s="66">
        <f>IF($L$5="","",_xlfn.NORM.INV(ABS(VLOOKUP($P$1,VLookups!$A$48:$B$49,2,FALSE)-V$3),$G$5,$L5))</f>
        <v>153.01166240434833</v>
      </c>
      <c r="W7" s="67">
        <f>IF($L$5="","",_xlfn.NORM.INV(ABS(VLOOKUP($P$1,VLookups!$A$48:$B$49,2,FALSE)-W$3),$G$5,$L5))</f>
        <v>147.26798323436665</v>
      </c>
      <c r="X7" s="5"/>
    </row>
    <row r="8" spans="1:228" ht="15" customHeight="1" x14ac:dyDescent="0.25">
      <c r="A8" s="5"/>
      <c r="B8" s="5"/>
      <c r="C8" s="5"/>
      <c r="D8" s="5"/>
      <c r="E8" s="2"/>
      <c r="F8" s="2"/>
      <c r="G8" s="5"/>
      <c r="H8" s="349" t="s">
        <v>772</v>
      </c>
      <c r="I8" s="5"/>
      <c r="J8" s="5"/>
      <c r="K8" s="5"/>
      <c r="L8" s="5"/>
      <c r="M8" s="5"/>
      <c r="N8" s="5"/>
      <c r="O8" s="5"/>
      <c r="P8" s="5"/>
      <c r="Q8" s="5"/>
      <c r="X8" s="5"/>
      <c r="DW8" s="201">
        <f t="shared" ref="DW8:FB8" si="5">IF(AND($D$32&gt;0,$D$33&gt;0),IF(OR(Z4&lt;$D$32,Z4=$D$32),DW4,0),"")</f>
        <v>2.2697309024602476E-4</v>
      </c>
      <c r="DX8" s="201">
        <f t="shared" si="5"/>
        <v>3.445925472451806E-4</v>
      </c>
      <c r="DY8" s="201">
        <f t="shared" si="5"/>
        <v>5.0380770608904975E-4</v>
      </c>
      <c r="DZ8" s="201">
        <f t="shared" si="5"/>
        <v>7.1186904273649041E-4</v>
      </c>
      <c r="EA8" s="201">
        <f t="shared" si="5"/>
        <v>9.7515037875707056E-4</v>
      </c>
      <c r="EB8" s="201">
        <f t="shared" si="5"/>
        <v>1.2986087809420458E-3</v>
      </c>
      <c r="EC8" s="201">
        <f t="shared" si="5"/>
        <v>1.6853186734593346E-3</v>
      </c>
      <c r="ED8" s="201">
        <f t="shared" si="5"/>
        <v>2.1361236215905726E-3</v>
      </c>
      <c r="EE8" s="201">
        <f t="shared" si="5"/>
        <v>2.6494346518562734E-3</v>
      </c>
      <c r="EF8" s="201">
        <f t="shared" si="5"/>
        <v>3.2211875445373479E-3</v>
      </c>
      <c r="EG8" s="201">
        <f t="shared" si="5"/>
        <v>3.8449556578670952E-3</v>
      </c>
      <c r="EH8" s="201">
        <f t="shared" si="5"/>
        <v>4.5122013556210989E-3</v>
      </c>
      <c r="EI8" s="201">
        <f t="shared" si="5"/>
        <v>5.2126391555339562E-3</v>
      </c>
      <c r="EJ8" s="201">
        <f t="shared" si="5"/>
        <v>5.9346777528199819E-3</v>
      </c>
      <c r="EK8" s="201">
        <f t="shared" si="5"/>
        <v>6.6659059821495359E-3</v>
      </c>
      <c r="EL8" s="201">
        <f t="shared" si="5"/>
        <v>0</v>
      </c>
      <c r="EM8" s="201">
        <f t="shared" si="5"/>
        <v>0</v>
      </c>
      <c r="EN8" s="201">
        <f t="shared" si="5"/>
        <v>0</v>
      </c>
      <c r="EO8" s="201">
        <f t="shared" si="5"/>
        <v>0</v>
      </c>
      <c r="EP8" s="201">
        <f t="shared" si="5"/>
        <v>0</v>
      </c>
      <c r="EQ8" s="201">
        <f t="shared" si="5"/>
        <v>0</v>
      </c>
      <c r="ER8" s="201">
        <f t="shared" si="5"/>
        <v>0</v>
      </c>
      <c r="ES8" s="201">
        <f t="shared" si="5"/>
        <v>0</v>
      </c>
      <c r="ET8" s="201">
        <f t="shared" si="5"/>
        <v>0</v>
      </c>
      <c r="EU8" s="201">
        <f t="shared" si="5"/>
        <v>0</v>
      </c>
      <c r="EV8" s="201">
        <f t="shared" si="5"/>
        <v>0</v>
      </c>
      <c r="EW8" s="201">
        <f t="shared" si="5"/>
        <v>0</v>
      </c>
      <c r="EX8" s="201">
        <f t="shared" si="5"/>
        <v>0</v>
      </c>
      <c r="EY8" s="201">
        <f t="shared" si="5"/>
        <v>0</v>
      </c>
      <c r="EZ8" s="201">
        <f t="shared" si="5"/>
        <v>0</v>
      </c>
      <c r="FA8" s="201">
        <f t="shared" si="5"/>
        <v>0</v>
      </c>
      <c r="FB8" s="201">
        <f t="shared" si="5"/>
        <v>0</v>
      </c>
      <c r="FC8" s="201">
        <f t="shared" ref="FC8:GH8" si="6">IF(AND($D$32&gt;0,$D$33&gt;0),IF(OR(BF4&lt;$D$32,BF4=$D$32),FC4,0),"")</f>
        <v>0</v>
      </c>
      <c r="FD8" s="201">
        <f t="shared" si="6"/>
        <v>0</v>
      </c>
      <c r="FE8" s="201">
        <f t="shared" si="6"/>
        <v>0</v>
      </c>
      <c r="FF8" s="201">
        <f t="shared" si="6"/>
        <v>0</v>
      </c>
      <c r="FG8" s="201">
        <f t="shared" si="6"/>
        <v>0</v>
      </c>
      <c r="FH8" s="201">
        <f t="shared" si="6"/>
        <v>0</v>
      </c>
      <c r="FI8" s="201">
        <f t="shared" si="6"/>
        <v>0</v>
      </c>
      <c r="FJ8" s="201">
        <f t="shared" si="6"/>
        <v>0</v>
      </c>
      <c r="FK8" s="201">
        <f t="shared" si="6"/>
        <v>0</v>
      </c>
      <c r="FL8" s="201">
        <f t="shared" si="6"/>
        <v>0</v>
      </c>
      <c r="FM8" s="201">
        <f t="shared" si="6"/>
        <v>0</v>
      </c>
      <c r="FN8" s="201">
        <f t="shared" si="6"/>
        <v>0</v>
      </c>
      <c r="FO8" s="201">
        <f t="shared" si="6"/>
        <v>0</v>
      </c>
      <c r="FP8" s="201">
        <f t="shared" si="6"/>
        <v>0</v>
      </c>
      <c r="FQ8" s="201">
        <f t="shared" si="6"/>
        <v>0</v>
      </c>
      <c r="FR8" s="201">
        <f t="shared" si="6"/>
        <v>0</v>
      </c>
      <c r="FS8" s="201">
        <f t="shared" si="6"/>
        <v>0</v>
      </c>
      <c r="FT8" s="201">
        <f t="shared" si="6"/>
        <v>0</v>
      </c>
      <c r="FU8" s="201">
        <f t="shared" si="6"/>
        <v>0</v>
      </c>
      <c r="FV8" s="201">
        <f t="shared" si="6"/>
        <v>0</v>
      </c>
      <c r="FW8" s="201">
        <f t="shared" si="6"/>
        <v>0</v>
      </c>
      <c r="FX8" s="201">
        <f t="shared" si="6"/>
        <v>0</v>
      </c>
      <c r="FY8" s="201">
        <f t="shared" si="6"/>
        <v>0</v>
      </c>
      <c r="FZ8" s="201">
        <f t="shared" si="6"/>
        <v>0</v>
      </c>
      <c r="GA8" s="201">
        <f t="shared" si="6"/>
        <v>0</v>
      </c>
      <c r="GB8" s="201">
        <f t="shared" si="6"/>
        <v>0</v>
      </c>
      <c r="GC8" s="201">
        <f t="shared" si="6"/>
        <v>0</v>
      </c>
      <c r="GD8" s="201">
        <f t="shared" si="6"/>
        <v>0</v>
      </c>
      <c r="GE8" s="201">
        <f t="shared" si="6"/>
        <v>0</v>
      </c>
      <c r="GF8" s="201">
        <f t="shared" si="6"/>
        <v>0</v>
      </c>
      <c r="GG8" s="201">
        <f t="shared" si="6"/>
        <v>0</v>
      </c>
      <c r="GH8" s="201">
        <f t="shared" si="6"/>
        <v>0</v>
      </c>
      <c r="GI8" s="201">
        <f t="shared" ref="GI8:HN8" si="7">IF(AND($D$32&gt;0,$D$33&gt;0),IF(OR(CL4&lt;$D$32,CL4=$D$32),GI4,0),"")</f>
        <v>0</v>
      </c>
      <c r="GJ8" s="201">
        <f t="shared" si="7"/>
        <v>0</v>
      </c>
      <c r="GK8" s="201">
        <f t="shared" si="7"/>
        <v>0</v>
      </c>
      <c r="GL8" s="201">
        <f t="shared" si="7"/>
        <v>0</v>
      </c>
      <c r="GM8" s="201">
        <f t="shared" si="7"/>
        <v>0</v>
      </c>
      <c r="GN8" s="201">
        <f t="shared" si="7"/>
        <v>0</v>
      </c>
      <c r="GO8" s="201">
        <f t="shared" si="7"/>
        <v>0</v>
      </c>
      <c r="GP8" s="201">
        <f t="shared" si="7"/>
        <v>0</v>
      </c>
      <c r="GQ8" s="201">
        <f t="shared" si="7"/>
        <v>0</v>
      </c>
      <c r="GR8" s="201">
        <f t="shared" si="7"/>
        <v>0</v>
      </c>
      <c r="GS8" s="201">
        <f t="shared" si="7"/>
        <v>0</v>
      </c>
      <c r="GT8" s="201">
        <f t="shared" si="7"/>
        <v>0</v>
      </c>
      <c r="GU8" s="201">
        <f t="shared" si="7"/>
        <v>0</v>
      </c>
      <c r="GV8" s="201">
        <f t="shared" si="7"/>
        <v>0</v>
      </c>
      <c r="GW8" s="201">
        <f t="shared" si="7"/>
        <v>0</v>
      </c>
      <c r="GX8" s="201">
        <f t="shared" si="7"/>
        <v>0</v>
      </c>
      <c r="GY8" s="201">
        <f t="shared" si="7"/>
        <v>0</v>
      </c>
      <c r="GZ8" s="201">
        <f t="shared" si="7"/>
        <v>0</v>
      </c>
      <c r="HA8" s="201">
        <f t="shared" si="7"/>
        <v>0</v>
      </c>
      <c r="HB8" s="201">
        <f t="shared" si="7"/>
        <v>0</v>
      </c>
      <c r="HC8" s="201">
        <f t="shared" si="7"/>
        <v>0</v>
      </c>
      <c r="HD8" s="201">
        <f t="shared" si="7"/>
        <v>0</v>
      </c>
      <c r="HE8" s="201">
        <f t="shared" si="7"/>
        <v>0</v>
      </c>
      <c r="HF8" s="201">
        <f t="shared" si="7"/>
        <v>0</v>
      </c>
      <c r="HG8" s="201">
        <f t="shared" si="7"/>
        <v>0</v>
      </c>
      <c r="HH8" s="201">
        <f t="shared" si="7"/>
        <v>0</v>
      </c>
      <c r="HI8" s="201">
        <f t="shared" si="7"/>
        <v>0</v>
      </c>
      <c r="HJ8" s="201">
        <f t="shared" si="7"/>
        <v>0</v>
      </c>
      <c r="HK8" s="201">
        <f t="shared" si="7"/>
        <v>0</v>
      </c>
      <c r="HL8" s="201">
        <f t="shared" si="7"/>
        <v>0</v>
      </c>
      <c r="HM8" s="201">
        <f t="shared" si="7"/>
        <v>0</v>
      </c>
      <c r="HN8" s="201">
        <f t="shared" si="7"/>
        <v>0</v>
      </c>
      <c r="HO8" s="201">
        <f t="shared" ref="HO8:HS8" si="8">IF(AND($D$32&gt;0,$D$33&gt;0),IF(OR(DR4&lt;$D$32,DR4=$D$32),HO4,0),"")</f>
        <v>0</v>
      </c>
      <c r="HP8" s="201">
        <f t="shared" si="8"/>
        <v>0</v>
      </c>
      <c r="HQ8" s="201">
        <f t="shared" si="8"/>
        <v>0</v>
      </c>
      <c r="HR8" s="201">
        <f t="shared" si="8"/>
        <v>0</v>
      </c>
      <c r="HS8" s="201">
        <f t="shared" si="8"/>
        <v>0</v>
      </c>
    </row>
    <row r="9" spans="1:228" ht="18" customHeight="1" x14ac:dyDescent="0.25">
      <c r="A9" s="5"/>
      <c r="E9" s="2"/>
      <c r="F9" s="2"/>
      <c r="G9" s="5"/>
      <c r="H9" s="5"/>
      <c r="I9" s="5"/>
      <c r="J9" s="5"/>
      <c r="K9" s="5"/>
      <c r="L9" s="5"/>
      <c r="M9" s="5"/>
      <c r="N9" s="5"/>
      <c r="O9" s="5"/>
      <c r="P9" s="5"/>
      <c r="Q9" s="5"/>
      <c r="R9" s="405">
        <f>VLOOKUP(P1,VLookups!A48:M49,12,FALSE)</f>
        <v>0</v>
      </c>
      <c r="S9" s="405"/>
      <c r="T9" s="405"/>
      <c r="U9" s="405"/>
      <c r="V9" s="405"/>
      <c r="W9" s="405"/>
      <c r="X9" s="5"/>
      <c r="DW9" s="201">
        <f t="shared" ref="DW9:FB9" si="9">IF(AND($D$32&gt;0,$D$33&gt;0),IF(AND(Z4&gt;$D$32,OR(Z4&lt;$D$33,Z4=$D$33)),DW4,0),"")</f>
        <v>0</v>
      </c>
      <c r="DX9" s="201">
        <f t="shared" si="9"/>
        <v>0</v>
      </c>
      <c r="DY9" s="201">
        <f t="shared" si="9"/>
        <v>0</v>
      </c>
      <c r="DZ9" s="201">
        <f t="shared" si="9"/>
        <v>0</v>
      </c>
      <c r="EA9" s="201">
        <f t="shared" si="9"/>
        <v>0</v>
      </c>
      <c r="EB9" s="201">
        <f t="shared" si="9"/>
        <v>0</v>
      </c>
      <c r="EC9" s="201">
        <f t="shared" si="9"/>
        <v>0</v>
      </c>
      <c r="ED9" s="201">
        <f t="shared" si="9"/>
        <v>0</v>
      </c>
      <c r="EE9" s="201">
        <f t="shared" si="9"/>
        <v>0</v>
      </c>
      <c r="EF9" s="201">
        <f t="shared" si="9"/>
        <v>0</v>
      </c>
      <c r="EG9" s="201">
        <f t="shared" si="9"/>
        <v>0</v>
      </c>
      <c r="EH9" s="201">
        <f t="shared" si="9"/>
        <v>0</v>
      </c>
      <c r="EI9" s="201">
        <f t="shared" si="9"/>
        <v>0</v>
      </c>
      <c r="EJ9" s="201">
        <f t="shared" si="9"/>
        <v>0</v>
      </c>
      <c r="EK9" s="201">
        <f t="shared" si="9"/>
        <v>0</v>
      </c>
      <c r="EL9" s="201">
        <f t="shared" si="9"/>
        <v>7.3935890288601511E-3</v>
      </c>
      <c r="EM9" s="201">
        <f t="shared" si="9"/>
        <v>8.1051450099293831E-3</v>
      </c>
      <c r="EN9" s="201">
        <f t="shared" si="9"/>
        <v>8.7885775538455516E-3</v>
      </c>
      <c r="EO9" s="201">
        <f t="shared" si="9"/>
        <v>9.4328463857030007E-3</v>
      </c>
      <c r="EP9" s="201">
        <f t="shared" si="9"/>
        <v>1.0028164453650228E-2</v>
      </c>
      <c r="EQ9" s="201">
        <f t="shared" si="9"/>
        <v>1.056621625738333E-2</v>
      </c>
      <c r="ER9" s="201">
        <f t="shared" si="9"/>
        <v>1.1040297372102291E-2</v>
      </c>
      <c r="ES9" s="201">
        <f t="shared" si="9"/>
        <v>1.1445379477594646E-2</v>
      </c>
      <c r="ET9" s="201">
        <f t="shared" si="9"/>
        <v>1.1778108415907146E-2</v>
      </c>
      <c r="EU9" s="201">
        <f t="shared" si="9"/>
        <v>1.2036744934862681E-2</v>
      </c>
      <c r="EV9" s="201">
        <f t="shared" si="9"/>
        <v>1.2221058927685611E-2</v>
      </c>
      <c r="EW9" s="201">
        <f t="shared" si="9"/>
        <v>1.2332188297844703E-2</v>
      </c>
      <c r="EX9" s="201">
        <f t="shared" si="9"/>
        <v>1.2372473232104081E-2</v>
      </c>
      <c r="EY9" s="201">
        <f t="shared" si="9"/>
        <v>1.2345275826081656E-2</v>
      </c>
      <c r="EZ9" s="201">
        <f t="shared" si="9"/>
        <v>1.2254793837069122E-2</v>
      </c>
      <c r="FA9" s="201">
        <f t="shared" si="9"/>
        <v>1.2105875980673053E-2</v>
      </c>
      <c r="FB9" s="201">
        <f t="shared" si="9"/>
        <v>1.1903844759000153E-2</v>
      </c>
      <c r="FC9" s="201">
        <f t="shared" ref="FC9:GH9" si="10">IF(AND($D$32&gt;0,$D$33&gt;0),IF(AND(BF4&gt;$D$32,OR(BF4&lt;$D$33,BF4=$D$33)),FC4,0),"")</f>
        <v>1.1654331401031623E-2</v>
      </c>
      <c r="FD9" s="201">
        <f t="shared" si="10"/>
        <v>1.1363126178199928E-2</v>
      </c>
      <c r="FE9" s="201">
        <f t="shared" si="10"/>
        <v>1.1036046175402398E-2</v>
      </c>
      <c r="FF9" s="201">
        <f t="shared" si="10"/>
        <v>1.0678821576151489E-2</v>
      </c>
      <c r="FG9" s="201">
        <f t="shared" si="10"/>
        <v>1.0297000671257056E-2</v>
      </c>
      <c r="FH9" s="201">
        <f t="shared" si="10"/>
        <v>9.8958731225044574E-3</v>
      </c>
      <c r="FI9" s="201">
        <f t="shared" si="10"/>
        <v>9.4804104968213478E-3</v>
      </c>
      <c r="FJ9" s="201">
        <f t="shared" si="10"/>
        <v>9.0552227173083186E-3</v>
      </c>
      <c r="FK9" s="201">
        <f t="shared" si="10"/>
        <v>8.6245288368240799E-3</v>
      </c>
      <c r="FL9" s="201">
        <f t="shared" si="10"/>
        <v>8.1921404077025511E-3</v>
      </c>
      <c r="FM9" s="201">
        <f t="shared" si="10"/>
        <v>0</v>
      </c>
      <c r="FN9" s="201">
        <f t="shared" si="10"/>
        <v>0</v>
      </c>
      <c r="FO9" s="201">
        <f t="shared" si="10"/>
        <v>0</v>
      </c>
      <c r="FP9" s="201">
        <f t="shared" si="10"/>
        <v>0</v>
      </c>
      <c r="FQ9" s="201">
        <f t="shared" si="10"/>
        <v>0</v>
      </c>
      <c r="FR9" s="201">
        <f t="shared" si="10"/>
        <v>0</v>
      </c>
      <c r="FS9" s="201">
        <f t="shared" si="10"/>
        <v>0</v>
      </c>
      <c r="FT9" s="201">
        <f t="shared" si="10"/>
        <v>0</v>
      </c>
      <c r="FU9" s="201">
        <f t="shared" si="10"/>
        <v>0</v>
      </c>
      <c r="FV9" s="201">
        <f t="shared" si="10"/>
        <v>0</v>
      </c>
      <c r="FW9" s="201">
        <f t="shared" si="10"/>
        <v>0</v>
      </c>
      <c r="FX9" s="201">
        <f t="shared" si="10"/>
        <v>0</v>
      </c>
      <c r="FY9" s="201">
        <f t="shared" si="10"/>
        <v>0</v>
      </c>
      <c r="FZ9" s="201">
        <f t="shared" si="10"/>
        <v>0</v>
      </c>
      <c r="GA9" s="201">
        <f t="shared" si="10"/>
        <v>0</v>
      </c>
      <c r="GB9" s="201">
        <f t="shared" si="10"/>
        <v>0</v>
      </c>
      <c r="GC9" s="201">
        <f t="shared" si="10"/>
        <v>0</v>
      </c>
      <c r="GD9" s="201">
        <f t="shared" si="10"/>
        <v>0</v>
      </c>
      <c r="GE9" s="201">
        <f t="shared" si="10"/>
        <v>0</v>
      </c>
      <c r="GF9" s="201">
        <f t="shared" si="10"/>
        <v>0</v>
      </c>
      <c r="GG9" s="201">
        <f t="shared" si="10"/>
        <v>0</v>
      </c>
      <c r="GH9" s="201">
        <f t="shared" si="10"/>
        <v>0</v>
      </c>
      <c r="GI9" s="201">
        <f t="shared" ref="GI9:HN9" si="11">IF(AND($D$32&gt;0,$D$33&gt;0),IF(AND(CL4&gt;$D$32,OR(CL4&lt;$D$33,CL4=$D$33)),GI4,0),"")</f>
        <v>0</v>
      </c>
      <c r="GJ9" s="201">
        <f t="shared" si="11"/>
        <v>0</v>
      </c>
      <c r="GK9" s="201">
        <f t="shared" si="11"/>
        <v>0</v>
      </c>
      <c r="GL9" s="201">
        <f t="shared" si="11"/>
        <v>0</v>
      </c>
      <c r="GM9" s="201">
        <f t="shared" si="11"/>
        <v>0</v>
      </c>
      <c r="GN9" s="201">
        <f t="shared" si="11"/>
        <v>0</v>
      </c>
      <c r="GO9" s="201">
        <f t="shared" si="11"/>
        <v>0</v>
      </c>
      <c r="GP9" s="201">
        <f t="shared" si="11"/>
        <v>0</v>
      </c>
      <c r="GQ9" s="201">
        <f t="shared" si="11"/>
        <v>0</v>
      </c>
      <c r="GR9" s="201">
        <f t="shared" si="11"/>
        <v>0</v>
      </c>
      <c r="GS9" s="201">
        <f t="shared" si="11"/>
        <v>0</v>
      </c>
      <c r="GT9" s="201">
        <f t="shared" si="11"/>
        <v>0</v>
      </c>
      <c r="GU9" s="201">
        <f t="shared" si="11"/>
        <v>0</v>
      </c>
      <c r="GV9" s="201">
        <f t="shared" si="11"/>
        <v>0</v>
      </c>
      <c r="GW9" s="201">
        <f t="shared" si="11"/>
        <v>0</v>
      </c>
      <c r="GX9" s="201">
        <f t="shared" si="11"/>
        <v>0</v>
      </c>
      <c r="GY9" s="201">
        <f t="shared" si="11"/>
        <v>0</v>
      </c>
      <c r="GZ9" s="201">
        <f t="shared" si="11"/>
        <v>0</v>
      </c>
      <c r="HA9" s="201">
        <f t="shared" si="11"/>
        <v>0</v>
      </c>
      <c r="HB9" s="201">
        <f t="shared" si="11"/>
        <v>0</v>
      </c>
      <c r="HC9" s="201">
        <f t="shared" si="11"/>
        <v>0</v>
      </c>
      <c r="HD9" s="201">
        <f t="shared" si="11"/>
        <v>0</v>
      </c>
      <c r="HE9" s="201">
        <f t="shared" si="11"/>
        <v>0</v>
      </c>
      <c r="HF9" s="201">
        <f t="shared" si="11"/>
        <v>0</v>
      </c>
      <c r="HG9" s="201">
        <f t="shared" si="11"/>
        <v>0</v>
      </c>
      <c r="HH9" s="201">
        <f t="shared" si="11"/>
        <v>0</v>
      </c>
      <c r="HI9" s="201">
        <f t="shared" si="11"/>
        <v>0</v>
      </c>
      <c r="HJ9" s="201">
        <f t="shared" si="11"/>
        <v>0</v>
      </c>
      <c r="HK9" s="201">
        <f t="shared" si="11"/>
        <v>0</v>
      </c>
      <c r="HL9" s="201">
        <f t="shared" si="11"/>
        <v>0</v>
      </c>
      <c r="HM9" s="201">
        <f t="shared" si="11"/>
        <v>0</v>
      </c>
      <c r="HN9" s="201">
        <f t="shared" si="11"/>
        <v>0</v>
      </c>
      <c r="HO9" s="201">
        <f t="shared" ref="HO9:HS9" si="12">IF(AND($D$32&gt;0,$D$33&gt;0),IF(AND(DR4&gt;$D$32,OR(DR4&lt;$D$33,DR4=$D$33)),HO4,0),"")</f>
        <v>0</v>
      </c>
      <c r="HP9" s="201">
        <f t="shared" si="12"/>
        <v>0</v>
      </c>
      <c r="HQ9" s="201">
        <f t="shared" si="12"/>
        <v>0</v>
      </c>
      <c r="HR9" s="201">
        <f t="shared" si="12"/>
        <v>0</v>
      </c>
      <c r="HS9" s="201">
        <f t="shared" si="12"/>
        <v>0</v>
      </c>
    </row>
    <row r="10" spans="1:228" ht="17.25" x14ac:dyDescent="0.25">
      <c r="A10" s="5"/>
      <c r="B10" s="401" t="s">
        <v>720</v>
      </c>
      <c r="C10" s="402"/>
      <c r="D10" s="403"/>
      <c r="F10" s="2"/>
      <c r="G10" s="5"/>
      <c r="H10" s="5"/>
      <c r="I10" s="5"/>
      <c r="J10" s="5"/>
      <c r="K10" s="5"/>
      <c r="L10" s="5"/>
      <c r="M10" s="5"/>
      <c r="N10" s="5"/>
      <c r="O10" s="5"/>
      <c r="P10" s="5"/>
      <c r="R10" s="406" t="s">
        <v>724</v>
      </c>
      <c r="S10" s="407"/>
      <c r="T10" s="407"/>
      <c r="U10" s="407"/>
      <c r="V10" s="407"/>
      <c r="W10" s="408"/>
      <c r="X10" s="5"/>
      <c r="DW10" s="201">
        <f t="shared" ref="DW10:FB10" si="13">IF(AND($D$32&gt;0,$D$33&gt;0),IF(AND(Z4&gt;$D$33),DW4,0),"")</f>
        <v>0</v>
      </c>
      <c r="DX10" s="201">
        <f t="shared" si="13"/>
        <v>0</v>
      </c>
      <c r="DY10" s="201">
        <f t="shared" si="13"/>
        <v>0</v>
      </c>
      <c r="DZ10" s="201">
        <f t="shared" si="13"/>
        <v>0</v>
      </c>
      <c r="EA10" s="201">
        <f t="shared" si="13"/>
        <v>0</v>
      </c>
      <c r="EB10" s="201">
        <f t="shared" si="13"/>
        <v>0</v>
      </c>
      <c r="EC10" s="201">
        <f t="shared" si="13"/>
        <v>0</v>
      </c>
      <c r="ED10" s="201">
        <f t="shared" si="13"/>
        <v>0</v>
      </c>
      <c r="EE10" s="201">
        <f t="shared" si="13"/>
        <v>0</v>
      </c>
      <c r="EF10" s="201">
        <f t="shared" si="13"/>
        <v>0</v>
      </c>
      <c r="EG10" s="201">
        <f t="shared" si="13"/>
        <v>0</v>
      </c>
      <c r="EH10" s="201">
        <f t="shared" si="13"/>
        <v>0</v>
      </c>
      <c r="EI10" s="201">
        <f t="shared" si="13"/>
        <v>0</v>
      </c>
      <c r="EJ10" s="201">
        <f t="shared" si="13"/>
        <v>0</v>
      </c>
      <c r="EK10" s="201">
        <f t="shared" si="13"/>
        <v>0</v>
      </c>
      <c r="EL10" s="201">
        <f t="shared" si="13"/>
        <v>0</v>
      </c>
      <c r="EM10" s="201">
        <f t="shared" si="13"/>
        <v>0</v>
      </c>
      <c r="EN10" s="201">
        <f t="shared" si="13"/>
        <v>0</v>
      </c>
      <c r="EO10" s="201">
        <f t="shared" si="13"/>
        <v>0</v>
      </c>
      <c r="EP10" s="201">
        <f t="shared" si="13"/>
        <v>0</v>
      </c>
      <c r="EQ10" s="201">
        <f t="shared" si="13"/>
        <v>0</v>
      </c>
      <c r="ER10" s="201">
        <f t="shared" si="13"/>
        <v>0</v>
      </c>
      <c r="ES10" s="201">
        <f t="shared" si="13"/>
        <v>0</v>
      </c>
      <c r="ET10" s="201">
        <f t="shared" si="13"/>
        <v>0</v>
      </c>
      <c r="EU10" s="201">
        <f t="shared" si="13"/>
        <v>0</v>
      </c>
      <c r="EV10" s="201">
        <f t="shared" si="13"/>
        <v>0</v>
      </c>
      <c r="EW10" s="201">
        <f t="shared" si="13"/>
        <v>0</v>
      </c>
      <c r="EX10" s="201">
        <f t="shared" si="13"/>
        <v>0</v>
      </c>
      <c r="EY10" s="201">
        <f t="shared" si="13"/>
        <v>0</v>
      </c>
      <c r="EZ10" s="201">
        <f t="shared" si="13"/>
        <v>0</v>
      </c>
      <c r="FA10" s="201">
        <f t="shared" si="13"/>
        <v>0</v>
      </c>
      <c r="FB10" s="201">
        <f t="shared" si="13"/>
        <v>0</v>
      </c>
      <c r="FC10" s="201">
        <f t="shared" ref="FC10:GH10" si="14">IF(AND($D$32&gt;0,$D$33&gt;0),IF(AND(BF4&gt;$D$33),FC4,0),"")</f>
        <v>0</v>
      </c>
      <c r="FD10" s="201">
        <f t="shared" si="14"/>
        <v>0</v>
      </c>
      <c r="FE10" s="201">
        <f t="shared" si="14"/>
        <v>0</v>
      </c>
      <c r="FF10" s="201">
        <f t="shared" si="14"/>
        <v>0</v>
      </c>
      <c r="FG10" s="201">
        <f t="shared" si="14"/>
        <v>0</v>
      </c>
      <c r="FH10" s="201">
        <f t="shared" si="14"/>
        <v>0</v>
      </c>
      <c r="FI10" s="201">
        <f t="shared" si="14"/>
        <v>0</v>
      </c>
      <c r="FJ10" s="201">
        <f t="shared" si="14"/>
        <v>0</v>
      </c>
      <c r="FK10" s="201">
        <f t="shared" si="14"/>
        <v>0</v>
      </c>
      <c r="FL10" s="201">
        <f t="shared" si="14"/>
        <v>0</v>
      </c>
      <c r="FM10" s="201">
        <f t="shared" si="14"/>
        <v>7.7614556777714332E-3</v>
      </c>
      <c r="FN10" s="201">
        <f t="shared" si="14"/>
        <v>7.3354628692654106E-3</v>
      </c>
      <c r="FO10" s="201">
        <f t="shared" si="14"/>
        <v>6.916750876274854E-3</v>
      </c>
      <c r="FP10" s="201">
        <f t="shared" si="14"/>
        <v>6.5075258328851325E-3</v>
      </c>
      <c r="FQ10" s="201">
        <f t="shared" si="14"/>
        <v>6.109632145195317E-3</v>
      </c>
      <c r="FR10" s="201">
        <f t="shared" si="14"/>
        <v>5.7245767352367416E-3</v>
      </c>
      <c r="FS10" s="201">
        <f t="shared" si="14"/>
        <v>5.3535554048273837E-3</v>
      </c>
      <c r="FT10" s="201">
        <f t="shared" si="14"/>
        <v>4.997480385918583E-3</v>
      </c>
      <c r="FU10" s="201">
        <f t="shared" si="14"/>
        <v>4.6570082960401549E-3</v>
      </c>
      <c r="FV10" s="201">
        <f t="shared" si="14"/>
        <v>4.3325678595260196E-3</v>
      </c>
      <c r="FW10" s="201">
        <f t="shared" si="14"/>
        <v>4.0243868850213206E-3</v>
      </c>
      <c r="FX10" s="201">
        <f t="shared" si="14"/>
        <v>3.7325181060536023E-3</v>
      </c>
      <c r="FY10" s="201">
        <f t="shared" si="14"/>
        <v>3.4568635936979637E-3</v>
      </c>
      <c r="FZ10" s="201">
        <f t="shared" si="14"/>
        <v>3.1971975386868388E-3</v>
      </c>
      <c r="GA10" s="201">
        <f t="shared" si="14"/>
        <v>2.9531872752562448E-3</v>
      </c>
      <c r="GB10" s="201">
        <f t="shared" si="14"/>
        <v>2.7244124814406689E-3</v>
      </c>
      <c r="GC10" s="201">
        <f t="shared" si="14"/>
        <v>2.510382541478597E-3</v>
      </c>
      <c r="GD10" s="201">
        <f t="shared" si="14"/>
        <v>2.3105520966358217E-3</v>
      </c>
      <c r="GE10" s="201">
        <f t="shared" si="14"/>
        <v>2.1243348422955947E-3</v>
      </c>
      <c r="GF10" s="201">
        <f t="shared" si="14"/>
        <v>1.9511156527966117E-3</v>
      </c>
      <c r="GG10" s="201">
        <f t="shared" si="14"/>
        <v>1.7902611323666194E-3</v>
      </c>
      <c r="GH10" s="201">
        <f t="shared" si="14"/>
        <v>1.641128701671604E-3</v>
      </c>
      <c r="GI10" s="201">
        <f t="shared" ref="GI10:HN10" si="15">IF(AND($D$32&gt;0,$D$33&gt;0),IF(AND(CL4&gt;$D$33),GI4,0),"")</f>
        <v>1.5030743359586885E-3</v>
      </c>
      <c r="GJ10" s="201">
        <f t="shared" si="15"/>
        <v>1.3754590733976166E-3</v>
      </c>
      <c r="GK10" s="201">
        <f t="shared" si="15"/>
        <v>1.2576544118028754E-3</v>
      </c>
      <c r="GL10" s="201">
        <f t="shared" si="15"/>
        <v>1.1490467091253174E-3</v>
      </c>
      <c r="GM10" s="201">
        <f t="shared" si="15"/>
        <v>1.0490406985257986E-3</v>
      </c>
      <c r="GN10" s="201">
        <f t="shared" si="15"/>
        <v>9.5706222297811758E-4</v>
      </c>
      <c r="GO10" s="201">
        <f t="shared" si="15"/>
        <v>8.7256028760915956E-4</v>
      </c>
      <c r="GP10" s="201">
        <f t="shared" si="15"/>
        <v>7.9500852071092917E-4</v>
      </c>
      <c r="GQ10" s="201">
        <f t="shared" si="15"/>
        <v>7.2390612682715909E-4</v>
      </c>
      <c r="GR10" s="201">
        <f t="shared" si="15"/>
        <v>6.5877840774517405E-4</v>
      </c>
      <c r="GS10" s="201">
        <f t="shared" si="15"/>
        <v>5.9917691978059922E-4</v>
      </c>
      <c r="GT10" s="201">
        <f t="shared" si="15"/>
        <v>5.4467932855630191E-4</v>
      </c>
      <c r="GU10" s="201">
        <f t="shared" si="15"/>
        <v>4.9488901564027237E-4</v>
      </c>
      <c r="GV10" s="201">
        <f t="shared" si="15"/>
        <v>4.4943448498321122E-4</v>
      </c>
      <c r="GW10" s="201">
        <f t="shared" si="15"/>
        <v>4.0796861112612972E-4</v>
      </c>
      <c r="GX10" s="201">
        <f t="shared" si="15"/>
        <v>3.7016776565110065E-4</v>
      </c>
      <c r="GY10" s="201">
        <f t="shared" si="15"/>
        <v>3.3573085333113054E-4</v>
      </c>
      <c r="GZ10" s="201">
        <f t="shared" si="15"/>
        <v>3.0437828489172773E-4</v>
      </c>
      <c r="HA10" s="201">
        <f t="shared" si="15"/>
        <v>2.7585090921230105E-4</v>
      </c>
      <c r="HB10" s="201">
        <f t="shared" si="15"/>
        <v>2.4990892414972031E-4</v>
      </c>
      <c r="HC10" s="201">
        <f t="shared" si="15"/>
        <v>2.2633078193310619E-4</v>
      </c>
      <c r="HD10" s="201">
        <f t="shared" si="15"/>
        <v>2.0491210223067064E-4</v>
      </c>
      <c r="HE10" s="201">
        <f t="shared" si="15"/>
        <v>1.854646034961202E-4</v>
      </c>
      <c r="HF10" s="201">
        <f t="shared" si="15"/>
        <v>1.6781506103388753E-4</v>
      </c>
      <c r="HG10" s="201">
        <f t="shared" si="15"/>
        <v>1.5180429834914209E-4</v>
      </c>
      <c r="HH10" s="201">
        <f t="shared" si="15"/>
        <v>1.3728621674138531E-4</v>
      </c>
      <c r="HI10" s="201">
        <f t="shared" si="15"/>
        <v>1.2412686673137819E-4</v>
      </c>
      <c r="HJ10" s="201">
        <f t="shared" si="15"/>
        <v>1.1220356375426752E-4</v>
      </c>
      <c r="HK10" s="201">
        <f t="shared" si="15"/>
        <v>1.0140404958241738E-4</v>
      </c>
      <c r="HL10" s="201">
        <f t="shared" si="15"/>
        <v>9.162570013709033E-5</v>
      </c>
      <c r="HM10" s="201">
        <f t="shared" si="15"/>
        <v>8.2774779688073128E-5</v>
      </c>
      <c r="HN10" s="201">
        <f t="shared" si="15"/>
        <v>7.476574090563641E-5</v>
      </c>
      <c r="HO10" s="201">
        <f t="shared" ref="HO10:HS10" si="16">IF(AND($D$32&gt;0,$D$33&gt;0),IF(AND(DR4&gt;$D$33),HO4,0),"")</f>
        <v>6.7520569803030338E-5</v>
      </c>
      <c r="HP10" s="201">
        <f t="shared" si="16"/>
        <v>6.09681742745652E-5</v>
      </c>
      <c r="HQ10" s="201">
        <f t="shared" si="16"/>
        <v>5.5043814680715644E-5</v>
      </c>
      <c r="HR10" s="201">
        <f t="shared" si="16"/>
        <v>4.9688574745483041E-5</v>
      </c>
      <c r="HS10" s="201">
        <f t="shared" si="16"/>
        <v>4.4848870901785816E-5</v>
      </c>
    </row>
    <row r="11" spans="1:228" ht="18.75" x14ac:dyDescent="0.3">
      <c r="A11" s="5"/>
      <c r="F11" s="2"/>
      <c r="G11" s="5"/>
      <c r="H11" s="5"/>
      <c r="I11" s="5"/>
      <c r="J11" s="5"/>
      <c r="K11" s="5"/>
      <c r="L11" s="5"/>
      <c r="M11" s="5"/>
      <c r="N11" s="5"/>
      <c r="O11" s="5"/>
      <c r="P11" s="5"/>
      <c r="Q11" s="5"/>
      <c r="R11" s="278">
        <f>IF(VLOOKUP($P$1,VLookups!$A$48:$C$49,2,FALSE),COUNTIF($C$64:$C$10063,"&gt;"&amp;R4)/10000,COUNTIF($C$64:$C$10063,"&lt;"&amp;R4)/10000)</f>
        <v>0.1032</v>
      </c>
      <c r="S11" s="278">
        <f>IF(VLOOKUP($P$1,VLookups!$A$48:$C$49,2,FALSE),COUNTIF($C$64:$C$10063,"&gt;"&amp;S4)/10000,COUNTIF($C$64:$C$10063,"&lt;"&amp;S4)/10000)</f>
        <v>0.90259999999999996</v>
      </c>
      <c r="T11" s="278">
        <f>IF(VLOOKUP($P$1,VLookups!$A$48:$C$49,2,FALSE),COUNTIF($C$64:$C$10063,"&gt;"&amp;T4)/10000,COUNTIF($C$64:$C$10063,"&lt;"&amp;T4)/10000)</f>
        <v>0.85299999999999998</v>
      </c>
      <c r="U11" s="278">
        <f>IF(VLOOKUP($P$1,VLookups!$A$48:$C$49,2,FALSE),COUNTIF($C$64:$C$10063,"&gt;"&amp;U4)/10000,COUNTIF($C$64:$C$10063,"&lt;"&amp;U4)/10000)</f>
        <v>0.80520000000000003</v>
      </c>
      <c r="V11" s="278">
        <f>IF(VLOOKUP($P$1,VLookups!$A$48:$C$49,2,FALSE),COUNTIF($C$64:$C$10063,"&gt;"&amp;V4)/10000,COUNTIF($C$64:$C$10063,"&lt;"&amp;V4)/10000)</f>
        <v>0.75360000000000005</v>
      </c>
      <c r="W11" s="278">
        <f>IF(VLOOKUP($P$1,VLookups!$A$48:$C$49,2,FALSE),COUNTIF($C$64:$C$10063,"&gt;"&amp;W4)/10000,COUNTIF($C$64:$C$10063,"&lt;"&amp;W4)/10000)</f>
        <v>0.70220000000000005</v>
      </c>
      <c r="X11" s="5"/>
      <c r="DW11" s="247">
        <f t="shared" ref="DW11:FB11" si="17">MAX(DW8:DW10)</f>
        <v>2.2697309024602476E-4</v>
      </c>
      <c r="DX11" s="247">
        <f t="shared" si="17"/>
        <v>3.445925472451806E-4</v>
      </c>
      <c r="DY11" s="247">
        <f t="shared" si="17"/>
        <v>5.0380770608904975E-4</v>
      </c>
      <c r="DZ11" s="247">
        <f t="shared" si="17"/>
        <v>7.1186904273649041E-4</v>
      </c>
      <c r="EA11" s="247">
        <f t="shared" si="17"/>
        <v>9.7515037875707056E-4</v>
      </c>
      <c r="EB11" s="247">
        <f t="shared" si="17"/>
        <v>1.2986087809420458E-3</v>
      </c>
      <c r="EC11" s="247">
        <f t="shared" si="17"/>
        <v>1.6853186734593346E-3</v>
      </c>
      <c r="ED11" s="247">
        <f t="shared" si="17"/>
        <v>2.1361236215905726E-3</v>
      </c>
      <c r="EE11" s="247">
        <f t="shared" si="17"/>
        <v>2.6494346518562734E-3</v>
      </c>
      <c r="EF11" s="247">
        <f t="shared" si="17"/>
        <v>3.2211875445373479E-3</v>
      </c>
      <c r="EG11" s="247">
        <f t="shared" si="17"/>
        <v>3.8449556578670952E-3</v>
      </c>
      <c r="EH11" s="247">
        <f t="shared" si="17"/>
        <v>4.5122013556210989E-3</v>
      </c>
      <c r="EI11" s="247">
        <f t="shared" si="17"/>
        <v>5.2126391555339562E-3</v>
      </c>
      <c r="EJ11" s="247">
        <f t="shared" si="17"/>
        <v>5.9346777528199819E-3</v>
      </c>
      <c r="EK11" s="247">
        <f t="shared" si="17"/>
        <v>6.6659059821495359E-3</v>
      </c>
      <c r="EL11" s="247">
        <f t="shared" si="17"/>
        <v>7.3935890288601511E-3</v>
      </c>
      <c r="EM11" s="247">
        <f t="shared" si="17"/>
        <v>8.1051450099293831E-3</v>
      </c>
      <c r="EN11" s="247">
        <f t="shared" si="17"/>
        <v>8.7885775538455516E-3</v>
      </c>
      <c r="EO11" s="247">
        <f t="shared" si="17"/>
        <v>9.4328463857030007E-3</v>
      </c>
      <c r="EP11" s="247">
        <f t="shared" si="17"/>
        <v>1.0028164453650228E-2</v>
      </c>
      <c r="EQ11" s="247">
        <f t="shared" si="17"/>
        <v>1.056621625738333E-2</v>
      </c>
      <c r="ER11" s="247">
        <f t="shared" si="17"/>
        <v>1.1040297372102291E-2</v>
      </c>
      <c r="ES11" s="247">
        <f t="shared" si="17"/>
        <v>1.1445379477594646E-2</v>
      </c>
      <c r="ET11" s="247">
        <f t="shared" si="17"/>
        <v>1.1778108415907146E-2</v>
      </c>
      <c r="EU11" s="247">
        <f t="shared" si="17"/>
        <v>1.2036744934862681E-2</v>
      </c>
      <c r="EV11" s="247">
        <f t="shared" si="17"/>
        <v>1.2221058927685611E-2</v>
      </c>
      <c r="EW11" s="247">
        <f t="shared" si="17"/>
        <v>1.2332188297844703E-2</v>
      </c>
      <c r="EX11" s="247">
        <f t="shared" si="17"/>
        <v>1.2372473232104081E-2</v>
      </c>
      <c r="EY11" s="247">
        <f t="shared" si="17"/>
        <v>1.2345275826081656E-2</v>
      </c>
      <c r="EZ11" s="247">
        <f t="shared" si="17"/>
        <v>1.2254793837069122E-2</v>
      </c>
      <c r="FA11" s="247">
        <f t="shared" si="17"/>
        <v>1.2105875980673053E-2</v>
      </c>
      <c r="FB11" s="247">
        <f t="shared" si="17"/>
        <v>1.1903844759000153E-2</v>
      </c>
      <c r="FC11" s="247">
        <f t="shared" ref="FC11:GH11" si="18">MAX(FC8:FC10)</f>
        <v>1.1654331401031623E-2</v>
      </c>
      <c r="FD11" s="247">
        <f t="shared" si="18"/>
        <v>1.1363126178199928E-2</v>
      </c>
      <c r="FE11" s="247">
        <f t="shared" si="18"/>
        <v>1.1036046175402398E-2</v>
      </c>
      <c r="FF11" s="247">
        <f t="shared" si="18"/>
        <v>1.0678821576151489E-2</v>
      </c>
      <c r="FG11" s="247">
        <f t="shared" si="18"/>
        <v>1.0297000671257056E-2</v>
      </c>
      <c r="FH11" s="247">
        <f t="shared" si="18"/>
        <v>9.8958731225044574E-3</v>
      </c>
      <c r="FI11" s="247">
        <f t="shared" si="18"/>
        <v>9.4804104968213478E-3</v>
      </c>
      <c r="FJ11" s="247">
        <f t="shared" si="18"/>
        <v>9.0552227173083186E-3</v>
      </c>
      <c r="FK11" s="247">
        <f t="shared" si="18"/>
        <v>8.6245288368240799E-3</v>
      </c>
      <c r="FL11" s="247">
        <f t="shared" si="18"/>
        <v>8.1921404077025511E-3</v>
      </c>
      <c r="FM11" s="247">
        <f t="shared" si="18"/>
        <v>7.7614556777714332E-3</v>
      </c>
      <c r="FN11" s="247">
        <f t="shared" si="18"/>
        <v>7.3354628692654106E-3</v>
      </c>
      <c r="FO11" s="247">
        <f t="shared" si="18"/>
        <v>6.916750876274854E-3</v>
      </c>
      <c r="FP11" s="247">
        <f t="shared" si="18"/>
        <v>6.5075258328851325E-3</v>
      </c>
      <c r="FQ11" s="247">
        <f t="shared" si="18"/>
        <v>6.109632145195317E-3</v>
      </c>
      <c r="FR11" s="247">
        <f t="shared" si="18"/>
        <v>5.7245767352367416E-3</v>
      </c>
      <c r="FS11" s="247">
        <f t="shared" si="18"/>
        <v>5.3535554048273837E-3</v>
      </c>
      <c r="FT11" s="247">
        <f t="shared" si="18"/>
        <v>4.997480385918583E-3</v>
      </c>
      <c r="FU11" s="247">
        <f t="shared" si="18"/>
        <v>4.6570082960401549E-3</v>
      </c>
      <c r="FV11" s="247">
        <f t="shared" si="18"/>
        <v>4.3325678595260196E-3</v>
      </c>
      <c r="FW11" s="247">
        <f t="shared" si="18"/>
        <v>4.0243868850213206E-3</v>
      </c>
      <c r="FX11" s="247">
        <f t="shared" si="18"/>
        <v>3.7325181060536023E-3</v>
      </c>
      <c r="FY11" s="247">
        <f t="shared" si="18"/>
        <v>3.4568635936979637E-3</v>
      </c>
      <c r="FZ11" s="247">
        <f t="shared" si="18"/>
        <v>3.1971975386868388E-3</v>
      </c>
      <c r="GA11" s="247">
        <f t="shared" si="18"/>
        <v>2.9531872752562448E-3</v>
      </c>
      <c r="GB11" s="247">
        <f t="shared" si="18"/>
        <v>2.7244124814406689E-3</v>
      </c>
      <c r="GC11" s="247">
        <f t="shared" si="18"/>
        <v>2.510382541478597E-3</v>
      </c>
      <c r="GD11" s="247">
        <f t="shared" si="18"/>
        <v>2.3105520966358217E-3</v>
      </c>
      <c r="GE11" s="247">
        <f t="shared" si="18"/>
        <v>2.1243348422955947E-3</v>
      </c>
      <c r="GF11" s="247">
        <f t="shared" si="18"/>
        <v>1.9511156527966117E-3</v>
      </c>
      <c r="GG11" s="247">
        <f t="shared" si="18"/>
        <v>1.7902611323666194E-3</v>
      </c>
      <c r="GH11" s="247">
        <f t="shared" si="18"/>
        <v>1.641128701671604E-3</v>
      </c>
      <c r="GI11" s="247">
        <f t="shared" ref="GI11:HN11" si="19">MAX(GI8:GI10)</f>
        <v>1.5030743359586885E-3</v>
      </c>
      <c r="GJ11" s="247">
        <f t="shared" si="19"/>
        <v>1.3754590733976166E-3</v>
      </c>
      <c r="GK11" s="247">
        <f t="shared" si="19"/>
        <v>1.2576544118028754E-3</v>
      </c>
      <c r="GL11" s="247">
        <f t="shared" si="19"/>
        <v>1.1490467091253174E-3</v>
      </c>
      <c r="GM11" s="247">
        <f t="shared" si="19"/>
        <v>1.0490406985257986E-3</v>
      </c>
      <c r="GN11" s="247">
        <f t="shared" si="19"/>
        <v>9.5706222297811758E-4</v>
      </c>
      <c r="GO11" s="247">
        <f t="shared" si="19"/>
        <v>8.7256028760915956E-4</v>
      </c>
      <c r="GP11" s="247">
        <f t="shared" si="19"/>
        <v>7.9500852071092917E-4</v>
      </c>
      <c r="GQ11" s="247">
        <f t="shared" si="19"/>
        <v>7.2390612682715909E-4</v>
      </c>
      <c r="GR11" s="247">
        <f t="shared" si="19"/>
        <v>6.5877840774517405E-4</v>
      </c>
      <c r="GS11" s="247">
        <f t="shared" si="19"/>
        <v>5.9917691978059922E-4</v>
      </c>
      <c r="GT11" s="247">
        <f t="shared" si="19"/>
        <v>5.4467932855630191E-4</v>
      </c>
      <c r="GU11" s="247">
        <f t="shared" si="19"/>
        <v>4.9488901564027237E-4</v>
      </c>
      <c r="GV11" s="247">
        <f t="shared" si="19"/>
        <v>4.4943448498321122E-4</v>
      </c>
      <c r="GW11" s="247">
        <f t="shared" si="19"/>
        <v>4.0796861112612972E-4</v>
      </c>
      <c r="GX11" s="247">
        <f t="shared" si="19"/>
        <v>3.7016776565110065E-4</v>
      </c>
      <c r="GY11" s="247">
        <f t="shared" si="19"/>
        <v>3.3573085333113054E-4</v>
      </c>
      <c r="GZ11" s="247">
        <f t="shared" si="19"/>
        <v>3.0437828489172773E-4</v>
      </c>
      <c r="HA11" s="247">
        <f t="shared" si="19"/>
        <v>2.7585090921230105E-4</v>
      </c>
      <c r="HB11" s="247">
        <f t="shared" si="19"/>
        <v>2.4990892414972031E-4</v>
      </c>
      <c r="HC11" s="247">
        <f t="shared" si="19"/>
        <v>2.2633078193310619E-4</v>
      </c>
      <c r="HD11" s="247">
        <f t="shared" si="19"/>
        <v>2.0491210223067064E-4</v>
      </c>
      <c r="HE11" s="247">
        <f t="shared" si="19"/>
        <v>1.854646034961202E-4</v>
      </c>
      <c r="HF11" s="247">
        <f t="shared" si="19"/>
        <v>1.6781506103388753E-4</v>
      </c>
      <c r="HG11" s="247">
        <f t="shared" si="19"/>
        <v>1.5180429834914209E-4</v>
      </c>
      <c r="HH11" s="247">
        <f t="shared" si="19"/>
        <v>1.3728621674138531E-4</v>
      </c>
      <c r="HI11" s="247">
        <f t="shared" si="19"/>
        <v>1.2412686673137819E-4</v>
      </c>
      <c r="HJ11" s="247">
        <f t="shared" si="19"/>
        <v>1.1220356375426752E-4</v>
      </c>
      <c r="HK11" s="247">
        <f t="shared" si="19"/>
        <v>1.0140404958241738E-4</v>
      </c>
      <c r="HL11" s="247">
        <f t="shared" si="19"/>
        <v>9.162570013709033E-5</v>
      </c>
      <c r="HM11" s="247">
        <f t="shared" si="19"/>
        <v>8.2774779688073128E-5</v>
      </c>
      <c r="HN11" s="247">
        <f t="shared" si="19"/>
        <v>7.476574090563641E-5</v>
      </c>
      <c r="HO11" s="247">
        <f t="shared" ref="HO11:HS11" si="20">MAX(HO8:HO10)</f>
        <v>6.7520569803030338E-5</v>
      </c>
      <c r="HP11" s="247">
        <f t="shared" si="20"/>
        <v>6.09681742745652E-5</v>
      </c>
      <c r="HQ11" s="247">
        <f t="shared" si="20"/>
        <v>5.5043814680715644E-5</v>
      </c>
      <c r="HR11" s="247">
        <f t="shared" si="20"/>
        <v>4.9688574745483041E-5</v>
      </c>
      <c r="HS11" s="247">
        <f t="shared" si="20"/>
        <v>4.4848870901785816E-5</v>
      </c>
    </row>
    <row r="12" spans="1:228" ht="15" customHeight="1" x14ac:dyDescent="0.25">
      <c r="A12" s="287"/>
      <c r="B12" s="287"/>
      <c r="C12" s="288" t="s">
        <v>40</v>
      </c>
      <c r="D12" s="289">
        <v>150</v>
      </c>
      <c r="F12" s="38"/>
      <c r="G12" s="5"/>
      <c r="H12" s="5"/>
      <c r="I12" s="5"/>
      <c r="J12" s="5"/>
      <c r="K12" s="5"/>
      <c r="L12" s="5"/>
      <c r="M12" s="5"/>
      <c r="N12" s="5"/>
      <c r="V12" s="5"/>
      <c r="W12" s="5"/>
      <c r="X12" s="5"/>
    </row>
    <row r="13" spans="1:228" ht="15" customHeight="1" x14ac:dyDescent="0.25">
      <c r="A13" s="287"/>
      <c r="B13" s="287"/>
      <c r="C13" s="290" t="str">
        <f>IF(VLOOKUP(P1,VLookups!A48:C49,2,FALSE),"Planning estimate is not greater than","Planning estimate is greater than")</f>
        <v>Planning estimate is greater than</v>
      </c>
      <c r="D13" s="286">
        <f>IF(AND(P4&gt;0,C4&gt;0,NOT(K4="")),ABS(VLOOKUP($P$1,VLookups!$A$48:$B$49,2,FALSE)-(COUNTIF(C64:C10063,"&lt;"&amp;D12)/10000)),"")</f>
        <v>0.73819999999999997</v>
      </c>
      <c r="F13" s="2"/>
      <c r="G13" s="5"/>
      <c r="H13" s="5"/>
      <c r="I13" s="5"/>
      <c r="J13" s="5"/>
      <c r="K13" s="5"/>
      <c r="L13" s="5"/>
      <c r="M13" s="5"/>
      <c r="N13" s="5"/>
      <c r="V13" s="5"/>
      <c r="W13" s="5"/>
      <c r="X13" s="5"/>
    </row>
    <row r="14" spans="1:228" ht="15" customHeight="1" x14ac:dyDescent="0.25">
      <c r="A14" s="287"/>
      <c r="B14" s="287"/>
      <c r="C14" s="346" t="s">
        <v>770</v>
      </c>
      <c r="F14" s="44"/>
      <c r="G14" s="5"/>
      <c r="H14" s="5"/>
      <c r="I14" s="5"/>
      <c r="J14" s="5"/>
      <c r="K14" s="5"/>
      <c r="L14" s="5"/>
      <c r="M14" s="5"/>
      <c r="N14" s="5"/>
      <c r="R14" s="291"/>
      <c r="V14" s="5"/>
      <c r="W14" s="5"/>
      <c r="X14" s="5"/>
    </row>
    <row r="15" spans="1:228" ht="15" customHeight="1" x14ac:dyDescent="0.25">
      <c r="A15" s="287"/>
      <c r="B15" s="287"/>
      <c r="C15" s="288" t="s">
        <v>18</v>
      </c>
      <c r="D15" s="282">
        <v>89</v>
      </c>
      <c r="F15" s="44"/>
      <c r="G15" s="5"/>
      <c r="H15" s="5"/>
      <c r="I15" s="5"/>
      <c r="J15" s="5"/>
      <c r="K15" s="5"/>
      <c r="L15" s="5"/>
      <c r="M15" s="5"/>
      <c r="N15" s="5"/>
      <c r="R15" s="409" t="s">
        <v>769</v>
      </c>
      <c r="S15" s="410"/>
      <c r="T15" s="410"/>
      <c r="U15" s="411"/>
      <c r="V15" s="5"/>
      <c r="W15" s="5"/>
      <c r="X15" s="5"/>
    </row>
    <row r="16" spans="1:228" ht="15" customHeight="1" x14ac:dyDescent="0.25">
      <c r="A16" s="287"/>
      <c r="B16" s="287"/>
      <c r="C16" s="288" t="s">
        <v>19</v>
      </c>
      <c r="D16" s="282">
        <v>151</v>
      </c>
      <c r="F16" s="44"/>
      <c r="G16" s="5"/>
      <c r="H16" s="5"/>
      <c r="I16" s="5"/>
      <c r="J16" s="5"/>
      <c r="K16" s="5"/>
      <c r="L16" s="5"/>
      <c r="M16" s="5"/>
      <c r="N16" s="5"/>
      <c r="R16" s="345">
        <v>0.01</v>
      </c>
      <c r="S16" s="347">
        <f>IF(ISERROR(_xlfn.PERCENTILE.EXC($C$64:$C$10063,R16)),"",_xlfn.PERCENTILE.EXC($C$66:$C$10065,R16))</f>
        <v>68.253271896886929</v>
      </c>
      <c r="T16" s="345">
        <v>0.5</v>
      </c>
      <c r="U16" s="347">
        <f>IF(ISERROR(_xlfn.PERCENTILE.EXC($C$64:$C$10063,T16)),"",_xlfn.PERCENTILE.EXC($C$64:$C$10063,T16))</f>
        <v>127.1210316294793</v>
      </c>
      <c r="V16" s="5"/>
      <c r="W16" s="5"/>
      <c r="X16" s="5"/>
    </row>
    <row r="17" spans="1:24" ht="15" customHeight="1" x14ac:dyDescent="0.25">
      <c r="A17" s="287"/>
      <c r="B17" s="287"/>
      <c r="C17" s="288" t="s">
        <v>49</v>
      </c>
      <c r="D17" s="286">
        <f>1-(COUNTIF($C$64:$C$10063,"&lt;"&amp;D15)/10000)-(COUNTIF($C$64:$C$10063,"&gt;"&amp;D16)/10000)</f>
        <v>0.65490000000000004</v>
      </c>
      <c r="F17" s="44"/>
      <c r="G17" s="5"/>
      <c r="H17" s="5"/>
      <c r="I17" s="5"/>
      <c r="J17" s="5"/>
      <c r="K17" s="5"/>
      <c r="L17" s="5"/>
      <c r="M17" s="5"/>
      <c r="N17" s="5"/>
      <c r="R17" s="345">
        <v>0.05</v>
      </c>
      <c r="S17" s="347">
        <f t="shared" ref="S17:S26" si="21">IF(ISERROR(_xlfn.PERCENTILE.EXC($C$64:$C$10063,R17)),"",_xlfn.PERCENTILE.EXC($C$66:$C$10065,R17))</f>
        <v>82.088596532948557</v>
      </c>
      <c r="T17" s="345">
        <v>0.55000000000000004</v>
      </c>
      <c r="U17" s="347">
        <f t="shared" ref="U17:U26" si="22">IF(ISERROR(_xlfn.PERCENTILE.EXC($C$64:$C$10063,T17)),"",_xlfn.PERCENTILE.EXC($C$64:$C$10063,T17))</f>
        <v>131.33445648574386</v>
      </c>
      <c r="V17" s="5"/>
      <c r="W17" s="5"/>
      <c r="X17" s="5"/>
    </row>
    <row r="18" spans="1:24" ht="15" customHeight="1" x14ac:dyDescent="0.25">
      <c r="A18" s="287"/>
      <c r="B18" s="287"/>
      <c r="C18" s="288" t="s">
        <v>183</v>
      </c>
      <c r="D18" s="286">
        <f>COUNTIF($C$64:$C$10063,"&lt;"&amp;D15)/10000</f>
        <v>9.0899999999999995E-2</v>
      </c>
      <c r="F18" s="44"/>
      <c r="G18" s="5"/>
      <c r="H18" s="5"/>
      <c r="I18" s="5"/>
      <c r="J18" s="5"/>
      <c r="K18" s="5"/>
      <c r="L18" s="5"/>
      <c r="M18" s="5"/>
      <c r="N18" s="5"/>
      <c r="R18" s="345">
        <v>0.1</v>
      </c>
      <c r="S18" s="347">
        <f t="shared" si="21"/>
        <v>90.446935020195625</v>
      </c>
      <c r="T18" s="345">
        <v>0.6</v>
      </c>
      <c r="U18" s="347">
        <f t="shared" si="22"/>
        <v>135.714670602712</v>
      </c>
      <c r="V18" s="5"/>
      <c r="W18" s="5"/>
      <c r="X18" s="5"/>
    </row>
    <row r="19" spans="1:24" ht="15" customHeight="1" x14ac:dyDescent="0.25">
      <c r="A19" s="5"/>
      <c r="B19" s="31"/>
      <c r="C19" s="288" t="s">
        <v>184</v>
      </c>
      <c r="D19" s="286">
        <f>COUNTIF($C$64:$C$10063,"&gt;"&amp;D16)/10000</f>
        <v>0.25419999999999998</v>
      </c>
      <c r="G19" s="5"/>
      <c r="H19" s="5"/>
      <c r="I19" s="5"/>
      <c r="J19" s="5"/>
      <c r="K19" s="5"/>
      <c r="L19" s="5"/>
      <c r="M19" s="5"/>
      <c r="N19" s="5"/>
      <c r="R19" s="345">
        <v>0.15</v>
      </c>
      <c r="S19" s="347">
        <f t="shared" si="21"/>
        <v>96.858194329710841</v>
      </c>
      <c r="T19" s="345">
        <v>0.65</v>
      </c>
      <c r="U19" s="347">
        <f t="shared" si="22"/>
        <v>140.31705044018076</v>
      </c>
      <c r="V19" s="5"/>
      <c r="W19" s="5"/>
      <c r="X19" s="5"/>
    </row>
    <row r="20" spans="1:24" ht="15" customHeight="1" x14ac:dyDescent="0.25">
      <c r="A20" s="5"/>
      <c r="B20" s="31"/>
      <c r="C20" s="288"/>
      <c r="D20" s="31"/>
      <c r="G20" s="5"/>
      <c r="H20" s="5"/>
      <c r="I20" s="5"/>
      <c r="J20" s="5"/>
      <c r="K20" s="5"/>
      <c r="L20" s="5"/>
      <c r="M20" s="5"/>
      <c r="N20" s="5"/>
      <c r="R20" s="345">
        <v>0.2</v>
      </c>
      <c r="S20" s="347">
        <f t="shared" si="21"/>
        <v>102.05035618816363</v>
      </c>
      <c r="T20" s="345">
        <v>0.7</v>
      </c>
      <c r="U20" s="347">
        <f t="shared" si="22"/>
        <v>145.75531280597247</v>
      </c>
      <c r="V20" s="5"/>
      <c r="W20" s="5"/>
      <c r="X20" s="5"/>
    </row>
    <row r="21" spans="1:24" ht="15" customHeight="1" x14ac:dyDescent="0.25">
      <c r="A21" s="5"/>
      <c r="B21" s="31"/>
      <c r="C21" s="288" t="s">
        <v>24</v>
      </c>
      <c r="D21" s="348">
        <f>MIN($C$64:$C$10063)</f>
        <v>44.842206422217615</v>
      </c>
      <c r="E21" s="2"/>
      <c r="F21" s="2"/>
      <c r="G21" s="5"/>
      <c r="H21" s="5"/>
      <c r="I21" s="5"/>
      <c r="J21" s="5"/>
      <c r="K21" s="5"/>
      <c r="L21" s="5"/>
      <c r="M21" s="5"/>
      <c r="N21" s="5"/>
      <c r="O21" s="5"/>
      <c r="P21" s="5"/>
      <c r="Q21" s="5"/>
      <c r="R21" s="345">
        <v>0.25</v>
      </c>
      <c r="S21" s="347">
        <f t="shared" si="21"/>
        <v>106.78874436842742</v>
      </c>
      <c r="T21" s="345">
        <v>0.75</v>
      </c>
      <c r="U21" s="347">
        <f t="shared" si="22"/>
        <v>151.41890567720768</v>
      </c>
      <c r="V21" s="5"/>
      <c r="W21" s="5"/>
      <c r="X21" s="5"/>
    </row>
    <row r="22" spans="1:24" ht="15" customHeight="1" x14ac:dyDescent="0.25">
      <c r="A22" s="5"/>
      <c r="B22" s="5"/>
      <c r="C22" s="288" t="s">
        <v>25</v>
      </c>
      <c r="D22" s="348">
        <f>MAX($C$64:$C$10063)</f>
        <v>320.75025466022277</v>
      </c>
      <c r="E22" s="2"/>
      <c r="F22" s="2"/>
      <c r="G22" s="5"/>
      <c r="H22" s="5"/>
      <c r="I22" s="5"/>
      <c r="J22" s="5"/>
      <c r="K22" s="5"/>
      <c r="L22" s="5"/>
      <c r="M22" s="5"/>
      <c r="N22" s="5"/>
      <c r="O22" s="5"/>
      <c r="P22" s="5"/>
      <c r="Q22" s="5"/>
      <c r="R22" s="345">
        <v>0.3</v>
      </c>
      <c r="S22" s="347">
        <f t="shared" si="21"/>
        <v>111.12736114590106</v>
      </c>
      <c r="T22" s="345">
        <v>0.8</v>
      </c>
      <c r="U22" s="347">
        <f t="shared" si="22"/>
        <v>157.92691311396581</v>
      </c>
      <c r="V22" s="5"/>
      <c r="W22" s="5"/>
      <c r="X22" s="5"/>
    </row>
    <row r="23" spans="1:24" ht="15" customHeight="1" x14ac:dyDescent="0.25">
      <c r="A23" s="5"/>
      <c r="B23" s="5"/>
      <c r="C23" s="288" t="s">
        <v>719</v>
      </c>
      <c r="D23" s="342">
        <f>IF(ISERR(AVERAGE($C$64:$C$10063)),"",AVERAGE($C$64:$C$10063))</f>
        <v>131.36852216648296</v>
      </c>
      <c r="E23" s="2"/>
      <c r="F23" s="2"/>
      <c r="G23" s="5"/>
      <c r="H23" s="5"/>
      <c r="I23" s="5"/>
      <c r="J23" s="5"/>
      <c r="K23" s="5"/>
      <c r="L23" s="5"/>
      <c r="M23" s="5"/>
      <c r="N23" s="5"/>
      <c r="O23" s="5"/>
      <c r="P23" s="5"/>
      <c r="Q23" s="5"/>
      <c r="R23" s="345">
        <v>0.35</v>
      </c>
      <c r="S23" s="347">
        <f t="shared" si="21"/>
        <v>115.19031610652473</v>
      </c>
      <c r="T23" s="345">
        <v>0.85</v>
      </c>
      <c r="U23" s="347">
        <f t="shared" si="22"/>
        <v>166.31580129587843</v>
      </c>
      <c r="V23" s="5"/>
      <c r="W23" s="5"/>
      <c r="X23" s="5"/>
    </row>
    <row r="24" spans="1:24" ht="15" customHeight="1" x14ac:dyDescent="0.25">
      <c r="A24" s="5"/>
      <c r="B24" s="5"/>
      <c r="C24" s="288" t="s">
        <v>767</v>
      </c>
      <c r="D24" s="342">
        <f>IF(ISERR(MEDIAN($C$64:$C$10063)),"",MEDIAN($C$64:$C$10063))</f>
        <v>127.1210316294793</v>
      </c>
      <c r="E24" s="2"/>
      <c r="F24" s="2"/>
      <c r="G24" s="5"/>
      <c r="H24" s="5"/>
      <c r="I24" s="5"/>
      <c r="J24" s="5"/>
      <c r="K24" s="5"/>
      <c r="L24" s="5"/>
      <c r="M24" s="5"/>
      <c r="N24" s="5"/>
      <c r="O24" s="5"/>
      <c r="P24" s="5"/>
      <c r="Q24" s="5"/>
      <c r="R24" s="345">
        <v>0.4</v>
      </c>
      <c r="S24" s="347">
        <f t="shared" si="21"/>
        <v>119.08117687089256</v>
      </c>
      <c r="T24" s="345">
        <v>0.9</v>
      </c>
      <c r="U24" s="347">
        <f t="shared" si="22"/>
        <v>177.32264243081138</v>
      </c>
      <c r="V24" s="5"/>
      <c r="W24" s="5"/>
      <c r="X24" s="5"/>
    </row>
    <row r="25" spans="1:24" x14ac:dyDescent="0.25">
      <c r="A25" s="5"/>
      <c r="B25" s="5"/>
      <c r="C25" s="288" t="s">
        <v>765</v>
      </c>
      <c r="D25" s="343" cm="1">
        <f t="array" ref="D25">IF(ISERR(_xlfn.MODE.SNGL(ROUND($C$64:$C$10063,0))),"",_xlfn.MODE.SNGL(ROUND($C$64:$C$10063,0)))</f>
        <v>122</v>
      </c>
      <c r="E25" s="2"/>
      <c r="F25" s="2"/>
      <c r="G25" s="5"/>
      <c r="H25" s="5"/>
      <c r="I25" s="5"/>
      <c r="J25" s="5"/>
      <c r="K25" s="5"/>
      <c r="L25" s="5"/>
      <c r="M25" s="5"/>
      <c r="N25" s="5"/>
      <c r="O25" s="5"/>
      <c r="P25" s="5"/>
      <c r="Q25" s="5"/>
      <c r="R25" s="345">
        <v>0.45</v>
      </c>
      <c r="S25" s="347">
        <f t="shared" si="21"/>
        <v>122.88699021795333</v>
      </c>
      <c r="T25" s="345">
        <v>0.95</v>
      </c>
      <c r="U25" s="347">
        <f t="shared" si="22"/>
        <v>195.16703654619693</v>
      </c>
      <c r="V25" s="5"/>
      <c r="W25" s="5"/>
      <c r="X25" s="5"/>
    </row>
    <row r="26" spans="1:24" ht="15" customHeight="1" x14ac:dyDescent="0.25">
      <c r="A26" s="5"/>
      <c r="B26" s="5"/>
      <c r="C26" s="288" t="s">
        <v>766</v>
      </c>
      <c r="D26" s="342">
        <f>IF(ISERR(_xlfn.STDEV.P($C$64:$C$10063)),"",_xlfn.STDEV.P($C$64:$C$10063))</f>
        <v>34.912206293690964</v>
      </c>
      <c r="E26" s="2"/>
      <c r="F26" s="2"/>
      <c r="G26" s="5"/>
      <c r="H26" s="5"/>
      <c r="I26" s="5"/>
      <c r="J26" s="5"/>
      <c r="K26" s="5"/>
      <c r="L26" s="5"/>
      <c r="M26" s="5"/>
      <c r="N26" s="5"/>
      <c r="O26" s="5"/>
      <c r="P26" s="5"/>
      <c r="Q26" s="5"/>
      <c r="R26" s="345">
        <v>0.5</v>
      </c>
      <c r="S26" s="347">
        <f t="shared" si="21"/>
        <v>127.1210316294793</v>
      </c>
      <c r="T26" s="345">
        <v>0.99</v>
      </c>
      <c r="U26" s="347">
        <f t="shared" si="22"/>
        <v>232.7404640415572</v>
      </c>
      <c r="V26" s="5"/>
      <c r="W26" s="5"/>
      <c r="X26" s="5"/>
    </row>
    <row r="27" spans="1:24" ht="15" customHeight="1" x14ac:dyDescent="0.25">
      <c r="A27" s="5"/>
      <c r="B27" s="5"/>
      <c r="C27" s="31"/>
      <c r="D27" s="31"/>
      <c r="E27" s="2"/>
      <c r="F27" s="2"/>
      <c r="G27" s="5"/>
      <c r="H27" s="5"/>
      <c r="I27" s="5"/>
      <c r="J27" s="5"/>
      <c r="K27" s="5"/>
      <c r="L27" s="5"/>
      <c r="M27" s="5"/>
      <c r="N27" s="5"/>
      <c r="O27" s="5"/>
      <c r="P27" s="5"/>
      <c r="Q27" s="5"/>
      <c r="R27" s="5"/>
      <c r="S27" s="5"/>
      <c r="T27" s="5"/>
      <c r="U27" s="5"/>
      <c r="V27" s="5"/>
      <c r="W27" s="5"/>
      <c r="X27" s="5"/>
    </row>
    <row r="28" spans="1:24" ht="15" customHeight="1" x14ac:dyDescent="0.25">
      <c r="A28" s="5"/>
      <c r="C28" s="31" t="s">
        <v>721</v>
      </c>
      <c r="D28" s="279">
        <v>0.8</v>
      </c>
      <c r="E28" s="2"/>
      <c r="F28" s="2"/>
      <c r="G28" s="5"/>
      <c r="H28" s="5"/>
      <c r="I28" s="5"/>
      <c r="J28" s="5"/>
      <c r="K28" s="5"/>
      <c r="L28" s="5"/>
      <c r="M28" s="5"/>
      <c r="N28" s="5"/>
      <c r="O28" s="5"/>
      <c r="P28" s="5"/>
      <c r="Q28" s="5"/>
      <c r="R28" s="5"/>
      <c r="S28" s="5"/>
      <c r="T28" s="5"/>
      <c r="U28" s="5"/>
      <c r="V28" s="5"/>
      <c r="W28" s="5"/>
      <c r="X28" s="5"/>
    </row>
    <row r="29" spans="1:24" ht="15" customHeight="1" x14ac:dyDescent="0.25">
      <c r="A29" s="5"/>
      <c r="C29" s="31" t="s">
        <v>722</v>
      </c>
      <c r="D29" s="72">
        <f>IF(AND(D28&gt;0,D28&lt;1,NOT(L5="")),_xlfn.LOGNORM.INV((1-$D$28)/2,LN($G$5),LN($K$4)),"")</f>
        <v>90.878851471443866</v>
      </c>
      <c r="E29" s="2"/>
      <c r="F29" s="2"/>
      <c r="G29" s="5"/>
      <c r="H29" s="5"/>
      <c r="I29" s="5"/>
      <c r="J29" s="5"/>
      <c r="K29" s="5"/>
      <c r="L29" s="5"/>
      <c r="M29" s="5"/>
      <c r="N29" s="5"/>
      <c r="O29" s="5"/>
      <c r="P29" s="5"/>
      <c r="Q29" s="5"/>
      <c r="R29" s="5"/>
      <c r="S29" s="5"/>
      <c r="T29" s="5"/>
      <c r="U29" s="5"/>
      <c r="V29" s="5"/>
      <c r="W29" s="5"/>
      <c r="X29" s="5"/>
    </row>
    <row r="30" spans="1:24" ht="15" customHeight="1" x14ac:dyDescent="0.25">
      <c r="A30" s="5"/>
      <c r="C30" s="31" t="s">
        <v>48</v>
      </c>
      <c r="D30" s="72">
        <f>IF(AND(D28&gt;0,D28&lt;1,NOT(L5="")),_xlfn.LOGNORM.INV(($D$28+(1-$D$28)/2),LN($G$5),LN($K$4)),"")</f>
        <v>178.03746127980131</v>
      </c>
      <c r="E30" s="2"/>
      <c r="F30" s="2"/>
      <c r="G30" s="5"/>
      <c r="H30" s="5"/>
      <c r="I30" s="5"/>
      <c r="J30" s="5"/>
      <c r="K30" s="5"/>
      <c r="L30" s="5"/>
      <c r="M30" s="5"/>
      <c r="N30" s="5"/>
      <c r="O30" s="5"/>
      <c r="P30" s="5"/>
      <c r="Q30" s="5"/>
      <c r="R30" s="5"/>
      <c r="S30" s="5"/>
      <c r="T30" s="5"/>
      <c r="U30" s="5"/>
      <c r="V30" s="5"/>
      <c r="W30" s="5"/>
      <c r="X30" s="5"/>
    </row>
    <row r="31" spans="1:24" ht="15" customHeight="1" x14ac:dyDescent="0.3">
      <c r="A31" s="5"/>
      <c r="C31" s="31"/>
      <c r="D31" s="40"/>
      <c r="E31" s="2"/>
      <c r="F31" s="2"/>
      <c r="G31" s="5"/>
      <c r="H31" s="5"/>
      <c r="I31" s="5"/>
      <c r="J31" s="5"/>
      <c r="K31" s="5"/>
      <c r="L31" s="5"/>
      <c r="M31" s="5"/>
      <c r="N31" s="5"/>
      <c r="O31" s="5"/>
      <c r="P31" s="5"/>
      <c r="Q31" s="5"/>
      <c r="R31" s="5"/>
      <c r="S31" s="5"/>
      <c r="T31" s="5"/>
      <c r="U31" s="5"/>
      <c r="V31" s="5"/>
      <c r="W31" s="5"/>
      <c r="X31" s="5"/>
    </row>
    <row r="32" spans="1:24" ht="15" customHeight="1" x14ac:dyDescent="0.25">
      <c r="A32" s="2"/>
      <c r="C32" s="31" t="s">
        <v>18</v>
      </c>
      <c r="D32" s="282">
        <v>89</v>
      </c>
      <c r="E32" s="2"/>
      <c r="F32" s="2"/>
      <c r="G32" s="5"/>
      <c r="H32" s="2"/>
      <c r="I32" s="2"/>
      <c r="J32" s="5"/>
      <c r="K32" s="5"/>
      <c r="L32" s="5"/>
      <c r="M32" s="5"/>
      <c r="N32" s="5"/>
      <c r="O32" s="5"/>
      <c r="P32" s="5"/>
      <c r="Q32" s="5"/>
      <c r="R32" s="5"/>
      <c r="S32" s="5"/>
      <c r="T32" s="5"/>
      <c r="U32" s="5"/>
      <c r="V32" s="5"/>
      <c r="W32" s="5"/>
      <c r="X32" s="5"/>
    </row>
    <row r="33" spans="1:24" ht="15" customHeight="1" x14ac:dyDescent="0.25">
      <c r="A33" s="2"/>
      <c r="C33" s="31" t="s">
        <v>19</v>
      </c>
      <c r="D33" s="282">
        <v>151</v>
      </c>
      <c r="E33" s="2"/>
      <c r="F33" s="2"/>
      <c r="G33" s="5"/>
      <c r="H33" s="2"/>
      <c r="I33" s="2"/>
      <c r="J33" s="5"/>
      <c r="K33" s="5"/>
      <c r="L33" s="5"/>
      <c r="M33" s="5"/>
      <c r="N33" s="5"/>
      <c r="O33" s="5"/>
      <c r="P33" s="5"/>
      <c r="Q33" s="5"/>
      <c r="R33" s="5"/>
      <c r="S33" s="5"/>
      <c r="T33" s="5"/>
      <c r="U33" s="5"/>
      <c r="V33" s="5"/>
      <c r="W33" s="5"/>
      <c r="X33" s="5"/>
    </row>
    <row r="34" spans="1:24" ht="15" customHeight="1" x14ac:dyDescent="0.25">
      <c r="A34" s="2"/>
      <c r="C34" s="31" t="s">
        <v>49</v>
      </c>
      <c r="D34" s="283">
        <f>IF(AND($D$32&gt;0,$D$33&gt;0,$D$32&lt;$D$33,NOT(L5="")),_xlfn.LOGNORM.DIST($D$33,LN($G$5),LN($K$4),TRUE)-_xlfn.LOGNORM.DIST($D$32,LN($G$5),LN($K$4),TRUE),"")</f>
        <v>0.65663294181532283</v>
      </c>
      <c r="E34" s="2"/>
      <c r="F34" s="2"/>
      <c r="G34" s="5"/>
      <c r="H34" s="2"/>
      <c r="I34" s="2"/>
      <c r="J34" s="5"/>
      <c r="K34" s="5"/>
      <c r="L34" s="5"/>
      <c r="M34" s="5"/>
      <c r="N34" s="5"/>
      <c r="O34" s="5"/>
      <c r="P34" s="5"/>
      <c r="Q34" s="5"/>
      <c r="R34" s="5"/>
      <c r="S34" s="5"/>
      <c r="T34" s="5"/>
      <c r="U34" s="5"/>
      <c r="V34" s="5"/>
      <c r="W34" s="5"/>
      <c r="X34" s="5"/>
    </row>
    <row r="35" spans="1:24" ht="15" customHeight="1" x14ac:dyDescent="0.25">
      <c r="A35" s="2"/>
      <c r="C35" s="31" t="s">
        <v>183</v>
      </c>
      <c r="D35" s="284">
        <f>IF(AND($D$32&gt;0,$D$33&gt;0,$D$32&lt;$D$33,NOT($L$5="")),_xlfn.LOGNORM.DIST(D32,LN($G$5),LN($K$4),TRUE),"")</f>
        <v>8.6728832962473662E-2</v>
      </c>
      <c r="E35" s="2"/>
      <c r="F35" s="2"/>
      <c r="G35" s="5"/>
      <c r="H35" s="2"/>
      <c r="I35" s="2"/>
      <c r="J35" s="5"/>
      <c r="K35" s="5"/>
      <c r="L35" s="5"/>
      <c r="M35" s="5"/>
      <c r="N35" s="5"/>
      <c r="O35" s="5"/>
      <c r="P35" s="5"/>
      <c r="Q35" s="5"/>
      <c r="R35" s="5"/>
      <c r="S35" s="5"/>
      <c r="T35" s="5"/>
      <c r="U35" s="5"/>
      <c r="V35" s="5"/>
      <c r="W35" s="5"/>
      <c r="X35" s="5"/>
    </row>
    <row r="36" spans="1:24" ht="15" customHeight="1" x14ac:dyDescent="0.25">
      <c r="A36" s="2"/>
      <c r="C36" s="31" t="s">
        <v>184</v>
      </c>
      <c r="D36" s="285">
        <f>IF(AND($D$32&gt;0,$D$33&gt;0,$D$32&lt;$D$33,NOT($L$5="")),1-_xlfn.LOGNORM.DIST(D33,LN($G$5),LN($K$4),TRUE),"")</f>
        <v>0.25663822522220348</v>
      </c>
      <c r="E36" s="2"/>
      <c r="F36" s="2"/>
      <c r="G36" s="5"/>
      <c r="H36" s="2"/>
      <c r="I36" s="2"/>
      <c r="J36" s="5"/>
      <c r="K36" s="5"/>
      <c r="L36" s="5"/>
      <c r="M36" s="5"/>
      <c r="N36" s="5"/>
      <c r="O36" s="5"/>
      <c r="P36" s="5"/>
      <c r="Q36" s="5"/>
      <c r="R36" s="5"/>
      <c r="S36" s="5"/>
      <c r="T36" s="5"/>
      <c r="U36" s="5"/>
      <c r="V36" s="5"/>
      <c r="W36" s="5"/>
      <c r="X36" s="5"/>
    </row>
    <row r="37" spans="1:24" ht="15" customHeight="1" x14ac:dyDescent="0.25">
      <c r="A37" s="2"/>
      <c r="B37" s="5"/>
      <c r="E37" s="2"/>
      <c r="F37" s="2"/>
      <c r="G37" s="5"/>
      <c r="H37" s="2"/>
      <c r="I37" s="2"/>
      <c r="J37" s="5"/>
      <c r="K37" s="5"/>
      <c r="L37" s="5"/>
      <c r="M37" s="5"/>
      <c r="N37" s="5"/>
      <c r="O37" s="5"/>
      <c r="P37" s="5"/>
      <c r="Q37" s="5"/>
      <c r="R37" s="5"/>
      <c r="S37" s="5"/>
      <c r="T37" s="5"/>
      <c r="U37" s="5"/>
      <c r="V37" s="5"/>
      <c r="W37" s="5"/>
      <c r="X37" s="5"/>
    </row>
    <row r="38" spans="1:24" ht="15" customHeight="1" x14ac:dyDescent="0.25">
      <c r="A38" s="2"/>
      <c r="B38" s="5"/>
      <c r="E38" s="2"/>
      <c r="F38" s="2"/>
      <c r="G38" s="5"/>
      <c r="H38" s="2"/>
      <c r="I38" s="2"/>
      <c r="J38" s="5"/>
      <c r="K38" s="5"/>
      <c r="L38" s="5"/>
      <c r="M38" s="5"/>
      <c r="N38" s="5"/>
      <c r="O38" s="5"/>
      <c r="P38" s="5"/>
      <c r="Q38" s="5"/>
      <c r="R38" s="5"/>
      <c r="S38" s="5"/>
      <c r="T38" s="5"/>
      <c r="U38" s="5"/>
      <c r="V38" s="5"/>
      <c r="W38" s="5"/>
      <c r="X38" s="5"/>
    </row>
    <row r="39" spans="1:24" ht="15" customHeight="1" x14ac:dyDescent="0.25">
      <c r="A39" s="2"/>
      <c r="B39" s="5"/>
      <c r="E39" s="2"/>
      <c r="F39" s="2"/>
      <c r="G39" s="5"/>
      <c r="H39" s="2"/>
      <c r="I39" s="2"/>
      <c r="J39" s="5"/>
      <c r="K39" s="5"/>
      <c r="L39" s="5"/>
      <c r="M39" s="5"/>
      <c r="N39" s="5"/>
      <c r="O39" s="5"/>
      <c r="P39" s="5"/>
      <c r="Q39" s="5"/>
      <c r="R39" s="5"/>
      <c r="S39" s="5"/>
      <c r="T39" s="5"/>
      <c r="U39" s="5"/>
      <c r="V39" s="5"/>
      <c r="W39" s="5"/>
      <c r="X39" s="5"/>
    </row>
    <row r="40" spans="1:24" x14ac:dyDescent="0.25">
      <c r="A40" s="2"/>
      <c r="B40" s="5"/>
      <c r="E40" s="2"/>
      <c r="F40" s="2"/>
      <c r="G40" s="5"/>
      <c r="H40" s="2"/>
      <c r="I40" s="2"/>
      <c r="J40" s="5"/>
      <c r="K40" s="5"/>
      <c r="L40" s="5"/>
      <c r="M40" s="5"/>
      <c r="N40" s="5"/>
      <c r="O40" s="5"/>
      <c r="P40" s="5"/>
      <c r="Q40" s="5"/>
      <c r="R40" s="5"/>
      <c r="S40" s="5"/>
      <c r="T40" s="5"/>
      <c r="U40" s="5"/>
      <c r="V40" s="5"/>
      <c r="W40" s="5"/>
      <c r="X40" s="5"/>
    </row>
    <row r="41" spans="1:24" x14ac:dyDescent="0.25">
      <c r="A41" s="2"/>
      <c r="B41" s="5"/>
      <c r="E41" s="2"/>
      <c r="F41" s="2"/>
      <c r="G41" s="5"/>
      <c r="H41" s="2"/>
      <c r="I41" s="2"/>
      <c r="J41" s="5"/>
      <c r="K41" s="5"/>
      <c r="L41" s="5"/>
      <c r="M41" s="5"/>
      <c r="N41" s="5"/>
      <c r="O41" s="5"/>
      <c r="P41" s="5"/>
      <c r="Q41" s="5"/>
      <c r="R41" s="5"/>
      <c r="S41" s="5"/>
      <c r="T41" s="5"/>
      <c r="U41" s="5"/>
      <c r="V41" s="5"/>
      <c r="W41" s="5"/>
      <c r="X41" s="5"/>
    </row>
    <row r="42" spans="1:24" x14ac:dyDescent="0.25">
      <c r="A42" s="2"/>
      <c r="B42" s="5"/>
      <c r="E42" s="2"/>
      <c r="F42" s="2"/>
      <c r="G42" s="5"/>
      <c r="H42" s="2"/>
      <c r="I42" s="2"/>
      <c r="J42" s="5"/>
      <c r="K42" s="5"/>
      <c r="L42" s="5"/>
      <c r="M42" s="5"/>
      <c r="N42" s="5"/>
      <c r="O42" s="5"/>
      <c r="P42" s="5"/>
      <c r="Q42" s="5"/>
      <c r="R42" s="5"/>
      <c r="S42" s="5"/>
      <c r="T42" s="5"/>
      <c r="U42" s="5"/>
      <c r="V42" s="5"/>
      <c r="W42" s="5"/>
      <c r="X42" s="5"/>
    </row>
    <row r="43" spans="1:24" x14ac:dyDescent="0.25">
      <c r="A43" s="2"/>
      <c r="B43" s="5"/>
      <c r="C43" s="5"/>
      <c r="D43" s="5"/>
      <c r="E43" s="2"/>
      <c r="F43" s="2"/>
      <c r="G43" s="5"/>
      <c r="H43" s="2"/>
      <c r="I43" s="2"/>
      <c r="J43" s="5"/>
      <c r="K43" s="5"/>
      <c r="L43" s="5"/>
      <c r="M43" s="5"/>
      <c r="N43" s="5"/>
      <c r="O43" s="5"/>
      <c r="P43" s="5"/>
      <c r="Q43" s="5"/>
      <c r="R43" s="5"/>
      <c r="S43" s="5"/>
      <c r="T43" s="5"/>
      <c r="U43" s="5"/>
      <c r="V43" s="5"/>
      <c r="W43" s="5"/>
      <c r="X43" s="5"/>
    </row>
    <row r="44" spans="1:24" x14ac:dyDescent="0.25">
      <c r="A44" s="2"/>
      <c r="B44" s="19" t="str">
        <f>CONCATENATE("Version ",'Change Log'!$B$3," – © ",YEAR('Change Log'!$A$3),", William W. Davis, MSPM, PMP")</f>
        <v>Version 0.2.1 – © 2020,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25">
      <c r="A45" s="2"/>
      <c r="B45" s="374" t="s">
        <v>95</v>
      </c>
      <c r="C45" s="374"/>
      <c r="D45" s="374"/>
      <c r="E45" s="374"/>
      <c r="F45" s="374"/>
      <c r="G45" s="374"/>
      <c r="H45" s="374"/>
      <c r="I45" s="270"/>
      <c r="J45" s="2"/>
      <c r="K45" s="2"/>
      <c r="L45" s="2"/>
      <c r="M45" s="5"/>
      <c r="N45" s="5"/>
      <c r="O45" s="5"/>
      <c r="P45" s="5"/>
      <c r="Q45" s="5"/>
      <c r="R45" s="5"/>
      <c r="S45" s="5"/>
      <c r="T45" s="5"/>
      <c r="U45" s="5"/>
      <c r="V45" s="5"/>
      <c r="W45" s="5"/>
      <c r="X45" s="5"/>
    </row>
    <row r="46" spans="1:24" x14ac:dyDescent="0.25">
      <c r="A46" s="2"/>
      <c r="B46" s="374" t="s">
        <v>96</v>
      </c>
      <c r="C46" s="374"/>
      <c r="D46" s="374"/>
      <c r="E46" s="374"/>
      <c r="F46" s="374"/>
      <c r="G46" s="374"/>
      <c r="H46" s="374"/>
      <c r="I46" s="270"/>
      <c r="J46" s="2"/>
      <c r="K46" s="2"/>
      <c r="L46" s="2"/>
      <c r="M46" s="5"/>
      <c r="N46" s="5"/>
      <c r="O46" s="5"/>
      <c r="P46" s="5"/>
      <c r="Q46" s="5"/>
      <c r="R46" s="5"/>
      <c r="S46" s="5"/>
      <c r="T46" s="5"/>
      <c r="U46" s="5"/>
      <c r="V46" s="5"/>
      <c r="W46" s="5"/>
      <c r="X46" s="5"/>
    </row>
    <row r="47" spans="1:24" x14ac:dyDescent="0.25">
      <c r="A47" s="2"/>
      <c r="B47" s="374" t="s">
        <v>60</v>
      </c>
      <c r="C47" s="374"/>
      <c r="D47" s="374"/>
      <c r="E47" s="374"/>
      <c r="F47" s="374"/>
      <c r="G47" s="374"/>
      <c r="H47" s="374"/>
      <c r="I47" s="270"/>
      <c r="J47" s="2"/>
      <c r="K47" s="2"/>
      <c r="L47" s="2"/>
      <c r="M47" s="5"/>
      <c r="N47" s="5"/>
      <c r="O47" s="5"/>
      <c r="P47" s="5"/>
      <c r="Q47" s="5"/>
      <c r="R47" s="5"/>
      <c r="S47" s="5"/>
      <c r="T47" s="5"/>
      <c r="U47" s="5"/>
      <c r="V47" s="5"/>
      <c r="W47" s="5"/>
      <c r="X47" s="5"/>
    </row>
    <row r="48" spans="1:24" x14ac:dyDescent="0.25">
      <c r="A48" s="2"/>
      <c r="B48" s="374" t="s">
        <v>165</v>
      </c>
      <c r="C48" s="374"/>
      <c r="D48" s="374"/>
      <c r="E48" s="374"/>
      <c r="F48" s="374"/>
      <c r="G48" s="374"/>
      <c r="H48" s="374"/>
      <c r="I48" s="270"/>
      <c r="J48" s="2"/>
      <c r="K48" s="2"/>
      <c r="L48" s="2"/>
      <c r="M48" s="5"/>
      <c r="N48" s="5"/>
      <c r="O48" s="5"/>
      <c r="P48" s="5"/>
      <c r="Q48" s="5"/>
      <c r="R48" s="5"/>
      <c r="S48" s="5"/>
      <c r="T48" s="5"/>
      <c r="U48" s="5"/>
      <c r="V48" s="5"/>
      <c r="W48" s="5"/>
      <c r="X48" s="5"/>
    </row>
    <row r="49" spans="1:24" x14ac:dyDescent="0.25">
      <c r="A49" s="2"/>
      <c r="B49" s="374" t="s">
        <v>762</v>
      </c>
      <c r="C49" s="374"/>
      <c r="D49" s="374"/>
      <c r="E49" s="374"/>
      <c r="F49" s="374"/>
      <c r="G49" s="374"/>
      <c r="H49" s="374"/>
      <c r="I49" s="270"/>
      <c r="J49" s="2"/>
      <c r="K49" s="2"/>
      <c r="L49" s="2"/>
      <c r="M49" s="5"/>
      <c r="N49" s="5"/>
      <c r="O49" s="5"/>
      <c r="P49" s="5"/>
      <c r="Q49" s="5"/>
      <c r="R49" s="5"/>
      <c r="S49" s="5"/>
      <c r="T49" s="5"/>
      <c r="U49" s="5"/>
      <c r="V49" s="5"/>
      <c r="W49" s="5"/>
      <c r="X49" s="5"/>
    </row>
    <row r="50" spans="1:24" x14ac:dyDescent="0.25">
      <c r="A50" s="2"/>
      <c r="B50" s="147" t="s">
        <v>163</v>
      </c>
      <c r="C50" s="5"/>
      <c r="D50" s="5"/>
      <c r="E50" s="5"/>
      <c r="F50" s="2"/>
      <c r="G50" s="2"/>
      <c r="H50" s="5"/>
      <c r="I50" s="5"/>
      <c r="J50" s="2"/>
      <c r="K50" s="2"/>
      <c r="L50" s="2"/>
      <c r="M50" s="5"/>
      <c r="N50" s="5"/>
      <c r="O50" s="5"/>
      <c r="P50" s="5"/>
      <c r="Q50" s="5"/>
      <c r="R50" s="5"/>
      <c r="S50" s="5"/>
      <c r="T50" s="5"/>
      <c r="U50" s="5"/>
      <c r="V50" s="5"/>
      <c r="W50" s="5"/>
      <c r="X50" s="5"/>
    </row>
    <row r="51" spans="1:24" x14ac:dyDescent="0.25">
      <c r="A51" s="2"/>
      <c r="B51" s="147" t="s">
        <v>58</v>
      </c>
      <c r="C51" s="5"/>
      <c r="D51" s="5"/>
      <c r="E51" s="5"/>
      <c r="F51" s="2"/>
      <c r="G51" s="2"/>
      <c r="H51" s="5"/>
      <c r="I51" s="5"/>
      <c r="J51" s="2"/>
      <c r="K51" s="2"/>
      <c r="L51" s="2"/>
      <c r="M51" s="5"/>
      <c r="N51" s="5"/>
      <c r="O51" s="5"/>
      <c r="P51" s="5"/>
      <c r="Q51" s="5"/>
      <c r="R51" s="5"/>
      <c r="S51" s="5"/>
      <c r="T51" s="5"/>
      <c r="U51" s="5"/>
      <c r="V51" s="5"/>
      <c r="W51" s="5"/>
      <c r="X51" s="5"/>
    </row>
    <row r="52" spans="1:24" x14ac:dyDescent="0.25">
      <c r="A52" s="19"/>
      <c r="B52" s="147" t="s">
        <v>162</v>
      </c>
      <c r="C52" s="5"/>
      <c r="D52" s="5"/>
      <c r="E52" s="2"/>
      <c r="F52" s="2"/>
      <c r="G52" s="5"/>
      <c r="H52" s="2"/>
      <c r="I52" s="2"/>
      <c r="J52" s="5"/>
      <c r="K52" s="5"/>
      <c r="L52" s="5"/>
      <c r="M52" s="5"/>
      <c r="N52" s="5"/>
      <c r="O52" s="5"/>
      <c r="P52" s="5"/>
      <c r="Q52" s="5"/>
      <c r="R52" s="5"/>
      <c r="S52" s="5"/>
      <c r="T52" s="5"/>
      <c r="U52" s="5"/>
      <c r="V52" s="5"/>
      <c r="W52" s="5"/>
      <c r="X52" s="5"/>
    </row>
    <row r="53" spans="1:24" x14ac:dyDescent="0.25">
      <c r="A53" s="19"/>
      <c r="B53" s="147" t="s">
        <v>164</v>
      </c>
      <c r="C53" s="5"/>
      <c r="D53" s="5"/>
      <c r="E53" s="2"/>
      <c r="F53" s="2"/>
      <c r="G53" s="5"/>
      <c r="H53" s="2"/>
      <c r="I53" s="2"/>
      <c r="J53" s="5"/>
      <c r="K53" s="5"/>
      <c r="L53" s="5"/>
      <c r="M53" s="5"/>
      <c r="N53" s="5"/>
      <c r="O53" s="5"/>
      <c r="P53" s="5"/>
      <c r="Q53" s="5"/>
      <c r="R53" s="5"/>
      <c r="S53" s="5"/>
      <c r="T53" s="5"/>
      <c r="U53" s="5"/>
      <c r="V53" s="5"/>
      <c r="W53" s="5"/>
      <c r="X53" s="5"/>
    </row>
    <row r="54" spans="1:24" x14ac:dyDescent="0.25">
      <c r="A54" s="19"/>
      <c r="B54" s="147" t="s">
        <v>698</v>
      </c>
      <c r="C54" s="5"/>
      <c r="D54" s="5"/>
      <c r="E54" s="2"/>
      <c r="F54" s="2"/>
      <c r="G54" s="5"/>
      <c r="H54" s="2"/>
      <c r="I54" s="2"/>
      <c r="J54" s="5"/>
      <c r="K54" s="5"/>
      <c r="L54" s="5"/>
      <c r="M54" s="5"/>
      <c r="N54" s="5"/>
      <c r="O54" s="5"/>
      <c r="P54" s="5"/>
      <c r="Q54" s="5"/>
      <c r="R54" s="5"/>
      <c r="S54" s="5"/>
      <c r="T54" s="5"/>
      <c r="U54" s="5"/>
      <c r="V54" s="5"/>
      <c r="W54" s="5"/>
      <c r="X54" s="5"/>
    </row>
    <row r="55" spans="1:24" x14ac:dyDescent="0.25">
      <c r="A55" s="19"/>
      <c r="B55" s="147" t="s">
        <v>699</v>
      </c>
      <c r="C55" s="5"/>
      <c r="D55" s="5"/>
      <c r="E55" s="2"/>
      <c r="F55" s="2"/>
      <c r="G55" s="5"/>
      <c r="H55" s="2"/>
      <c r="I55" s="2"/>
      <c r="J55" s="5"/>
      <c r="K55" s="5"/>
      <c r="L55" s="5"/>
      <c r="M55" s="5"/>
      <c r="N55" s="5"/>
      <c r="O55" s="5"/>
      <c r="P55" s="5"/>
      <c r="Q55" s="5"/>
      <c r="R55" s="5"/>
      <c r="S55" s="5"/>
      <c r="T55" s="5"/>
      <c r="U55" s="5"/>
      <c r="V55" s="5"/>
      <c r="W55" s="5"/>
      <c r="X55" s="5"/>
    </row>
    <row r="56" spans="1:24" x14ac:dyDescent="0.25">
      <c r="B56" s="147"/>
    </row>
    <row r="57" spans="1:24" x14ac:dyDescent="0.25">
      <c r="B57" s="147" t="s">
        <v>700</v>
      </c>
    </row>
    <row r="58" spans="1:24" x14ac:dyDescent="0.25">
      <c r="B58" s="147" t="s">
        <v>57</v>
      </c>
    </row>
    <row r="59" spans="1:24" x14ac:dyDescent="0.25">
      <c r="B59" s="375" t="s">
        <v>704</v>
      </c>
      <c r="C59" s="375"/>
      <c r="D59" s="375"/>
      <c r="E59" s="375"/>
      <c r="F59" s="375"/>
      <c r="G59" s="375"/>
      <c r="H59" s="375"/>
    </row>
    <row r="61" spans="1:24" x14ac:dyDescent="0.25">
      <c r="B61" s="404" t="s">
        <v>723</v>
      </c>
      <c r="C61" s="404"/>
    </row>
    <row r="62" spans="1:24" x14ac:dyDescent="0.25">
      <c r="B62" s="276" t="s">
        <v>711</v>
      </c>
      <c r="C62" s="276" t="s">
        <v>712</v>
      </c>
    </row>
    <row r="63" spans="1:24" x14ac:dyDescent="0.25">
      <c r="B63" s="272"/>
      <c r="C63" s="277">
        <f ca="1">$O$4</f>
        <v>147.53779487552711</v>
      </c>
    </row>
    <row r="64" spans="1:24" x14ac:dyDescent="0.25">
      <c r="B64" s="237">
        <v>1</v>
      </c>
      <c r="C64" s="236">
        <f t="dataTable" ref="C64:C10063" dt2D="0" dtr="0" r1="N3" ca="1"/>
        <v>116.26838615718748</v>
      </c>
    </row>
    <row r="65" spans="2:9" x14ac:dyDescent="0.25">
      <c r="B65" s="237">
        <v>2</v>
      </c>
      <c r="C65" s="236">
        <v>166.14819108623971</v>
      </c>
    </row>
    <row r="66" spans="2:9" x14ac:dyDescent="0.25">
      <c r="B66" s="237">
        <v>3</v>
      </c>
      <c r="C66" s="236">
        <v>150.22617365401018</v>
      </c>
    </row>
    <row r="67" spans="2:9" x14ac:dyDescent="0.25">
      <c r="B67" s="237">
        <v>4</v>
      </c>
      <c r="C67" s="236">
        <v>126.30936075800616</v>
      </c>
    </row>
    <row r="68" spans="2:9" x14ac:dyDescent="0.25">
      <c r="B68" s="237">
        <v>5</v>
      </c>
      <c r="C68" s="236">
        <v>110.84904756317616</v>
      </c>
      <c r="H68"/>
      <c r="I68"/>
    </row>
    <row r="69" spans="2:9" x14ac:dyDescent="0.25">
      <c r="B69" s="237">
        <v>6</v>
      </c>
      <c r="C69" s="236">
        <v>121.25405276708609</v>
      </c>
      <c r="H69"/>
      <c r="I69"/>
    </row>
    <row r="70" spans="2:9" x14ac:dyDescent="0.25">
      <c r="B70" s="237">
        <v>7</v>
      </c>
      <c r="C70" s="236">
        <v>165.23125952551163</v>
      </c>
      <c r="H70"/>
      <c r="I70"/>
    </row>
    <row r="71" spans="2:9" x14ac:dyDescent="0.25">
      <c r="B71" s="237">
        <v>8</v>
      </c>
      <c r="C71" s="236">
        <v>208.02446294100011</v>
      </c>
      <c r="H71"/>
      <c r="I71"/>
    </row>
    <row r="72" spans="2:9" x14ac:dyDescent="0.25">
      <c r="B72" s="237">
        <v>9</v>
      </c>
      <c r="C72" s="236">
        <v>93.873031912200545</v>
      </c>
      <c r="H72"/>
      <c r="I72"/>
    </row>
    <row r="73" spans="2:9" x14ac:dyDescent="0.25">
      <c r="B73" s="237">
        <v>10</v>
      </c>
      <c r="C73" s="236">
        <v>98.40097347699303</v>
      </c>
      <c r="H73"/>
      <c r="I73"/>
    </row>
    <row r="74" spans="2:9" x14ac:dyDescent="0.25">
      <c r="B74" s="237">
        <v>11</v>
      </c>
      <c r="C74" s="236">
        <v>182.8299962674914</v>
      </c>
      <c r="H74"/>
      <c r="I74"/>
    </row>
    <row r="75" spans="2:9" x14ac:dyDescent="0.25">
      <c r="B75" s="237">
        <v>12</v>
      </c>
      <c r="C75" s="236">
        <v>118.37092686156073</v>
      </c>
      <c r="H75"/>
      <c r="I75"/>
    </row>
    <row r="76" spans="2:9" x14ac:dyDescent="0.25">
      <c r="B76" s="237">
        <v>13</v>
      </c>
      <c r="C76" s="236">
        <v>96.811432143163415</v>
      </c>
      <c r="H76"/>
      <c r="I76"/>
    </row>
    <row r="77" spans="2:9" x14ac:dyDescent="0.25">
      <c r="B77" s="237">
        <v>14</v>
      </c>
      <c r="C77" s="236">
        <v>119.65177224761594</v>
      </c>
      <c r="H77"/>
      <c r="I77"/>
    </row>
    <row r="78" spans="2:9" x14ac:dyDescent="0.25">
      <c r="B78" s="237">
        <v>15</v>
      </c>
      <c r="C78" s="236">
        <v>138.89990138869135</v>
      </c>
      <c r="H78"/>
      <c r="I78"/>
    </row>
    <row r="79" spans="2:9" x14ac:dyDescent="0.25">
      <c r="B79" s="237">
        <v>16</v>
      </c>
      <c r="C79" s="236">
        <v>87.496666628785263</v>
      </c>
      <c r="H79"/>
      <c r="I79"/>
    </row>
    <row r="80" spans="2:9" x14ac:dyDescent="0.25">
      <c r="B80" s="237">
        <v>17</v>
      </c>
      <c r="C80" s="236">
        <v>153.84247848371405</v>
      </c>
      <c r="H80"/>
      <c r="I80"/>
    </row>
    <row r="81" spans="2:9" x14ac:dyDescent="0.25">
      <c r="B81" s="237">
        <v>18</v>
      </c>
      <c r="C81" s="236">
        <v>234.16295733909524</v>
      </c>
      <c r="H81"/>
      <c r="I81"/>
    </row>
    <row r="82" spans="2:9" x14ac:dyDescent="0.25">
      <c r="B82" s="237">
        <v>19</v>
      </c>
      <c r="C82" s="236">
        <v>100.29240986843253</v>
      </c>
      <c r="H82"/>
      <c r="I82"/>
    </row>
    <row r="83" spans="2:9" x14ac:dyDescent="0.25">
      <c r="B83" s="237">
        <v>20</v>
      </c>
      <c r="C83" s="236">
        <v>101.87412643761118</v>
      </c>
      <c r="H83"/>
      <c r="I83"/>
    </row>
    <row r="84" spans="2:9" x14ac:dyDescent="0.25">
      <c r="B84" s="237">
        <v>21</v>
      </c>
      <c r="C84" s="236">
        <v>179.70536593462208</v>
      </c>
      <c r="H84"/>
      <c r="I84"/>
    </row>
    <row r="85" spans="2:9" x14ac:dyDescent="0.25">
      <c r="B85" s="237">
        <v>22</v>
      </c>
      <c r="C85" s="236">
        <v>151.54626885457211</v>
      </c>
      <c r="H85"/>
      <c r="I85"/>
    </row>
    <row r="86" spans="2:9" x14ac:dyDescent="0.25">
      <c r="B86" s="237">
        <v>23</v>
      </c>
      <c r="C86" s="236">
        <v>78.863593465850244</v>
      </c>
      <c r="H86"/>
      <c r="I86"/>
    </row>
    <row r="87" spans="2:9" x14ac:dyDescent="0.25">
      <c r="B87" s="237">
        <v>24</v>
      </c>
      <c r="C87" s="236">
        <v>134.19980000927177</v>
      </c>
      <c r="H87"/>
      <c r="I87"/>
    </row>
    <row r="88" spans="2:9" x14ac:dyDescent="0.25">
      <c r="B88" s="237">
        <v>25</v>
      </c>
      <c r="C88" s="236">
        <v>120.21615657090265</v>
      </c>
      <c r="H88"/>
      <c r="I88"/>
    </row>
    <row r="89" spans="2:9" x14ac:dyDescent="0.25">
      <c r="B89" s="237">
        <v>26</v>
      </c>
      <c r="C89" s="236">
        <v>136.00529325349859</v>
      </c>
      <c r="H89"/>
      <c r="I89"/>
    </row>
    <row r="90" spans="2:9" x14ac:dyDescent="0.25">
      <c r="B90" s="237">
        <v>27</v>
      </c>
      <c r="C90" s="236">
        <v>168.86140716422278</v>
      </c>
      <c r="H90"/>
      <c r="I90"/>
    </row>
    <row r="91" spans="2:9" x14ac:dyDescent="0.25">
      <c r="B91" s="237">
        <v>28</v>
      </c>
      <c r="C91" s="236">
        <v>152.78488697518424</v>
      </c>
      <c r="H91"/>
      <c r="I91"/>
    </row>
    <row r="92" spans="2:9" x14ac:dyDescent="0.25">
      <c r="B92" s="237">
        <v>29</v>
      </c>
      <c r="C92" s="236">
        <v>137.34936113175462</v>
      </c>
      <c r="H92"/>
      <c r="I92"/>
    </row>
    <row r="93" spans="2:9" x14ac:dyDescent="0.25">
      <c r="B93" s="237">
        <v>30</v>
      </c>
      <c r="C93" s="236">
        <v>156.58740367679309</v>
      </c>
      <c r="H93"/>
      <c r="I93"/>
    </row>
    <row r="94" spans="2:9" x14ac:dyDescent="0.25">
      <c r="B94" s="237">
        <v>31</v>
      </c>
      <c r="C94" s="236">
        <v>249.86106158573648</v>
      </c>
      <c r="H94"/>
      <c r="I94"/>
    </row>
    <row r="95" spans="2:9" x14ac:dyDescent="0.25">
      <c r="B95" s="237">
        <v>32</v>
      </c>
      <c r="C95" s="236">
        <v>162.01666388655184</v>
      </c>
      <c r="H95"/>
      <c r="I95"/>
    </row>
    <row r="96" spans="2:9" x14ac:dyDescent="0.25">
      <c r="B96" s="237">
        <v>33</v>
      </c>
      <c r="C96" s="236">
        <v>96.59978136427479</v>
      </c>
      <c r="H96"/>
      <c r="I96"/>
    </row>
    <row r="97" spans="2:9" x14ac:dyDescent="0.25">
      <c r="B97" s="237">
        <v>34</v>
      </c>
      <c r="C97" s="236">
        <v>153.91295715728376</v>
      </c>
      <c r="H97"/>
      <c r="I97"/>
    </row>
    <row r="98" spans="2:9" x14ac:dyDescent="0.25">
      <c r="B98" s="237">
        <v>35</v>
      </c>
      <c r="C98" s="236">
        <v>158.19651149030113</v>
      </c>
      <c r="H98"/>
      <c r="I98"/>
    </row>
    <row r="99" spans="2:9" x14ac:dyDescent="0.25">
      <c r="B99" s="237">
        <v>36</v>
      </c>
      <c r="C99" s="236">
        <v>87.519650420810066</v>
      </c>
      <c r="H99"/>
      <c r="I99"/>
    </row>
    <row r="100" spans="2:9" x14ac:dyDescent="0.25">
      <c r="B100" s="237">
        <v>37</v>
      </c>
      <c r="C100" s="236">
        <v>141.71517601972616</v>
      </c>
      <c r="H100"/>
      <c r="I100"/>
    </row>
    <row r="101" spans="2:9" x14ac:dyDescent="0.25">
      <c r="B101" s="237">
        <v>38</v>
      </c>
      <c r="C101" s="236">
        <v>111.72891683831094</v>
      </c>
      <c r="H101"/>
      <c r="I101"/>
    </row>
    <row r="102" spans="2:9" x14ac:dyDescent="0.25">
      <c r="B102" s="237">
        <v>39</v>
      </c>
      <c r="C102" s="236">
        <v>85.409061979175206</v>
      </c>
      <c r="H102"/>
      <c r="I102"/>
    </row>
    <row r="103" spans="2:9" x14ac:dyDescent="0.25">
      <c r="B103" s="237">
        <v>40</v>
      </c>
      <c r="C103" s="236">
        <v>144.82971170097386</v>
      </c>
      <c r="H103"/>
      <c r="I103"/>
    </row>
    <row r="104" spans="2:9" x14ac:dyDescent="0.25">
      <c r="B104" s="237">
        <v>41</v>
      </c>
      <c r="C104" s="236">
        <v>152.0694963045967</v>
      </c>
      <c r="H104"/>
      <c r="I104"/>
    </row>
    <row r="105" spans="2:9" x14ac:dyDescent="0.25">
      <c r="B105" s="237">
        <v>42</v>
      </c>
      <c r="C105" s="236">
        <v>105.6016885271175</v>
      </c>
      <c r="H105"/>
      <c r="I105"/>
    </row>
    <row r="106" spans="2:9" x14ac:dyDescent="0.25">
      <c r="B106" s="237">
        <v>43</v>
      </c>
      <c r="C106" s="236">
        <v>143.60271927183618</v>
      </c>
      <c r="H106"/>
      <c r="I106"/>
    </row>
    <row r="107" spans="2:9" x14ac:dyDescent="0.25">
      <c r="B107" s="237">
        <v>44</v>
      </c>
      <c r="C107" s="236">
        <v>260.32279123286509</v>
      </c>
      <c r="H107"/>
      <c r="I107"/>
    </row>
    <row r="108" spans="2:9" x14ac:dyDescent="0.25">
      <c r="B108" s="237">
        <v>45</v>
      </c>
      <c r="C108" s="236">
        <v>103.55478534941093</v>
      </c>
      <c r="H108"/>
      <c r="I108"/>
    </row>
    <row r="109" spans="2:9" x14ac:dyDescent="0.25">
      <c r="B109" s="237">
        <v>46</v>
      </c>
      <c r="C109" s="236">
        <v>112.28443885519397</v>
      </c>
      <c r="H109"/>
      <c r="I109"/>
    </row>
    <row r="110" spans="2:9" x14ac:dyDescent="0.25">
      <c r="B110" s="237">
        <v>47</v>
      </c>
      <c r="C110" s="236">
        <v>121.99132371202137</v>
      </c>
      <c r="H110"/>
      <c r="I110"/>
    </row>
    <row r="111" spans="2:9" x14ac:dyDescent="0.25">
      <c r="B111" s="237">
        <v>48</v>
      </c>
      <c r="C111" s="236">
        <v>107.80659616906915</v>
      </c>
      <c r="H111"/>
      <c r="I111"/>
    </row>
    <row r="112" spans="2:9" x14ac:dyDescent="0.25">
      <c r="B112" s="237">
        <v>49</v>
      </c>
      <c r="C112" s="236">
        <v>108.8723436325912</v>
      </c>
      <c r="H112"/>
      <c r="I112"/>
    </row>
    <row r="113" spans="2:9" x14ac:dyDescent="0.25">
      <c r="B113" s="237">
        <v>50</v>
      </c>
      <c r="C113" s="236">
        <v>84.633060243977553</v>
      </c>
      <c r="H113"/>
      <c r="I113"/>
    </row>
    <row r="114" spans="2:9" x14ac:dyDescent="0.25">
      <c r="B114" s="237">
        <v>51</v>
      </c>
      <c r="C114" s="236">
        <v>91.096918110659018</v>
      </c>
      <c r="H114"/>
      <c r="I114"/>
    </row>
    <row r="115" spans="2:9" x14ac:dyDescent="0.25">
      <c r="B115" s="237">
        <v>52</v>
      </c>
      <c r="C115" s="236">
        <v>105.53349616190481</v>
      </c>
      <c r="H115"/>
      <c r="I115"/>
    </row>
    <row r="116" spans="2:9" x14ac:dyDescent="0.25">
      <c r="B116" s="237">
        <v>53</v>
      </c>
      <c r="C116" s="236">
        <v>116.54446869423985</v>
      </c>
      <c r="H116"/>
      <c r="I116"/>
    </row>
    <row r="117" spans="2:9" x14ac:dyDescent="0.25">
      <c r="B117" s="237">
        <v>54</v>
      </c>
      <c r="C117" s="236">
        <v>115.11065434052755</v>
      </c>
      <c r="H117"/>
      <c r="I117"/>
    </row>
    <row r="118" spans="2:9" x14ac:dyDescent="0.25">
      <c r="B118" s="237">
        <v>55</v>
      </c>
      <c r="C118" s="236">
        <v>145.83627399834063</v>
      </c>
      <c r="H118"/>
      <c r="I118"/>
    </row>
    <row r="119" spans="2:9" x14ac:dyDescent="0.25">
      <c r="B119" s="237">
        <v>56</v>
      </c>
      <c r="C119" s="236">
        <v>97.57516002060828</v>
      </c>
      <c r="H119"/>
      <c r="I119"/>
    </row>
    <row r="120" spans="2:9" x14ac:dyDescent="0.25">
      <c r="B120" s="237">
        <v>57</v>
      </c>
      <c r="C120" s="236">
        <v>144.07636595480761</v>
      </c>
      <c r="H120"/>
      <c r="I120"/>
    </row>
    <row r="121" spans="2:9" x14ac:dyDescent="0.25">
      <c r="B121" s="237">
        <v>58</v>
      </c>
      <c r="C121" s="236">
        <v>126.21480426002722</v>
      </c>
      <c r="H121"/>
      <c r="I121"/>
    </row>
    <row r="122" spans="2:9" x14ac:dyDescent="0.25">
      <c r="B122" s="237">
        <v>59</v>
      </c>
      <c r="C122" s="236">
        <v>76.422908118656665</v>
      </c>
      <c r="H122"/>
      <c r="I122"/>
    </row>
    <row r="123" spans="2:9" x14ac:dyDescent="0.25">
      <c r="B123" s="237">
        <v>60</v>
      </c>
      <c r="C123" s="236">
        <v>138.63436677705232</v>
      </c>
      <c r="H123"/>
      <c r="I123"/>
    </row>
    <row r="124" spans="2:9" x14ac:dyDescent="0.25">
      <c r="B124" s="237">
        <v>61</v>
      </c>
      <c r="C124" s="236">
        <v>134.51821102864301</v>
      </c>
      <c r="H124"/>
      <c r="I124"/>
    </row>
    <row r="125" spans="2:9" x14ac:dyDescent="0.25">
      <c r="B125" s="237">
        <v>62</v>
      </c>
      <c r="C125" s="236">
        <v>143.83881122796848</v>
      </c>
      <c r="H125"/>
      <c r="I125"/>
    </row>
    <row r="126" spans="2:9" x14ac:dyDescent="0.25">
      <c r="B126" s="237">
        <v>63</v>
      </c>
      <c r="C126" s="236">
        <v>111.13133181249827</v>
      </c>
      <c r="H126"/>
      <c r="I126"/>
    </row>
    <row r="127" spans="2:9" x14ac:dyDescent="0.25">
      <c r="B127" s="237">
        <v>64</v>
      </c>
      <c r="C127" s="236">
        <v>138.5746830287645</v>
      </c>
      <c r="H127"/>
      <c r="I127"/>
    </row>
    <row r="128" spans="2:9" x14ac:dyDescent="0.25">
      <c r="B128" s="237">
        <v>65</v>
      </c>
      <c r="C128" s="236">
        <v>152.35756694182828</v>
      </c>
      <c r="H128"/>
      <c r="I128"/>
    </row>
    <row r="129" spans="2:9" x14ac:dyDescent="0.25">
      <c r="B129" s="237">
        <v>66</v>
      </c>
      <c r="C129" s="236">
        <v>73.345770661882185</v>
      </c>
      <c r="H129"/>
      <c r="I129"/>
    </row>
    <row r="130" spans="2:9" x14ac:dyDescent="0.25">
      <c r="B130" s="237">
        <v>67</v>
      </c>
      <c r="C130" s="236">
        <v>160.42098620705895</v>
      </c>
      <c r="H130"/>
      <c r="I130"/>
    </row>
    <row r="131" spans="2:9" x14ac:dyDescent="0.25">
      <c r="B131" s="237">
        <v>68</v>
      </c>
      <c r="C131" s="236">
        <v>184.65597090632585</v>
      </c>
      <c r="H131"/>
      <c r="I131"/>
    </row>
    <row r="132" spans="2:9" x14ac:dyDescent="0.25">
      <c r="B132" s="237">
        <v>69</v>
      </c>
      <c r="C132" s="236">
        <v>158.56783485658005</v>
      </c>
      <c r="H132"/>
      <c r="I132"/>
    </row>
    <row r="133" spans="2:9" x14ac:dyDescent="0.25">
      <c r="B133" s="237">
        <v>70</v>
      </c>
      <c r="C133" s="236">
        <v>122.5179819013489</v>
      </c>
      <c r="H133"/>
      <c r="I133"/>
    </row>
    <row r="134" spans="2:9" x14ac:dyDescent="0.25">
      <c r="B134" s="237">
        <v>71</v>
      </c>
      <c r="C134" s="236">
        <v>91.860328512761143</v>
      </c>
      <c r="H134"/>
      <c r="I134"/>
    </row>
    <row r="135" spans="2:9" x14ac:dyDescent="0.25">
      <c r="B135" s="237">
        <v>72</v>
      </c>
      <c r="C135" s="236">
        <v>69.780008133485552</v>
      </c>
      <c r="H135"/>
      <c r="I135"/>
    </row>
    <row r="136" spans="2:9" x14ac:dyDescent="0.25">
      <c r="B136" s="237">
        <v>73</v>
      </c>
      <c r="C136" s="236">
        <v>117.73781492561818</v>
      </c>
      <c r="H136"/>
      <c r="I136"/>
    </row>
    <row r="137" spans="2:9" x14ac:dyDescent="0.25">
      <c r="B137" s="237">
        <v>74</v>
      </c>
      <c r="C137" s="236">
        <v>130.22052227379413</v>
      </c>
      <c r="H137"/>
      <c r="I137"/>
    </row>
    <row r="138" spans="2:9" x14ac:dyDescent="0.25">
      <c r="B138" s="237">
        <v>75</v>
      </c>
      <c r="C138" s="236">
        <v>127.39748012177007</v>
      </c>
      <c r="H138"/>
      <c r="I138"/>
    </row>
    <row r="139" spans="2:9" x14ac:dyDescent="0.25">
      <c r="B139" s="237">
        <v>76</v>
      </c>
      <c r="C139" s="236">
        <v>142.38136228624009</v>
      </c>
      <c r="H139"/>
      <c r="I139"/>
    </row>
    <row r="140" spans="2:9" x14ac:dyDescent="0.25">
      <c r="B140" s="237">
        <v>77</v>
      </c>
      <c r="C140" s="236">
        <v>98.33513521714076</v>
      </c>
      <c r="H140"/>
      <c r="I140"/>
    </row>
    <row r="141" spans="2:9" x14ac:dyDescent="0.25">
      <c r="B141" s="237">
        <v>78</v>
      </c>
      <c r="C141" s="236">
        <v>94.40480692391813</v>
      </c>
      <c r="H141"/>
      <c r="I141"/>
    </row>
    <row r="142" spans="2:9" x14ac:dyDescent="0.25">
      <c r="B142" s="237">
        <v>79</v>
      </c>
      <c r="C142" s="236">
        <v>132.65110719463672</v>
      </c>
      <c r="H142"/>
      <c r="I142"/>
    </row>
    <row r="143" spans="2:9" x14ac:dyDescent="0.25">
      <c r="B143" s="237">
        <v>80</v>
      </c>
      <c r="C143" s="236">
        <v>130.07932029940559</v>
      </c>
      <c r="H143"/>
      <c r="I143"/>
    </row>
    <row r="144" spans="2:9" x14ac:dyDescent="0.25">
      <c r="B144" s="237">
        <v>81</v>
      </c>
      <c r="C144" s="236">
        <v>121.52319753642762</v>
      </c>
      <c r="H144"/>
      <c r="I144"/>
    </row>
    <row r="145" spans="2:9" x14ac:dyDescent="0.25">
      <c r="B145" s="237">
        <v>82</v>
      </c>
      <c r="C145" s="236">
        <v>137.13105390225491</v>
      </c>
      <c r="H145"/>
      <c r="I145"/>
    </row>
    <row r="146" spans="2:9" x14ac:dyDescent="0.25">
      <c r="B146" s="237">
        <v>83</v>
      </c>
      <c r="C146" s="236">
        <v>120.38555862295082</v>
      </c>
      <c r="H146"/>
      <c r="I146"/>
    </row>
    <row r="147" spans="2:9" x14ac:dyDescent="0.25">
      <c r="B147" s="237">
        <v>84</v>
      </c>
      <c r="C147" s="236">
        <v>90.358241225438533</v>
      </c>
      <c r="H147"/>
      <c r="I147"/>
    </row>
    <row r="148" spans="2:9" x14ac:dyDescent="0.25">
      <c r="B148" s="237">
        <v>85</v>
      </c>
      <c r="C148" s="236">
        <v>78.226747676380015</v>
      </c>
      <c r="H148"/>
      <c r="I148"/>
    </row>
    <row r="149" spans="2:9" x14ac:dyDescent="0.25">
      <c r="B149" s="237">
        <v>86</v>
      </c>
      <c r="C149" s="236">
        <v>199.7193999227278</v>
      </c>
      <c r="H149"/>
      <c r="I149"/>
    </row>
    <row r="150" spans="2:9" x14ac:dyDescent="0.25">
      <c r="B150" s="237">
        <v>87</v>
      </c>
      <c r="C150" s="236">
        <v>98.062832753644059</v>
      </c>
      <c r="H150"/>
      <c r="I150"/>
    </row>
    <row r="151" spans="2:9" x14ac:dyDescent="0.25">
      <c r="B151" s="237">
        <v>88</v>
      </c>
      <c r="C151" s="236">
        <v>56.3944751718752</v>
      </c>
      <c r="H151"/>
      <c r="I151"/>
    </row>
    <row r="152" spans="2:9" x14ac:dyDescent="0.25">
      <c r="B152" s="237">
        <v>89</v>
      </c>
      <c r="C152" s="236">
        <v>188.98267134037303</v>
      </c>
      <c r="H152"/>
      <c r="I152"/>
    </row>
    <row r="153" spans="2:9" x14ac:dyDescent="0.25">
      <c r="B153" s="237">
        <v>90</v>
      </c>
      <c r="C153" s="236">
        <v>133.315210920596</v>
      </c>
      <c r="H153"/>
      <c r="I153"/>
    </row>
    <row r="154" spans="2:9" x14ac:dyDescent="0.25">
      <c r="B154" s="237">
        <v>91</v>
      </c>
      <c r="C154" s="236">
        <v>77.542101782201158</v>
      </c>
      <c r="H154"/>
      <c r="I154"/>
    </row>
    <row r="155" spans="2:9" x14ac:dyDescent="0.25">
      <c r="B155" s="237">
        <v>92</v>
      </c>
      <c r="C155" s="236">
        <v>102.30536174184307</v>
      </c>
      <c r="H155"/>
      <c r="I155"/>
    </row>
    <row r="156" spans="2:9" x14ac:dyDescent="0.25">
      <c r="B156" s="237">
        <v>93</v>
      </c>
      <c r="C156" s="236">
        <v>94.143480414161189</v>
      </c>
      <c r="H156"/>
      <c r="I156"/>
    </row>
    <row r="157" spans="2:9" x14ac:dyDescent="0.25">
      <c r="B157" s="237">
        <v>94</v>
      </c>
      <c r="C157" s="236">
        <v>153.95557536553056</v>
      </c>
      <c r="H157"/>
      <c r="I157"/>
    </row>
    <row r="158" spans="2:9" x14ac:dyDescent="0.25">
      <c r="B158" s="237">
        <v>95</v>
      </c>
      <c r="C158" s="236">
        <v>140.0784009033454</v>
      </c>
      <c r="H158"/>
      <c r="I158"/>
    </row>
    <row r="159" spans="2:9" x14ac:dyDescent="0.25">
      <c r="B159" s="237">
        <v>96</v>
      </c>
      <c r="C159" s="236">
        <v>127.98435311103195</v>
      </c>
      <c r="H159"/>
      <c r="I159"/>
    </row>
    <row r="160" spans="2:9" x14ac:dyDescent="0.25">
      <c r="B160" s="237">
        <v>97</v>
      </c>
      <c r="C160" s="236">
        <v>147.65539083945561</v>
      </c>
      <c r="H160"/>
      <c r="I160"/>
    </row>
    <row r="161" spans="2:9" x14ac:dyDescent="0.25">
      <c r="B161" s="237">
        <v>98</v>
      </c>
      <c r="C161" s="236">
        <v>133.56242918028676</v>
      </c>
      <c r="H161"/>
      <c r="I161"/>
    </row>
    <row r="162" spans="2:9" x14ac:dyDescent="0.25">
      <c r="B162" s="237">
        <v>99</v>
      </c>
      <c r="C162" s="236">
        <v>107.61941770326703</v>
      </c>
      <c r="H162"/>
      <c r="I162"/>
    </row>
    <row r="163" spans="2:9" x14ac:dyDescent="0.25">
      <c r="B163" s="237">
        <v>100</v>
      </c>
      <c r="C163" s="236">
        <v>128.06512530759898</v>
      </c>
      <c r="H163"/>
      <c r="I163"/>
    </row>
    <row r="164" spans="2:9" x14ac:dyDescent="0.25">
      <c r="B164" s="237">
        <v>101</v>
      </c>
      <c r="C164" s="236">
        <v>155.85815736474814</v>
      </c>
      <c r="H164"/>
      <c r="I164"/>
    </row>
    <row r="165" spans="2:9" x14ac:dyDescent="0.25">
      <c r="B165" s="237">
        <v>102</v>
      </c>
      <c r="C165" s="236">
        <v>143.82919204076296</v>
      </c>
      <c r="H165"/>
      <c r="I165"/>
    </row>
    <row r="166" spans="2:9" x14ac:dyDescent="0.25">
      <c r="B166" s="237">
        <v>103</v>
      </c>
      <c r="C166" s="236">
        <v>130.36469632171227</v>
      </c>
      <c r="H166"/>
      <c r="I166"/>
    </row>
    <row r="167" spans="2:9" x14ac:dyDescent="0.25">
      <c r="B167" s="237">
        <v>104</v>
      </c>
      <c r="C167" s="236">
        <v>157.32303205354228</v>
      </c>
      <c r="H167"/>
      <c r="I167"/>
    </row>
    <row r="168" spans="2:9" x14ac:dyDescent="0.25">
      <c r="B168" s="237">
        <v>105</v>
      </c>
      <c r="C168" s="236">
        <v>161.65114812077528</v>
      </c>
      <c r="H168"/>
      <c r="I168"/>
    </row>
    <row r="169" spans="2:9" x14ac:dyDescent="0.25">
      <c r="B169" s="237">
        <v>106</v>
      </c>
      <c r="C169" s="236">
        <v>74.978267937985109</v>
      </c>
      <c r="H169"/>
      <c r="I169"/>
    </row>
    <row r="170" spans="2:9" x14ac:dyDescent="0.25">
      <c r="B170" s="237">
        <v>107</v>
      </c>
      <c r="C170" s="236">
        <v>82.95003786153201</v>
      </c>
      <c r="H170"/>
      <c r="I170"/>
    </row>
    <row r="171" spans="2:9" x14ac:dyDescent="0.25">
      <c r="B171" s="237">
        <v>108</v>
      </c>
      <c r="C171" s="236">
        <v>124.5875361566826</v>
      </c>
      <c r="H171"/>
      <c r="I171"/>
    </row>
    <row r="172" spans="2:9" x14ac:dyDescent="0.25">
      <c r="B172" s="237">
        <v>109</v>
      </c>
      <c r="C172" s="236">
        <v>117.49472469672678</v>
      </c>
      <c r="H172"/>
      <c r="I172"/>
    </row>
    <row r="173" spans="2:9" x14ac:dyDescent="0.25">
      <c r="B173" s="237">
        <v>110</v>
      </c>
      <c r="C173" s="236">
        <v>85.423928843382114</v>
      </c>
      <c r="H173"/>
      <c r="I173"/>
    </row>
    <row r="174" spans="2:9" x14ac:dyDescent="0.25">
      <c r="B174" s="237">
        <v>111</v>
      </c>
      <c r="C174" s="236">
        <v>94.974341545805956</v>
      </c>
      <c r="H174"/>
      <c r="I174"/>
    </row>
    <row r="175" spans="2:9" x14ac:dyDescent="0.25">
      <c r="B175" s="237">
        <v>112</v>
      </c>
      <c r="C175" s="236">
        <v>73.148426117769844</v>
      </c>
      <c r="H175"/>
      <c r="I175"/>
    </row>
    <row r="176" spans="2:9" x14ac:dyDescent="0.25">
      <c r="B176" s="237">
        <v>113</v>
      </c>
      <c r="C176" s="236">
        <v>137.88861958746719</v>
      </c>
      <c r="H176"/>
      <c r="I176"/>
    </row>
    <row r="177" spans="2:9" x14ac:dyDescent="0.25">
      <c r="B177" s="237">
        <v>114</v>
      </c>
      <c r="C177" s="236">
        <v>127.89006070524054</v>
      </c>
      <c r="H177"/>
      <c r="I177"/>
    </row>
    <row r="178" spans="2:9" x14ac:dyDescent="0.25">
      <c r="B178" s="237">
        <v>115</v>
      </c>
      <c r="C178" s="236">
        <v>231.60706789607738</v>
      </c>
      <c r="H178"/>
      <c r="I178"/>
    </row>
    <row r="179" spans="2:9" x14ac:dyDescent="0.25">
      <c r="B179" s="237">
        <v>116</v>
      </c>
      <c r="C179" s="236">
        <v>121.23634787024706</v>
      </c>
      <c r="H179"/>
      <c r="I179"/>
    </row>
    <row r="180" spans="2:9" x14ac:dyDescent="0.25">
      <c r="B180" s="237">
        <v>117</v>
      </c>
      <c r="C180" s="236">
        <v>135.73636437835393</v>
      </c>
      <c r="H180"/>
      <c r="I180"/>
    </row>
    <row r="181" spans="2:9" x14ac:dyDescent="0.25">
      <c r="B181" s="237">
        <v>118</v>
      </c>
      <c r="C181" s="236">
        <v>142.38159012302285</v>
      </c>
      <c r="H181"/>
      <c r="I181"/>
    </row>
    <row r="182" spans="2:9" x14ac:dyDescent="0.25">
      <c r="B182" s="237">
        <v>119</v>
      </c>
      <c r="C182" s="236">
        <v>159.34566608161447</v>
      </c>
      <c r="H182"/>
      <c r="I182"/>
    </row>
    <row r="183" spans="2:9" x14ac:dyDescent="0.25">
      <c r="B183" s="237">
        <v>120</v>
      </c>
      <c r="C183" s="236">
        <v>145.50370694202644</v>
      </c>
      <c r="H183"/>
      <c r="I183"/>
    </row>
    <row r="184" spans="2:9" x14ac:dyDescent="0.25">
      <c r="B184" s="237">
        <v>121</v>
      </c>
      <c r="C184" s="236">
        <v>134.61215354733969</v>
      </c>
      <c r="H184"/>
      <c r="I184"/>
    </row>
    <row r="185" spans="2:9" x14ac:dyDescent="0.25">
      <c r="B185" s="237">
        <v>122</v>
      </c>
      <c r="C185" s="236">
        <v>90.069908163903321</v>
      </c>
      <c r="H185"/>
      <c r="I185"/>
    </row>
    <row r="186" spans="2:9" x14ac:dyDescent="0.25">
      <c r="B186" s="237">
        <v>123</v>
      </c>
      <c r="C186" s="236">
        <v>175.46981538318519</v>
      </c>
      <c r="H186"/>
      <c r="I186"/>
    </row>
    <row r="187" spans="2:9" x14ac:dyDescent="0.25">
      <c r="B187" s="237">
        <v>124</v>
      </c>
      <c r="C187" s="236">
        <v>88.764898371884144</v>
      </c>
      <c r="H187"/>
      <c r="I187"/>
    </row>
    <row r="188" spans="2:9" x14ac:dyDescent="0.25">
      <c r="B188" s="237">
        <v>125</v>
      </c>
      <c r="C188" s="236">
        <v>124.13723339339431</v>
      </c>
      <c r="H188"/>
      <c r="I188"/>
    </row>
    <row r="189" spans="2:9" x14ac:dyDescent="0.25">
      <c r="B189" s="237">
        <v>126</v>
      </c>
      <c r="C189" s="236">
        <v>116.88312465652567</v>
      </c>
      <c r="H189"/>
      <c r="I189"/>
    </row>
    <row r="190" spans="2:9" x14ac:dyDescent="0.25">
      <c r="B190" s="237">
        <v>127</v>
      </c>
      <c r="C190" s="236">
        <v>174.17576832112204</v>
      </c>
      <c r="H190"/>
      <c r="I190"/>
    </row>
    <row r="191" spans="2:9" x14ac:dyDescent="0.25">
      <c r="B191" s="237">
        <v>128</v>
      </c>
      <c r="C191" s="236">
        <v>184.31904861135177</v>
      </c>
      <c r="H191"/>
      <c r="I191"/>
    </row>
    <row r="192" spans="2:9" x14ac:dyDescent="0.25">
      <c r="B192" s="237">
        <v>129</v>
      </c>
      <c r="C192" s="236">
        <v>80.246765685286974</v>
      </c>
      <c r="H192"/>
      <c r="I192"/>
    </row>
    <row r="193" spans="2:9" x14ac:dyDescent="0.25">
      <c r="B193" s="237">
        <v>130</v>
      </c>
      <c r="C193" s="236">
        <v>224.90800064220167</v>
      </c>
      <c r="H193"/>
      <c r="I193"/>
    </row>
    <row r="194" spans="2:9" x14ac:dyDescent="0.25">
      <c r="B194" s="237">
        <v>131</v>
      </c>
      <c r="C194" s="236">
        <v>114.89714315412016</v>
      </c>
      <c r="H194"/>
      <c r="I194"/>
    </row>
    <row r="195" spans="2:9" x14ac:dyDescent="0.25">
      <c r="B195" s="237">
        <v>132</v>
      </c>
      <c r="C195" s="236">
        <v>102.0308817904193</v>
      </c>
      <c r="H195"/>
      <c r="I195"/>
    </row>
    <row r="196" spans="2:9" x14ac:dyDescent="0.25">
      <c r="B196" s="237">
        <v>133</v>
      </c>
      <c r="C196" s="236">
        <v>209.56322353528921</v>
      </c>
      <c r="H196"/>
      <c r="I196"/>
    </row>
    <row r="197" spans="2:9" x14ac:dyDescent="0.25">
      <c r="B197" s="237">
        <v>134</v>
      </c>
      <c r="C197" s="236">
        <v>95.692852605802614</v>
      </c>
      <c r="H197"/>
      <c r="I197"/>
    </row>
    <row r="198" spans="2:9" x14ac:dyDescent="0.25">
      <c r="B198" s="237">
        <v>135</v>
      </c>
      <c r="C198" s="236">
        <v>121.01641089607895</v>
      </c>
      <c r="H198"/>
      <c r="I198"/>
    </row>
    <row r="199" spans="2:9" x14ac:dyDescent="0.25">
      <c r="B199" s="237">
        <v>136</v>
      </c>
      <c r="C199" s="236">
        <v>167.60982754656499</v>
      </c>
      <c r="H199"/>
      <c r="I199"/>
    </row>
    <row r="200" spans="2:9" x14ac:dyDescent="0.25">
      <c r="B200" s="237">
        <v>137</v>
      </c>
      <c r="C200" s="236">
        <v>104.52413292444206</v>
      </c>
      <c r="H200"/>
      <c r="I200"/>
    </row>
    <row r="201" spans="2:9" x14ac:dyDescent="0.25">
      <c r="B201" s="237">
        <v>138</v>
      </c>
      <c r="C201" s="236">
        <v>166.16107617441361</v>
      </c>
      <c r="H201"/>
      <c r="I201"/>
    </row>
    <row r="202" spans="2:9" x14ac:dyDescent="0.25">
      <c r="B202" s="237">
        <v>139</v>
      </c>
      <c r="C202" s="236">
        <v>125.13833835634384</v>
      </c>
      <c r="H202"/>
      <c r="I202"/>
    </row>
    <row r="203" spans="2:9" x14ac:dyDescent="0.25">
      <c r="B203" s="237">
        <v>140</v>
      </c>
      <c r="C203" s="236">
        <v>152.29184008451944</v>
      </c>
      <c r="H203"/>
      <c r="I203"/>
    </row>
    <row r="204" spans="2:9" x14ac:dyDescent="0.25">
      <c r="B204" s="237">
        <v>141</v>
      </c>
      <c r="C204" s="236">
        <v>115.38290626851555</v>
      </c>
      <c r="H204"/>
      <c r="I204"/>
    </row>
    <row r="205" spans="2:9" x14ac:dyDescent="0.25">
      <c r="B205" s="237">
        <v>142</v>
      </c>
      <c r="C205" s="236">
        <v>141.29296092970759</v>
      </c>
      <c r="H205"/>
      <c r="I205"/>
    </row>
    <row r="206" spans="2:9" x14ac:dyDescent="0.25">
      <c r="B206" s="237">
        <v>143</v>
      </c>
      <c r="C206" s="236">
        <v>100.26238605925468</v>
      </c>
      <c r="H206"/>
      <c r="I206"/>
    </row>
    <row r="207" spans="2:9" x14ac:dyDescent="0.25">
      <c r="B207" s="237">
        <v>144</v>
      </c>
      <c r="C207" s="236">
        <v>96.944558559092513</v>
      </c>
      <c r="H207"/>
      <c r="I207"/>
    </row>
    <row r="208" spans="2:9" x14ac:dyDescent="0.25">
      <c r="B208" s="237">
        <v>145</v>
      </c>
      <c r="C208" s="236">
        <v>145.63915157966287</v>
      </c>
      <c r="H208"/>
      <c r="I208"/>
    </row>
    <row r="209" spans="2:9" x14ac:dyDescent="0.25">
      <c r="B209" s="237">
        <v>146</v>
      </c>
      <c r="C209" s="236">
        <v>136.11816711704324</v>
      </c>
      <c r="H209"/>
      <c r="I209"/>
    </row>
    <row r="210" spans="2:9" x14ac:dyDescent="0.25">
      <c r="B210" s="237">
        <v>147</v>
      </c>
      <c r="C210" s="236">
        <v>225.07327974927657</v>
      </c>
      <c r="H210"/>
      <c r="I210"/>
    </row>
    <row r="211" spans="2:9" x14ac:dyDescent="0.25">
      <c r="B211" s="237">
        <v>148</v>
      </c>
      <c r="C211" s="236">
        <v>176.89126482688184</v>
      </c>
      <c r="H211"/>
      <c r="I211"/>
    </row>
    <row r="212" spans="2:9" x14ac:dyDescent="0.25">
      <c r="B212" s="237">
        <v>149</v>
      </c>
      <c r="C212" s="236">
        <v>163.06689240505909</v>
      </c>
      <c r="H212"/>
      <c r="I212"/>
    </row>
    <row r="213" spans="2:9" x14ac:dyDescent="0.25">
      <c r="B213" s="237">
        <v>150</v>
      </c>
      <c r="C213" s="236">
        <v>122.07352258136673</v>
      </c>
      <c r="H213"/>
      <c r="I213"/>
    </row>
    <row r="214" spans="2:9" x14ac:dyDescent="0.25">
      <c r="B214" s="237">
        <v>151</v>
      </c>
      <c r="C214" s="236">
        <v>100.62477161583648</v>
      </c>
      <c r="H214"/>
      <c r="I214"/>
    </row>
    <row r="215" spans="2:9" x14ac:dyDescent="0.25">
      <c r="B215" s="237">
        <v>152</v>
      </c>
      <c r="C215" s="236">
        <v>132.29039671839939</v>
      </c>
      <c r="H215"/>
      <c r="I215"/>
    </row>
    <row r="216" spans="2:9" x14ac:dyDescent="0.25">
      <c r="B216" s="237">
        <v>153</v>
      </c>
      <c r="C216" s="236">
        <v>131.23188888560128</v>
      </c>
      <c r="H216"/>
      <c r="I216"/>
    </row>
    <row r="217" spans="2:9" x14ac:dyDescent="0.25">
      <c r="B217" s="237">
        <v>154</v>
      </c>
      <c r="C217" s="236">
        <v>130.43769822948948</v>
      </c>
      <c r="H217"/>
      <c r="I217"/>
    </row>
    <row r="218" spans="2:9" x14ac:dyDescent="0.25">
      <c r="B218" s="237">
        <v>155</v>
      </c>
      <c r="C218" s="236">
        <v>100.12065472126571</v>
      </c>
      <c r="H218"/>
      <c r="I218"/>
    </row>
    <row r="219" spans="2:9" x14ac:dyDescent="0.25">
      <c r="B219" s="237">
        <v>156</v>
      </c>
      <c r="C219" s="236">
        <v>73.411366226288536</v>
      </c>
      <c r="H219"/>
      <c r="I219"/>
    </row>
    <row r="220" spans="2:9" x14ac:dyDescent="0.25">
      <c r="B220" s="237">
        <v>157</v>
      </c>
      <c r="C220" s="236">
        <v>115.45927632024835</v>
      </c>
      <c r="H220"/>
      <c r="I220"/>
    </row>
    <row r="221" spans="2:9" x14ac:dyDescent="0.25">
      <c r="B221" s="237">
        <v>158</v>
      </c>
      <c r="C221" s="236">
        <v>86.930987315260253</v>
      </c>
      <c r="H221"/>
      <c r="I221"/>
    </row>
    <row r="222" spans="2:9" x14ac:dyDescent="0.25">
      <c r="B222" s="237">
        <v>159</v>
      </c>
      <c r="C222" s="236">
        <v>102.92894661807662</v>
      </c>
      <c r="H222"/>
      <c r="I222"/>
    </row>
    <row r="223" spans="2:9" x14ac:dyDescent="0.25">
      <c r="B223" s="237">
        <v>160</v>
      </c>
      <c r="C223" s="236">
        <v>190.9985116106661</v>
      </c>
    </row>
    <row r="224" spans="2:9" x14ac:dyDescent="0.25">
      <c r="B224" s="237">
        <v>161</v>
      </c>
      <c r="C224" s="236">
        <v>122.62599236907701</v>
      </c>
    </row>
    <row r="225" spans="2:9" x14ac:dyDescent="0.25">
      <c r="B225" s="237">
        <v>162</v>
      </c>
      <c r="C225" s="236">
        <v>155.5426149842047</v>
      </c>
      <c r="H225"/>
      <c r="I225"/>
    </row>
    <row r="226" spans="2:9" x14ac:dyDescent="0.25">
      <c r="B226" s="237">
        <v>163</v>
      </c>
      <c r="C226" s="236">
        <v>134.8586369763218</v>
      </c>
      <c r="H226"/>
      <c r="I226"/>
    </row>
    <row r="227" spans="2:9" x14ac:dyDescent="0.25">
      <c r="B227" s="237">
        <v>164</v>
      </c>
      <c r="C227" s="236">
        <v>110.75398631254654</v>
      </c>
      <c r="H227"/>
      <c r="I227"/>
    </row>
    <row r="228" spans="2:9" x14ac:dyDescent="0.25">
      <c r="B228" s="237">
        <v>165</v>
      </c>
      <c r="C228" s="236">
        <v>176.49712828579902</v>
      </c>
      <c r="H228"/>
      <c r="I228"/>
    </row>
    <row r="229" spans="2:9" x14ac:dyDescent="0.25">
      <c r="B229" s="237">
        <v>166</v>
      </c>
      <c r="C229" s="236">
        <v>145.55667114297114</v>
      </c>
      <c r="H229"/>
      <c r="I229"/>
    </row>
    <row r="230" spans="2:9" x14ac:dyDescent="0.25">
      <c r="B230" s="237">
        <v>167</v>
      </c>
      <c r="C230" s="236">
        <v>135.12038379720678</v>
      </c>
      <c r="H230"/>
      <c r="I230"/>
    </row>
    <row r="231" spans="2:9" x14ac:dyDescent="0.25">
      <c r="B231" s="237">
        <v>168</v>
      </c>
      <c r="C231" s="236">
        <v>145.60447658353769</v>
      </c>
      <c r="H231"/>
      <c r="I231"/>
    </row>
    <row r="232" spans="2:9" x14ac:dyDescent="0.25">
      <c r="B232" s="237">
        <v>169</v>
      </c>
      <c r="C232" s="236">
        <v>103.92074138350053</v>
      </c>
      <c r="H232"/>
      <c r="I232"/>
    </row>
    <row r="233" spans="2:9" x14ac:dyDescent="0.25">
      <c r="B233" s="237">
        <v>170</v>
      </c>
      <c r="C233" s="236">
        <v>119.11494194469121</v>
      </c>
      <c r="H233"/>
      <c r="I233"/>
    </row>
    <row r="234" spans="2:9" x14ac:dyDescent="0.25">
      <c r="B234" s="237">
        <v>171</v>
      </c>
      <c r="C234" s="236">
        <v>113.55567941031191</v>
      </c>
      <c r="H234"/>
      <c r="I234"/>
    </row>
    <row r="235" spans="2:9" x14ac:dyDescent="0.25">
      <c r="B235" s="237">
        <v>172</v>
      </c>
      <c r="C235" s="236">
        <v>154.39612810756594</v>
      </c>
      <c r="H235"/>
      <c r="I235"/>
    </row>
    <row r="236" spans="2:9" x14ac:dyDescent="0.25">
      <c r="B236" s="237">
        <v>173</v>
      </c>
      <c r="C236" s="236">
        <v>85.442018631497731</v>
      </c>
      <c r="H236"/>
      <c r="I236"/>
    </row>
    <row r="237" spans="2:9" x14ac:dyDescent="0.25">
      <c r="B237" s="237">
        <v>174</v>
      </c>
      <c r="C237" s="236">
        <v>150.80287299452326</v>
      </c>
      <c r="H237"/>
      <c r="I237"/>
    </row>
    <row r="238" spans="2:9" x14ac:dyDescent="0.25">
      <c r="B238" s="237">
        <v>175</v>
      </c>
      <c r="C238" s="236">
        <v>111.54550464337395</v>
      </c>
      <c r="H238"/>
      <c r="I238"/>
    </row>
    <row r="239" spans="2:9" x14ac:dyDescent="0.25">
      <c r="B239" s="237">
        <v>176</v>
      </c>
      <c r="C239" s="236">
        <v>156.95846145306456</v>
      </c>
      <c r="H239"/>
      <c r="I239"/>
    </row>
    <row r="240" spans="2:9" x14ac:dyDescent="0.25">
      <c r="B240" s="237">
        <v>177</v>
      </c>
      <c r="C240" s="236">
        <v>115.72039202793455</v>
      </c>
      <c r="H240"/>
      <c r="I240"/>
    </row>
    <row r="241" spans="2:3" x14ac:dyDescent="0.25">
      <c r="B241" s="237">
        <v>178</v>
      </c>
      <c r="C241" s="236">
        <v>122.6184131939831</v>
      </c>
    </row>
    <row r="242" spans="2:3" x14ac:dyDescent="0.25">
      <c r="B242" s="237">
        <v>179</v>
      </c>
      <c r="C242" s="236">
        <v>130.36364779779944</v>
      </c>
    </row>
    <row r="243" spans="2:3" x14ac:dyDescent="0.25">
      <c r="B243" s="237">
        <v>180</v>
      </c>
      <c r="C243" s="236">
        <v>63.167642958099897</v>
      </c>
    </row>
    <row r="244" spans="2:3" x14ac:dyDescent="0.25">
      <c r="B244" s="237">
        <v>181</v>
      </c>
      <c r="C244" s="236">
        <v>167.62955527847907</v>
      </c>
    </row>
    <row r="245" spans="2:3" x14ac:dyDescent="0.25">
      <c r="B245" s="237">
        <v>182</v>
      </c>
      <c r="C245" s="236">
        <v>168.99951767709459</v>
      </c>
    </row>
    <row r="246" spans="2:3" x14ac:dyDescent="0.25">
      <c r="B246" s="237">
        <v>183</v>
      </c>
      <c r="C246" s="236">
        <v>217.74895359014099</v>
      </c>
    </row>
    <row r="247" spans="2:3" x14ac:dyDescent="0.25">
      <c r="B247" s="237">
        <v>184</v>
      </c>
      <c r="C247" s="236">
        <v>140.43760019651376</v>
      </c>
    </row>
    <row r="248" spans="2:3" x14ac:dyDescent="0.25">
      <c r="B248" s="237">
        <v>185</v>
      </c>
      <c r="C248" s="236">
        <v>85.899225084790601</v>
      </c>
    </row>
    <row r="249" spans="2:3" x14ac:dyDescent="0.25">
      <c r="B249" s="237">
        <v>186</v>
      </c>
      <c r="C249" s="236">
        <v>101.00736917594405</v>
      </c>
    </row>
    <row r="250" spans="2:3" x14ac:dyDescent="0.25">
      <c r="B250" s="237">
        <v>187</v>
      </c>
      <c r="C250" s="236">
        <v>123.33101882620852</v>
      </c>
    </row>
    <row r="251" spans="2:3" x14ac:dyDescent="0.25">
      <c r="B251" s="237">
        <v>188</v>
      </c>
      <c r="C251" s="236">
        <v>197.07939176771384</v>
      </c>
    </row>
    <row r="252" spans="2:3" x14ac:dyDescent="0.25">
      <c r="B252" s="237">
        <v>189</v>
      </c>
      <c r="C252" s="236">
        <v>119.55903409092778</v>
      </c>
    </row>
    <row r="253" spans="2:3" x14ac:dyDescent="0.25">
      <c r="B253" s="237">
        <v>190</v>
      </c>
      <c r="C253" s="236">
        <v>112.23252562416933</v>
      </c>
    </row>
    <row r="254" spans="2:3" x14ac:dyDescent="0.25">
      <c r="B254" s="237">
        <v>191</v>
      </c>
      <c r="C254" s="236">
        <v>99.899637438126419</v>
      </c>
    </row>
    <row r="255" spans="2:3" x14ac:dyDescent="0.25">
      <c r="B255" s="237">
        <v>192</v>
      </c>
      <c r="C255" s="236">
        <v>125.01297371538726</v>
      </c>
    </row>
    <row r="256" spans="2:3" x14ac:dyDescent="0.25">
      <c r="B256" s="237">
        <v>193</v>
      </c>
      <c r="C256" s="236">
        <v>103.04959993932748</v>
      </c>
    </row>
    <row r="257" spans="2:3" x14ac:dyDescent="0.25">
      <c r="B257" s="237">
        <v>194</v>
      </c>
      <c r="C257" s="236">
        <v>248.95766532253518</v>
      </c>
    </row>
    <row r="258" spans="2:3" x14ac:dyDescent="0.25">
      <c r="B258" s="237">
        <v>195</v>
      </c>
      <c r="C258" s="236">
        <v>102.20163395899947</v>
      </c>
    </row>
    <row r="259" spans="2:3" x14ac:dyDescent="0.25">
      <c r="B259" s="237">
        <v>196</v>
      </c>
      <c r="C259" s="236">
        <v>145.89052591916521</v>
      </c>
    </row>
    <row r="260" spans="2:3" x14ac:dyDescent="0.25">
      <c r="B260" s="237">
        <v>197</v>
      </c>
      <c r="C260" s="236">
        <v>88.931432625974082</v>
      </c>
    </row>
    <row r="261" spans="2:3" x14ac:dyDescent="0.25">
      <c r="B261" s="237">
        <v>198</v>
      </c>
      <c r="C261" s="236">
        <v>132.34560128896342</v>
      </c>
    </row>
    <row r="262" spans="2:3" x14ac:dyDescent="0.25">
      <c r="B262" s="237">
        <v>199</v>
      </c>
      <c r="C262" s="236">
        <v>112.83411427807971</v>
      </c>
    </row>
    <row r="263" spans="2:3" x14ac:dyDescent="0.25">
      <c r="B263" s="237">
        <v>200</v>
      </c>
      <c r="C263" s="236">
        <v>131.73693291120239</v>
      </c>
    </row>
    <row r="264" spans="2:3" x14ac:dyDescent="0.25">
      <c r="B264" s="237">
        <v>201</v>
      </c>
      <c r="C264" s="236">
        <v>71.206462828741181</v>
      </c>
    </row>
    <row r="265" spans="2:3" x14ac:dyDescent="0.25">
      <c r="B265" s="237">
        <v>202</v>
      </c>
      <c r="C265" s="236">
        <v>117.0733736480632</v>
      </c>
    </row>
    <row r="266" spans="2:3" x14ac:dyDescent="0.25">
      <c r="B266" s="237">
        <v>203</v>
      </c>
      <c r="C266" s="236">
        <v>158.25688403810213</v>
      </c>
    </row>
    <row r="267" spans="2:3" x14ac:dyDescent="0.25">
      <c r="B267" s="237">
        <v>204</v>
      </c>
      <c r="C267" s="236">
        <v>142.25650629901662</v>
      </c>
    </row>
    <row r="268" spans="2:3" x14ac:dyDescent="0.25">
      <c r="B268" s="237">
        <v>205</v>
      </c>
      <c r="C268" s="236">
        <v>86.649126276412318</v>
      </c>
    </row>
    <row r="269" spans="2:3" x14ac:dyDescent="0.25">
      <c r="B269" s="237">
        <v>206</v>
      </c>
      <c r="C269" s="236">
        <v>74.145455655692203</v>
      </c>
    </row>
    <row r="270" spans="2:3" x14ac:dyDescent="0.25">
      <c r="B270" s="237">
        <v>207</v>
      </c>
      <c r="C270" s="236">
        <v>123.28344323711326</v>
      </c>
    </row>
    <row r="271" spans="2:3" x14ac:dyDescent="0.25">
      <c r="B271" s="237">
        <v>208</v>
      </c>
      <c r="C271" s="236">
        <v>78.440148387611686</v>
      </c>
    </row>
    <row r="272" spans="2:3" x14ac:dyDescent="0.25">
      <c r="B272" s="237">
        <v>209</v>
      </c>
      <c r="C272" s="236">
        <v>137.85544286567759</v>
      </c>
    </row>
    <row r="273" spans="2:3" x14ac:dyDescent="0.25">
      <c r="B273" s="237">
        <v>210</v>
      </c>
      <c r="C273" s="236">
        <v>155.41950351393442</v>
      </c>
    </row>
    <row r="274" spans="2:3" x14ac:dyDescent="0.25">
      <c r="B274" s="237">
        <v>211</v>
      </c>
      <c r="C274" s="236">
        <v>78.172023780183821</v>
      </c>
    </row>
    <row r="275" spans="2:3" x14ac:dyDescent="0.25">
      <c r="B275" s="237">
        <v>212</v>
      </c>
      <c r="C275" s="236">
        <v>118.6817689844797</v>
      </c>
    </row>
    <row r="276" spans="2:3" x14ac:dyDescent="0.25">
      <c r="B276" s="237">
        <v>213</v>
      </c>
      <c r="C276" s="236">
        <v>108.91905583808588</v>
      </c>
    </row>
    <row r="277" spans="2:3" x14ac:dyDescent="0.25">
      <c r="B277" s="237">
        <v>214</v>
      </c>
      <c r="C277" s="236">
        <v>107.27289363163352</v>
      </c>
    </row>
    <row r="278" spans="2:3" x14ac:dyDescent="0.25">
      <c r="B278" s="237">
        <v>215</v>
      </c>
      <c r="C278" s="236">
        <v>144.25033549004206</v>
      </c>
    </row>
    <row r="279" spans="2:3" x14ac:dyDescent="0.25">
      <c r="B279" s="237">
        <v>216</v>
      </c>
      <c r="C279" s="236">
        <v>122.23312535913026</v>
      </c>
    </row>
    <row r="280" spans="2:3" x14ac:dyDescent="0.25">
      <c r="B280" s="237">
        <v>217</v>
      </c>
      <c r="C280" s="236">
        <v>152.98203591596899</v>
      </c>
    </row>
    <row r="281" spans="2:3" x14ac:dyDescent="0.25">
      <c r="B281" s="237">
        <v>218</v>
      </c>
      <c r="C281" s="236">
        <v>130.06683929020198</v>
      </c>
    </row>
    <row r="282" spans="2:3" x14ac:dyDescent="0.25">
      <c r="B282" s="237">
        <v>219</v>
      </c>
      <c r="C282" s="236">
        <v>131.11221928378512</v>
      </c>
    </row>
    <row r="283" spans="2:3" x14ac:dyDescent="0.25">
      <c r="B283" s="237">
        <v>220</v>
      </c>
      <c r="C283" s="236">
        <v>138.44143937727097</v>
      </c>
    </row>
    <row r="284" spans="2:3" x14ac:dyDescent="0.25">
      <c r="B284" s="237">
        <v>221</v>
      </c>
      <c r="C284" s="236">
        <v>61.573409002580547</v>
      </c>
    </row>
    <row r="285" spans="2:3" x14ac:dyDescent="0.25">
      <c r="B285" s="237">
        <v>222</v>
      </c>
      <c r="C285" s="236">
        <v>140.18906845564601</v>
      </c>
    </row>
    <row r="286" spans="2:3" x14ac:dyDescent="0.25">
      <c r="B286" s="237">
        <v>223</v>
      </c>
      <c r="C286" s="236">
        <v>162.32209416638025</v>
      </c>
    </row>
    <row r="287" spans="2:3" x14ac:dyDescent="0.25">
      <c r="B287" s="237">
        <v>224</v>
      </c>
      <c r="C287" s="236">
        <v>97.609790548923954</v>
      </c>
    </row>
    <row r="288" spans="2:3" x14ac:dyDescent="0.25">
      <c r="B288" s="237">
        <v>225</v>
      </c>
      <c r="C288" s="236">
        <v>136.55192120881773</v>
      </c>
    </row>
    <row r="289" spans="2:3" x14ac:dyDescent="0.25">
      <c r="B289" s="237">
        <v>226</v>
      </c>
      <c r="C289" s="236">
        <v>148.4396358106651</v>
      </c>
    </row>
    <row r="290" spans="2:3" x14ac:dyDescent="0.25">
      <c r="B290" s="237">
        <v>227</v>
      </c>
      <c r="C290" s="236">
        <v>196.7051217254332</v>
      </c>
    </row>
    <row r="291" spans="2:3" x14ac:dyDescent="0.25">
      <c r="B291" s="237">
        <v>228</v>
      </c>
      <c r="C291" s="236">
        <v>181.82843853881735</v>
      </c>
    </row>
    <row r="292" spans="2:3" x14ac:dyDescent="0.25">
      <c r="B292" s="237">
        <v>229</v>
      </c>
      <c r="C292" s="236">
        <v>137.07377518777622</v>
      </c>
    </row>
    <row r="293" spans="2:3" x14ac:dyDescent="0.25">
      <c r="B293" s="237">
        <v>230</v>
      </c>
      <c r="C293" s="236">
        <v>141.94714747157335</v>
      </c>
    </row>
    <row r="294" spans="2:3" x14ac:dyDescent="0.25">
      <c r="B294" s="237">
        <v>231</v>
      </c>
      <c r="C294" s="236">
        <v>141.58939674066252</v>
      </c>
    </row>
    <row r="295" spans="2:3" x14ac:dyDescent="0.25">
      <c r="B295" s="237">
        <v>232</v>
      </c>
      <c r="C295" s="236">
        <v>82.784578704077518</v>
      </c>
    </row>
    <row r="296" spans="2:3" x14ac:dyDescent="0.25">
      <c r="B296" s="237">
        <v>233</v>
      </c>
      <c r="C296" s="236">
        <v>177.13930953332152</v>
      </c>
    </row>
    <row r="297" spans="2:3" x14ac:dyDescent="0.25">
      <c r="B297" s="237">
        <v>234</v>
      </c>
      <c r="C297" s="236">
        <v>106.42430453987022</v>
      </c>
    </row>
    <row r="298" spans="2:3" x14ac:dyDescent="0.25">
      <c r="B298" s="237">
        <v>235</v>
      </c>
      <c r="C298" s="236">
        <v>96.253081101232937</v>
      </c>
    </row>
    <row r="299" spans="2:3" x14ac:dyDescent="0.25">
      <c r="B299" s="237">
        <v>236</v>
      </c>
      <c r="C299" s="236">
        <v>88.064351438769449</v>
      </c>
    </row>
    <row r="300" spans="2:3" x14ac:dyDescent="0.25">
      <c r="B300" s="237">
        <v>237</v>
      </c>
      <c r="C300" s="236">
        <v>159.85339812502079</v>
      </c>
    </row>
    <row r="301" spans="2:3" x14ac:dyDescent="0.25">
      <c r="B301" s="237">
        <v>238</v>
      </c>
      <c r="C301" s="236">
        <v>177.12286326941376</v>
      </c>
    </row>
    <row r="302" spans="2:3" x14ac:dyDescent="0.25">
      <c r="B302" s="237">
        <v>239</v>
      </c>
      <c r="C302" s="236">
        <v>132.37698729541967</v>
      </c>
    </row>
    <row r="303" spans="2:3" x14ac:dyDescent="0.25">
      <c r="B303" s="237">
        <v>240</v>
      </c>
      <c r="C303" s="236">
        <v>114.12692091408574</v>
      </c>
    </row>
    <row r="304" spans="2:3" x14ac:dyDescent="0.25">
      <c r="B304" s="237">
        <v>241</v>
      </c>
      <c r="C304" s="236">
        <v>133.42152791334226</v>
      </c>
    </row>
    <row r="305" spans="2:3" x14ac:dyDescent="0.25">
      <c r="B305" s="237">
        <v>242</v>
      </c>
      <c r="C305" s="236">
        <v>171.0134474391869</v>
      </c>
    </row>
    <row r="306" spans="2:3" x14ac:dyDescent="0.25">
      <c r="B306" s="237">
        <v>243</v>
      </c>
      <c r="C306" s="236">
        <v>179.04408555456499</v>
      </c>
    </row>
    <row r="307" spans="2:3" x14ac:dyDescent="0.25">
      <c r="B307" s="237">
        <v>244</v>
      </c>
      <c r="C307" s="236">
        <v>105.52447457965209</v>
      </c>
    </row>
    <row r="308" spans="2:3" x14ac:dyDescent="0.25">
      <c r="B308" s="237">
        <v>245</v>
      </c>
      <c r="C308" s="236">
        <v>118.28904683468724</v>
      </c>
    </row>
    <row r="309" spans="2:3" x14ac:dyDescent="0.25">
      <c r="B309" s="237">
        <v>246</v>
      </c>
      <c r="C309" s="236">
        <v>82.546854197217286</v>
      </c>
    </row>
    <row r="310" spans="2:3" x14ac:dyDescent="0.25">
      <c r="B310" s="237">
        <v>247</v>
      </c>
      <c r="C310" s="236">
        <v>167.56560483900253</v>
      </c>
    </row>
    <row r="311" spans="2:3" x14ac:dyDescent="0.25">
      <c r="B311" s="237">
        <v>248</v>
      </c>
      <c r="C311" s="236">
        <v>126.0452236436753</v>
      </c>
    </row>
    <row r="312" spans="2:3" x14ac:dyDescent="0.25">
      <c r="B312" s="237">
        <v>249</v>
      </c>
      <c r="C312" s="236">
        <v>178.66401607835832</v>
      </c>
    </row>
    <row r="313" spans="2:3" x14ac:dyDescent="0.25">
      <c r="B313" s="237">
        <v>250</v>
      </c>
      <c r="C313" s="236">
        <v>224.18100355403871</v>
      </c>
    </row>
    <row r="314" spans="2:3" x14ac:dyDescent="0.25">
      <c r="B314" s="237">
        <v>251</v>
      </c>
      <c r="C314" s="236">
        <v>111.44850754695754</v>
      </c>
    </row>
    <row r="315" spans="2:3" x14ac:dyDescent="0.25">
      <c r="B315" s="237">
        <v>252</v>
      </c>
      <c r="C315" s="236">
        <v>120.54065524553381</v>
      </c>
    </row>
    <row r="316" spans="2:3" x14ac:dyDescent="0.25">
      <c r="B316" s="237">
        <v>253</v>
      </c>
      <c r="C316" s="236">
        <v>135.08800614836201</v>
      </c>
    </row>
    <row r="317" spans="2:3" x14ac:dyDescent="0.25">
      <c r="B317" s="237">
        <v>254</v>
      </c>
      <c r="C317" s="236">
        <v>172.40371151359176</v>
      </c>
    </row>
    <row r="318" spans="2:3" x14ac:dyDescent="0.25">
      <c r="B318" s="237">
        <v>255</v>
      </c>
      <c r="C318" s="236">
        <v>160.1041147949168</v>
      </c>
    </row>
    <row r="319" spans="2:3" x14ac:dyDescent="0.25">
      <c r="B319" s="237">
        <v>256</v>
      </c>
      <c r="C319" s="236">
        <v>154.98237671466077</v>
      </c>
    </row>
    <row r="320" spans="2:3" x14ac:dyDescent="0.25">
      <c r="B320" s="237">
        <v>257</v>
      </c>
      <c r="C320" s="236">
        <v>206.20351083582392</v>
      </c>
    </row>
    <row r="321" spans="2:3" x14ac:dyDescent="0.25">
      <c r="B321" s="237">
        <v>258</v>
      </c>
      <c r="C321" s="236">
        <v>107.65833583886892</v>
      </c>
    </row>
    <row r="322" spans="2:3" x14ac:dyDescent="0.25">
      <c r="B322" s="237">
        <v>259</v>
      </c>
      <c r="C322" s="236">
        <v>119.22953035879347</v>
      </c>
    </row>
    <row r="323" spans="2:3" x14ac:dyDescent="0.25">
      <c r="B323" s="237">
        <v>260</v>
      </c>
      <c r="C323" s="236">
        <v>130.10034736926821</v>
      </c>
    </row>
    <row r="324" spans="2:3" x14ac:dyDescent="0.25">
      <c r="B324" s="237">
        <v>261</v>
      </c>
      <c r="C324" s="236">
        <v>109.60562367098306</v>
      </c>
    </row>
    <row r="325" spans="2:3" x14ac:dyDescent="0.25">
      <c r="B325" s="237">
        <v>262</v>
      </c>
      <c r="C325" s="236">
        <v>179.5227961286875</v>
      </c>
    </row>
    <row r="326" spans="2:3" x14ac:dyDescent="0.25">
      <c r="B326" s="237">
        <v>263</v>
      </c>
      <c r="C326" s="236">
        <v>116.74023072489717</v>
      </c>
    </row>
    <row r="327" spans="2:3" x14ac:dyDescent="0.25">
      <c r="B327" s="237">
        <v>264</v>
      </c>
      <c r="C327" s="236">
        <v>183.36919572292103</v>
      </c>
    </row>
    <row r="328" spans="2:3" x14ac:dyDescent="0.25">
      <c r="B328" s="237">
        <v>265</v>
      </c>
      <c r="C328" s="236">
        <v>93.905311244173092</v>
      </c>
    </row>
    <row r="329" spans="2:3" x14ac:dyDescent="0.25">
      <c r="B329" s="237">
        <v>266</v>
      </c>
      <c r="C329" s="236">
        <v>144.50673497364335</v>
      </c>
    </row>
    <row r="330" spans="2:3" x14ac:dyDescent="0.25">
      <c r="B330" s="237">
        <v>267</v>
      </c>
      <c r="C330" s="236">
        <v>144.2153992220334</v>
      </c>
    </row>
    <row r="331" spans="2:3" x14ac:dyDescent="0.25">
      <c r="B331" s="237">
        <v>268</v>
      </c>
      <c r="C331" s="236">
        <v>83.405565038836102</v>
      </c>
    </row>
    <row r="332" spans="2:3" x14ac:dyDescent="0.25">
      <c r="B332" s="237">
        <v>269</v>
      </c>
      <c r="C332" s="236">
        <v>75.463807272503189</v>
      </c>
    </row>
    <row r="333" spans="2:3" x14ac:dyDescent="0.25">
      <c r="B333" s="237">
        <v>270</v>
      </c>
      <c r="C333" s="236">
        <v>131.42284727830787</v>
      </c>
    </row>
    <row r="334" spans="2:3" x14ac:dyDescent="0.25">
      <c r="B334" s="237">
        <v>271</v>
      </c>
      <c r="C334" s="236">
        <v>150.87975719960232</v>
      </c>
    </row>
    <row r="335" spans="2:3" x14ac:dyDescent="0.25">
      <c r="B335" s="237">
        <v>272</v>
      </c>
      <c r="C335" s="236">
        <v>153.20980986459196</v>
      </c>
    </row>
    <row r="336" spans="2:3" x14ac:dyDescent="0.25">
      <c r="B336" s="237">
        <v>273</v>
      </c>
      <c r="C336" s="236">
        <v>106.54210712830371</v>
      </c>
    </row>
    <row r="337" spans="2:3" x14ac:dyDescent="0.25">
      <c r="B337" s="237">
        <v>274</v>
      </c>
      <c r="C337" s="236">
        <v>146.78417076860956</v>
      </c>
    </row>
    <row r="338" spans="2:3" x14ac:dyDescent="0.25">
      <c r="B338" s="237">
        <v>275</v>
      </c>
      <c r="C338" s="236">
        <v>184.64121957961081</v>
      </c>
    </row>
    <row r="339" spans="2:3" x14ac:dyDescent="0.25">
      <c r="B339" s="237">
        <v>276</v>
      </c>
      <c r="C339" s="236">
        <v>143.80277638526638</v>
      </c>
    </row>
    <row r="340" spans="2:3" x14ac:dyDescent="0.25">
      <c r="B340" s="237">
        <v>277</v>
      </c>
      <c r="C340" s="236">
        <v>119.62472095381551</v>
      </c>
    </row>
    <row r="341" spans="2:3" x14ac:dyDescent="0.25">
      <c r="B341" s="237">
        <v>278</v>
      </c>
      <c r="C341" s="236">
        <v>133.19406466723251</v>
      </c>
    </row>
    <row r="342" spans="2:3" x14ac:dyDescent="0.25">
      <c r="B342" s="237">
        <v>279</v>
      </c>
      <c r="C342" s="236">
        <v>128.01071119858827</v>
      </c>
    </row>
    <row r="343" spans="2:3" x14ac:dyDescent="0.25">
      <c r="B343" s="237">
        <v>280</v>
      </c>
      <c r="C343" s="236">
        <v>96.346158897654547</v>
      </c>
    </row>
    <row r="344" spans="2:3" x14ac:dyDescent="0.25">
      <c r="B344" s="237">
        <v>281</v>
      </c>
      <c r="C344" s="236">
        <v>145.95952425686067</v>
      </c>
    </row>
    <row r="345" spans="2:3" x14ac:dyDescent="0.25">
      <c r="B345" s="237">
        <v>282</v>
      </c>
      <c r="C345" s="236">
        <v>122.20142474460503</v>
      </c>
    </row>
    <row r="346" spans="2:3" x14ac:dyDescent="0.25">
      <c r="B346" s="237">
        <v>283</v>
      </c>
      <c r="C346" s="236">
        <v>93.703326800615883</v>
      </c>
    </row>
    <row r="347" spans="2:3" x14ac:dyDescent="0.25">
      <c r="B347" s="237">
        <v>284</v>
      </c>
      <c r="C347" s="236">
        <v>188.94823824815455</v>
      </c>
    </row>
    <row r="348" spans="2:3" x14ac:dyDescent="0.25">
      <c r="B348" s="237">
        <v>285</v>
      </c>
      <c r="C348" s="236">
        <v>107.77307865643672</v>
      </c>
    </row>
    <row r="349" spans="2:3" x14ac:dyDescent="0.25">
      <c r="B349" s="237">
        <v>286</v>
      </c>
      <c r="C349" s="236">
        <v>126.63058847822587</v>
      </c>
    </row>
    <row r="350" spans="2:3" x14ac:dyDescent="0.25">
      <c r="B350" s="237">
        <v>287</v>
      </c>
      <c r="C350" s="236">
        <v>100.95513369182554</v>
      </c>
    </row>
    <row r="351" spans="2:3" x14ac:dyDescent="0.25">
      <c r="B351" s="237">
        <v>288</v>
      </c>
      <c r="C351" s="236">
        <v>91.820143358177802</v>
      </c>
    </row>
    <row r="352" spans="2:3" x14ac:dyDescent="0.25">
      <c r="B352" s="237">
        <v>289</v>
      </c>
      <c r="C352" s="236">
        <v>118.69361483696963</v>
      </c>
    </row>
    <row r="353" spans="2:3" x14ac:dyDescent="0.25">
      <c r="B353" s="237">
        <v>290</v>
      </c>
      <c r="C353" s="236">
        <v>109.36260950444228</v>
      </c>
    </row>
    <row r="354" spans="2:3" x14ac:dyDescent="0.25">
      <c r="B354" s="237">
        <v>291</v>
      </c>
      <c r="C354" s="236">
        <v>195.16882807106626</v>
      </c>
    </row>
    <row r="355" spans="2:3" x14ac:dyDescent="0.25">
      <c r="B355" s="237">
        <v>292</v>
      </c>
      <c r="C355" s="236">
        <v>60.665005181863293</v>
      </c>
    </row>
    <row r="356" spans="2:3" x14ac:dyDescent="0.25">
      <c r="B356" s="237">
        <v>293</v>
      </c>
      <c r="C356" s="236">
        <v>170.74089483701817</v>
      </c>
    </row>
    <row r="357" spans="2:3" x14ac:dyDescent="0.25">
      <c r="B357" s="237">
        <v>294</v>
      </c>
      <c r="C357" s="236">
        <v>133.20086201371149</v>
      </c>
    </row>
    <row r="358" spans="2:3" x14ac:dyDescent="0.25">
      <c r="B358" s="237">
        <v>295</v>
      </c>
      <c r="C358" s="236">
        <v>115.01224492961462</v>
      </c>
    </row>
    <row r="359" spans="2:3" x14ac:dyDescent="0.25">
      <c r="B359" s="237">
        <v>296</v>
      </c>
      <c r="C359" s="236">
        <v>133.21001866605383</v>
      </c>
    </row>
    <row r="360" spans="2:3" x14ac:dyDescent="0.25">
      <c r="B360" s="237">
        <v>297</v>
      </c>
      <c r="C360" s="236">
        <v>130.64681321451616</v>
      </c>
    </row>
    <row r="361" spans="2:3" x14ac:dyDescent="0.25">
      <c r="B361" s="237">
        <v>298</v>
      </c>
      <c r="C361" s="236">
        <v>100.16119709565956</v>
      </c>
    </row>
    <row r="362" spans="2:3" x14ac:dyDescent="0.25">
      <c r="B362" s="237">
        <v>299</v>
      </c>
      <c r="C362" s="236">
        <v>117.97360051472151</v>
      </c>
    </row>
    <row r="363" spans="2:3" x14ac:dyDescent="0.25">
      <c r="B363" s="237">
        <v>300</v>
      </c>
      <c r="C363" s="236">
        <v>142.35042735648904</v>
      </c>
    </row>
    <row r="364" spans="2:3" x14ac:dyDescent="0.25">
      <c r="B364" s="237">
        <v>301</v>
      </c>
      <c r="C364" s="236">
        <v>146.01761331831665</v>
      </c>
    </row>
    <row r="365" spans="2:3" x14ac:dyDescent="0.25">
      <c r="B365" s="237">
        <v>302</v>
      </c>
      <c r="C365" s="236">
        <v>104.69190904449948</v>
      </c>
    </row>
    <row r="366" spans="2:3" x14ac:dyDescent="0.25">
      <c r="B366" s="237">
        <v>303</v>
      </c>
      <c r="C366" s="236">
        <v>185.54743398029902</v>
      </c>
    </row>
    <row r="367" spans="2:3" x14ac:dyDescent="0.25">
      <c r="B367" s="237">
        <v>304</v>
      </c>
      <c r="C367" s="236">
        <v>159.35406196601835</v>
      </c>
    </row>
    <row r="368" spans="2:3" x14ac:dyDescent="0.25">
      <c r="B368" s="237">
        <v>305</v>
      </c>
      <c r="C368" s="236">
        <v>102.5765337226735</v>
      </c>
    </row>
    <row r="369" spans="2:3" x14ac:dyDescent="0.25">
      <c r="B369" s="237">
        <v>306</v>
      </c>
      <c r="C369" s="236">
        <v>112.51069842911639</v>
      </c>
    </row>
    <row r="370" spans="2:3" x14ac:dyDescent="0.25">
      <c r="B370" s="237">
        <v>307</v>
      </c>
      <c r="C370" s="236">
        <v>133.69692923477339</v>
      </c>
    </row>
    <row r="371" spans="2:3" x14ac:dyDescent="0.25">
      <c r="B371" s="237">
        <v>308</v>
      </c>
      <c r="C371" s="236">
        <v>156.82902089134006</v>
      </c>
    </row>
    <row r="372" spans="2:3" x14ac:dyDescent="0.25">
      <c r="B372" s="237">
        <v>309</v>
      </c>
      <c r="C372" s="236">
        <v>212.20665310264471</v>
      </c>
    </row>
    <row r="373" spans="2:3" x14ac:dyDescent="0.25">
      <c r="B373" s="237">
        <v>310</v>
      </c>
      <c r="C373" s="236">
        <v>141.16210598981817</v>
      </c>
    </row>
    <row r="374" spans="2:3" x14ac:dyDescent="0.25">
      <c r="B374" s="237">
        <v>311</v>
      </c>
      <c r="C374" s="236">
        <v>99.316302335066425</v>
      </c>
    </row>
    <row r="375" spans="2:3" x14ac:dyDescent="0.25">
      <c r="B375" s="237">
        <v>312</v>
      </c>
      <c r="C375" s="236">
        <v>114.7361685212196</v>
      </c>
    </row>
    <row r="376" spans="2:3" x14ac:dyDescent="0.25">
      <c r="B376" s="237">
        <v>313</v>
      </c>
      <c r="C376" s="236">
        <v>73.678851684009103</v>
      </c>
    </row>
    <row r="377" spans="2:3" x14ac:dyDescent="0.25">
      <c r="B377" s="237">
        <v>314</v>
      </c>
      <c r="C377" s="236">
        <v>139.77236865733792</v>
      </c>
    </row>
    <row r="378" spans="2:3" x14ac:dyDescent="0.25">
      <c r="B378" s="237">
        <v>315</v>
      </c>
      <c r="C378" s="236">
        <v>121.62945111958929</v>
      </c>
    </row>
    <row r="379" spans="2:3" x14ac:dyDescent="0.25">
      <c r="B379" s="237">
        <v>316</v>
      </c>
      <c r="C379" s="236">
        <v>130.85220284700202</v>
      </c>
    </row>
    <row r="380" spans="2:3" x14ac:dyDescent="0.25">
      <c r="B380" s="237">
        <v>317</v>
      </c>
      <c r="C380" s="236">
        <v>138.80665329470139</v>
      </c>
    </row>
    <row r="381" spans="2:3" x14ac:dyDescent="0.25">
      <c r="B381" s="237">
        <v>318</v>
      </c>
      <c r="C381" s="236">
        <v>144.36270177538196</v>
      </c>
    </row>
    <row r="382" spans="2:3" x14ac:dyDescent="0.25">
      <c r="B382" s="237">
        <v>319</v>
      </c>
      <c r="C382" s="236">
        <v>117.65678814680464</v>
      </c>
    </row>
    <row r="383" spans="2:3" x14ac:dyDescent="0.25">
      <c r="B383" s="237">
        <v>320</v>
      </c>
      <c r="C383" s="236">
        <v>138.32183240719223</v>
      </c>
    </row>
    <row r="384" spans="2:3" x14ac:dyDescent="0.25">
      <c r="B384" s="237">
        <v>321</v>
      </c>
      <c r="C384" s="236">
        <v>138.92716677772941</v>
      </c>
    </row>
    <row r="385" spans="2:3" x14ac:dyDescent="0.25">
      <c r="B385" s="237">
        <v>322</v>
      </c>
      <c r="C385" s="236">
        <v>148.48764867624894</v>
      </c>
    </row>
    <row r="386" spans="2:3" x14ac:dyDescent="0.25">
      <c r="B386" s="237">
        <v>323</v>
      </c>
      <c r="C386" s="236">
        <v>130.67667092999932</v>
      </c>
    </row>
    <row r="387" spans="2:3" x14ac:dyDescent="0.25">
      <c r="B387" s="237">
        <v>324</v>
      </c>
      <c r="C387" s="236">
        <v>117.20599919862261</v>
      </c>
    </row>
    <row r="388" spans="2:3" x14ac:dyDescent="0.25">
      <c r="B388" s="237">
        <v>325</v>
      </c>
      <c r="C388" s="236">
        <v>113.29387564335812</v>
      </c>
    </row>
    <row r="389" spans="2:3" x14ac:dyDescent="0.25">
      <c r="B389" s="237">
        <v>326</v>
      </c>
      <c r="C389" s="236">
        <v>110.45893667322993</v>
      </c>
    </row>
    <row r="390" spans="2:3" x14ac:dyDescent="0.25">
      <c r="B390" s="237">
        <v>327</v>
      </c>
      <c r="C390" s="236">
        <v>162.82848593395846</v>
      </c>
    </row>
    <row r="391" spans="2:3" x14ac:dyDescent="0.25">
      <c r="B391" s="237">
        <v>328</v>
      </c>
      <c r="C391" s="236">
        <v>111.36552707015214</v>
      </c>
    </row>
    <row r="392" spans="2:3" x14ac:dyDescent="0.25">
      <c r="B392" s="237">
        <v>329</v>
      </c>
      <c r="C392" s="236">
        <v>135.89653197433373</v>
      </c>
    </row>
    <row r="393" spans="2:3" x14ac:dyDescent="0.25">
      <c r="B393" s="237">
        <v>330</v>
      </c>
      <c r="C393" s="236">
        <v>117.8101892372916</v>
      </c>
    </row>
    <row r="394" spans="2:3" x14ac:dyDescent="0.25">
      <c r="B394" s="237">
        <v>331</v>
      </c>
      <c r="C394" s="236">
        <v>115.9602374903249</v>
      </c>
    </row>
    <row r="395" spans="2:3" x14ac:dyDescent="0.25">
      <c r="B395" s="237">
        <v>332</v>
      </c>
      <c r="C395" s="236">
        <v>154.08901491199441</v>
      </c>
    </row>
    <row r="396" spans="2:3" x14ac:dyDescent="0.25">
      <c r="B396" s="237">
        <v>333</v>
      </c>
      <c r="C396" s="236">
        <v>104.31452696417522</v>
      </c>
    </row>
    <row r="397" spans="2:3" x14ac:dyDescent="0.25">
      <c r="B397" s="237">
        <v>334</v>
      </c>
      <c r="C397" s="236">
        <v>156.0305754814579</v>
      </c>
    </row>
    <row r="398" spans="2:3" x14ac:dyDescent="0.25">
      <c r="B398" s="237">
        <v>335</v>
      </c>
      <c r="C398" s="236">
        <v>132.7606404983128</v>
      </c>
    </row>
    <row r="399" spans="2:3" x14ac:dyDescent="0.25">
      <c r="B399" s="237">
        <v>336</v>
      </c>
      <c r="C399" s="236">
        <v>170.19738837637183</v>
      </c>
    </row>
    <row r="400" spans="2:3" x14ac:dyDescent="0.25">
      <c r="B400" s="237">
        <v>337</v>
      </c>
      <c r="C400" s="236">
        <v>91.703523988889131</v>
      </c>
    </row>
    <row r="401" spans="2:3" x14ac:dyDescent="0.25">
      <c r="B401" s="237">
        <v>338</v>
      </c>
      <c r="C401" s="236">
        <v>107.79666683551231</v>
      </c>
    </row>
    <row r="402" spans="2:3" x14ac:dyDescent="0.25">
      <c r="B402" s="237">
        <v>339</v>
      </c>
      <c r="C402" s="236">
        <v>180.83457465929624</v>
      </c>
    </row>
    <row r="403" spans="2:3" x14ac:dyDescent="0.25">
      <c r="B403" s="237">
        <v>340</v>
      </c>
      <c r="C403" s="236">
        <v>169.56898186793384</v>
      </c>
    </row>
    <row r="404" spans="2:3" x14ac:dyDescent="0.25">
      <c r="B404" s="237">
        <v>341</v>
      </c>
      <c r="C404" s="236">
        <v>176.73522129564452</v>
      </c>
    </row>
    <row r="405" spans="2:3" x14ac:dyDescent="0.25">
      <c r="B405" s="237">
        <v>342</v>
      </c>
      <c r="C405" s="236">
        <v>254.04187483599077</v>
      </c>
    </row>
    <row r="406" spans="2:3" x14ac:dyDescent="0.25">
      <c r="B406" s="237">
        <v>343</v>
      </c>
      <c r="C406" s="236">
        <v>195.25359062841341</v>
      </c>
    </row>
    <row r="407" spans="2:3" x14ac:dyDescent="0.25">
      <c r="B407" s="237">
        <v>344</v>
      </c>
      <c r="C407" s="236">
        <v>107.02915445863921</v>
      </c>
    </row>
    <row r="408" spans="2:3" x14ac:dyDescent="0.25">
      <c r="B408" s="237">
        <v>345</v>
      </c>
      <c r="C408" s="236">
        <v>129.64956748780219</v>
      </c>
    </row>
    <row r="409" spans="2:3" x14ac:dyDescent="0.25">
      <c r="B409" s="237">
        <v>346</v>
      </c>
      <c r="C409" s="236">
        <v>102.22068127310243</v>
      </c>
    </row>
    <row r="410" spans="2:3" x14ac:dyDescent="0.25">
      <c r="B410" s="237">
        <v>347</v>
      </c>
      <c r="C410" s="236">
        <v>115.23621968410527</v>
      </c>
    </row>
    <row r="411" spans="2:3" x14ac:dyDescent="0.25">
      <c r="B411" s="237">
        <v>348</v>
      </c>
      <c r="C411" s="236">
        <v>197.78475981903799</v>
      </c>
    </row>
    <row r="412" spans="2:3" x14ac:dyDescent="0.25">
      <c r="B412" s="237">
        <v>349</v>
      </c>
      <c r="C412" s="236">
        <v>146.85620215097524</v>
      </c>
    </row>
    <row r="413" spans="2:3" x14ac:dyDescent="0.25">
      <c r="B413" s="237">
        <v>350</v>
      </c>
      <c r="C413" s="236">
        <v>113.91043755978643</v>
      </c>
    </row>
    <row r="414" spans="2:3" x14ac:dyDescent="0.25">
      <c r="B414" s="237">
        <v>351</v>
      </c>
      <c r="C414" s="236">
        <v>63.04983522519079</v>
      </c>
    </row>
    <row r="415" spans="2:3" x14ac:dyDescent="0.25">
      <c r="B415" s="237">
        <v>352</v>
      </c>
      <c r="C415" s="236">
        <v>109.5427836907793</v>
      </c>
    </row>
    <row r="416" spans="2:3" x14ac:dyDescent="0.25">
      <c r="B416" s="237">
        <v>353</v>
      </c>
      <c r="C416" s="236">
        <v>132.48638790952728</v>
      </c>
    </row>
    <row r="417" spans="2:3" x14ac:dyDescent="0.25">
      <c r="B417" s="237">
        <v>354</v>
      </c>
      <c r="C417" s="236">
        <v>85.733765984017637</v>
      </c>
    </row>
    <row r="418" spans="2:3" x14ac:dyDescent="0.25">
      <c r="B418" s="237">
        <v>355</v>
      </c>
      <c r="C418" s="236">
        <v>107.02055991034278</v>
      </c>
    </row>
    <row r="419" spans="2:3" x14ac:dyDescent="0.25">
      <c r="B419" s="237">
        <v>356</v>
      </c>
      <c r="C419" s="236">
        <v>125.46646156850177</v>
      </c>
    </row>
    <row r="420" spans="2:3" x14ac:dyDescent="0.25">
      <c r="B420" s="237">
        <v>357</v>
      </c>
      <c r="C420" s="236">
        <v>151.78060150199528</v>
      </c>
    </row>
    <row r="421" spans="2:3" x14ac:dyDescent="0.25">
      <c r="B421" s="237">
        <v>358</v>
      </c>
      <c r="C421" s="236">
        <v>97.868706250087939</v>
      </c>
    </row>
    <row r="422" spans="2:3" x14ac:dyDescent="0.25">
      <c r="B422" s="237">
        <v>359</v>
      </c>
      <c r="C422" s="236">
        <v>105.50082663966482</v>
      </c>
    </row>
    <row r="423" spans="2:3" x14ac:dyDescent="0.25">
      <c r="B423" s="237">
        <v>360</v>
      </c>
      <c r="C423" s="236">
        <v>162.91806231562293</v>
      </c>
    </row>
    <row r="424" spans="2:3" x14ac:dyDescent="0.25">
      <c r="B424" s="237">
        <v>361</v>
      </c>
      <c r="C424" s="236">
        <v>76.669271286918587</v>
      </c>
    </row>
    <row r="425" spans="2:3" x14ac:dyDescent="0.25">
      <c r="B425" s="237">
        <v>362</v>
      </c>
      <c r="C425" s="236">
        <v>97.130345793240849</v>
      </c>
    </row>
    <row r="426" spans="2:3" x14ac:dyDescent="0.25">
      <c r="B426" s="237">
        <v>363</v>
      </c>
      <c r="C426" s="236">
        <v>125.34384971319096</v>
      </c>
    </row>
    <row r="427" spans="2:3" x14ac:dyDescent="0.25">
      <c r="B427" s="237">
        <v>364</v>
      </c>
      <c r="C427" s="236">
        <v>124.14167023681553</v>
      </c>
    </row>
    <row r="428" spans="2:3" x14ac:dyDescent="0.25">
      <c r="B428" s="237">
        <v>365</v>
      </c>
      <c r="C428" s="236">
        <v>104.01703184614982</v>
      </c>
    </row>
    <row r="429" spans="2:3" x14ac:dyDescent="0.25">
      <c r="B429" s="237">
        <v>366</v>
      </c>
      <c r="C429" s="236">
        <v>108.79063363933562</v>
      </c>
    </row>
    <row r="430" spans="2:3" x14ac:dyDescent="0.25">
      <c r="B430" s="237">
        <v>367</v>
      </c>
      <c r="C430" s="236">
        <v>153.98796775078327</v>
      </c>
    </row>
    <row r="431" spans="2:3" x14ac:dyDescent="0.25">
      <c r="B431" s="237">
        <v>368</v>
      </c>
      <c r="C431" s="236">
        <v>112.39464439929361</v>
      </c>
    </row>
    <row r="432" spans="2:3" x14ac:dyDescent="0.25">
      <c r="B432" s="237">
        <v>369</v>
      </c>
      <c r="C432" s="236">
        <v>125.07948604715892</v>
      </c>
    </row>
    <row r="433" spans="2:3" x14ac:dyDescent="0.25">
      <c r="B433" s="237">
        <v>370</v>
      </c>
      <c r="C433" s="236">
        <v>116.63299436431409</v>
      </c>
    </row>
    <row r="434" spans="2:3" x14ac:dyDescent="0.25">
      <c r="B434" s="237">
        <v>371</v>
      </c>
      <c r="C434" s="236">
        <v>112.78783338304167</v>
      </c>
    </row>
    <row r="435" spans="2:3" x14ac:dyDescent="0.25">
      <c r="B435" s="237">
        <v>372</v>
      </c>
      <c r="C435" s="236">
        <v>109.40310155078852</v>
      </c>
    </row>
    <row r="436" spans="2:3" x14ac:dyDescent="0.25">
      <c r="B436" s="237">
        <v>373</v>
      </c>
      <c r="C436" s="236">
        <v>100.54565469533492</v>
      </c>
    </row>
    <row r="437" spans="2:3" x14ac:dyDescent="0.25">
      <c r="B437" s="237">
        <v>374</v>
      </c>
      <c r="C437" s="236">
        <v>126.93988798023753</v>
      </c>
    </row>
    <row r="438" spans="2:3" x14ac:dyDescent="0.25">
      <c r="B438" s="237">
        <v>375</v>
      </c>
      <c r="C438" s="236">
        <v>132.91817937644794</v>
      </c>
    </row>
    <row r="439" spans="2:3" x14ac:dyDescent="0.25">
      <c r="B439" s="237">
        <v>376</v>
      </c>
      <c r="C439" s="236">
        <v>122.6024200209074</v>
      </c>
    </row>
    <row r="440" spans="2:3" x14ac:dyDescent="0.25">
      <c r="B440" s="237">
        <v>377</v>
      </c>
      <c r="C440" s="236">
        <v>83.289689899424772</v>
      </c>
    </row>
    <row r="441" spans="2:3" x14ac:dyDescent="0.25">
      <c r="B441" s="237">
        <v>378</v>
      </c>
      <c r="C441" s="236">
        <v>96.910893783089719</v>
      </c>
    </row>
    <row r="442" spans="2:3" x14ac:dyDescent="0.25">
      <c r="B442" s="237">
        <v>379</v>
      </c>
      <c r="C442" s="236">
        <v>197.09038835851575</v>
      </c>
    </row>
    <row r="443" spans="2:3" x14ac:dyDescent="0.25">
      <c r="B443" s="237">
        <v>380</v>
      </c>
      <c r="C443" s="236">
        <v>95.851159909565212</v>
      </c>
    </row>
    <row r="444" spans="2:3" x14ac:dyDescent="0.25">
      <c r="B444" s="237">
        <v>381</v>
      </c>
      <c r="C444" s="236">
        <v>104.29181445759812</v>
      </c>
    </row>
    <row r="445" spans="2:3" x14ac:dyDescent="0.25">
      <c r="B445" s="237">
        <v>382</v>
      </c>
      <c r="C445" s="236">
        <v>79.863992942531198</v>
      </c>
    </row>
    <row r="446" spans="2:3" x14ac:dyDescent="0.25">
      <c r="B446" s="237">
        <v>383</v>
      </c>
      <c r="C446" s="236">
        <v>134.87373144153426</v>
      </c>
    </row>
    <row r="447" spans="2:3" x14ac:dyDescent="0.25">
      <c r="B447" s="237">
        <v>384</v>
      </c>
      <c r="C447" s="236">
        <v>148.85907503390217</v>
      </c>
    </row>
    <row r="448" spans="2:3" x14ac:dyDescent="0.25">
      <c r="B448" s="237">
        <v>385</v>
      </c>
      <c r="C448" s="236">
        <v>168.53451128371367</v>
      </c>
    </row>
    <row r="449" spans="2:3" x14ac:dyDescent="0.25">
      <c r="B449" s="237">
        <v>386</v>
      </c>
      <c r="C449" s="236">
        <v>145.61506919822423</v>
      </c>
    </row>
    <row r="450" spans="2:3" x14ac:dyDescent="0.25">
      <c r="B450" s="237">
        <v>387</v>
      </c>
      <c r="C450" s="236">
        <v>120.55006594448177</v>
      </c>
    </row>
    <row r="451" spans="2:3" x14ac:dyDescent="0.25">
      <c r="B451" s="237">
        <v>388</v>
      </c>
      <c r="C451" s="236">
        <v>140.33932746894837</v>
      </c>
    </row>
    <row r="452" spans="2:3" x14ac:dyDescent="0.25">
      <c r="B452" s="237">
        <v>389</v>
      </c>
      <c r="C452" s="236">
        <v>146.79399053699262</v>
      </c>
    </row>
    <row r="453" spans="2:3" x14ac:dyDescent="0.25">
      <c r="B453" s="237">
        <v>390</v>
      </c>
      <c r="C453" s="236">
        <v>104.70889877493609</v>
      </c>
    </row>
    <row r="454" spans="2:3" x14ac:dyDescent="0.25">
      <c r="B454" s="237">
        <v>391</v>
      </c>
      <c r="C454" s="236">
        <v>101.65739123564497</v>
      </c>
    </row>
    <row r="455" spans="2:3" x14ac:dyDescent="0.25">
      <c r="B455" s="237">
        <v>392</v>
      </c>
      <c r="C455" s="236">
        <v>174.20327990396629</v>
      </c>
    </row>
    <row r="456" spans="2:3" x14ac:dyDescent="0.25">
      <c r="B456" s="237">
        <v>393</v>
      </c>
      <c r="C456" s="236">
        <v>139.54405364636131</v>
      </c>
    </row>
    <row r="457" spans="2:3" x14ac:dyDescent="0.25">
      <c r="B457" s="237">
        <v>394</v>
      </c>
      <c r="C457" s="236">
        <v>81.399955288902476</v>
      </c>
    </row>
    <row r="458" spans="2:3" x14ac:dyDescent="0.25">
      <c r="B458" s="237">
        <v>395</v>
      </c>
      <c r="C458" s="236">
        <v>118.91292630430644</v>
      </c>
    </row>
    <row r="459" spans="2:3" x14ac:dyDescent="0.25">
      <c r="B459" s="237">
        <v>396</v>
      </c>
      <c r="C459" s="236">
        <v>91.270589760961229</v>
      </c>
    </row>
    <row r="460" spans="2:3" x14ac:dyDescent="0.25">
      <c r="B460" s="237">
        <v>397</v>
      </c>
      <c r="C460" s="236">
        <v>92.364800375982469</v>
      </c>
    </row>
    <row r="461" spans="2:3" x14ac:dyDescent="0.25">
      <c r="B461" s="237">
        <v>398</v>
      </c>
      <c r="C461" s="236">
        <v>125.26785708189732</v>
      </c>
    </row>
    <row r="462" spans="2:3" x14ac:dyDescent="0.25">
      <c r="B462" s="237">
        <v>399</v>
      </c>
      <c r="C462" s="236">
        <v>132.49987746274996</v>
      </c>
    </row>
    <row r="463" spans="2:3" x14ac:dyDescent="0.25">
      <c r="B463" s="237">
        <v>400</v>
      </c>
      <c r="C463" s="236">
        <v>141.77583773047897</v>
      </c>
    </row>
    <row r="464" spans="2:3" x14ac:dyDescent="0.25">
      <c r="B464" s="237">
        <v>401</v>
      </c>
      <c r="C464" s="236">
        <v>112.95080341391647</v>
      </c>
    </row>
    <row r="465" spans="2:3" x14ac:dyDescent="0.25">
      <c r="B465" s="237">
        <v>402</v>
      </c>
      <c r="C465" s="236">
        <v>163.26148669297271</v>
      </c>
    </row>
    <row r="466" spans="2:3" x14ac:dyDescent="0.25">
      <c r="B466" s="237">
        <v>403</v>
      </c>
      <c r="C466" s="236">
        <v>86.33406986393635</v>
      </c>
    </row>
    <row r="467" spans="2:3" x14ac:dyDescent="0.25">
      <c r="B467" s="237">
        <v>404</v>
      </c>
      <c r="C467" s="236">
        <v>161.44159038143417</v>
      </c>
    </row>
    <row r="468" spans="2:3" x14ac:dyDescent="0.25">
      <c r="B468" s="237">
        <v>405</v>
      </c>
      <c r="C468" s="236">
        <v>76.922609038069723</v>
      </c>
    </row>
    <row r="469" spans="2:3" x14ac:dyDescent="0.25">
      <c r="B469" s="237">
        <v>406</v>
      </c>
      <c r="C469" s="236">
        <v>119.68857719001299</v>
      </c>
    </row>
    <row r="470" spans="2:3" x14ac:dyDescent="0.25">
      <c r="B470" s="237">
        <v>407</v>
      </c>
      <c r="C470" s="236">
        <v>154.4097640503914</v>
      </c>
    </row>
    <row r="471" spans="2:3" x14ac:dyDescent="0.25">
      <c r="B471" s="237">
        <v>408</v>
      </c>
      <c r="C471" s="236">
        <v>129.51236993427943</v>
      </c>
    </row>
    <row r="472" spans="2:3" x14ac:dyDescent="0.25">
      <c r="B472" s="237">
        <v>409</v>
      </c>
      <c r="C472" s="236">
        <v>110.65972662643318</v>
      </c>
    </row>
    <row r="473" spans="2:3" x14ac:dyDescent="0.25">
      <c r="B473" s="237">
        <v>410</v>
      </c>
      <c r="C473" s="236">
        <v>163.95409001461223</v>
      </c>
    </row>
    <row r="474" spans="2:3" x14ac:dyDescent="0.25">
      <c r="B474" s="237">
        <v>411</v>
      </c>
      <c r="C474" s="236">
        <v>128.08210386710948</v>
      </c>
    </row>
    <row r="475" spans="2:3" x14ac:dyDescent="0.25">
      <c r="B475" s="237">
        <v>412</v>
      </c>
      <c r="C475" s="236">
        <v>155.40051996195348</v>
      </c>
    </row>
    <row r="476" spans="2:3" x14ac:dyDescent="0.25">
      <c r="B476" s="237">
        <v>413</v>
      </c>
      <c r="C476" s="236">
        <v>121.68128781751805</v>
      </c>
    </row>
    <row r="477" spans="2:3" x14ac:dyDescent="0.25">
      <c r="B477" s="237">
        <v>414</v>
      </c>
      <c r="C477" s="236">
        <v>101.70178599315369</v>
      </c>
    </row>
    <row r="478" spans="2:3" x14ac:dyDescent="0.25">
      <c r="B478" s="237">
        <v>415</v>
      </c>
      <c r="C478" s="236">
        <v>123.08704994613551</v>
      </c>
    </row>
    <row r="479" spans="2:3" x14ac:dyDescent="0.25">
      <c r="B479" s="237">
        <v>416</v>
      </c>
      <c r="C479" s="236">
        <v>75.112984610370376</v>
      </c>
    </row>
    <row r="480" spans="2:3" x14ac:dyDescent="0.25">
      <c r="B480" s="237">
        <v>417</v>
      </c>
      <c r="C480" s="236">
        <v>80.542781669537803</v>
      </c>
    </row>
    <row r="481" spans="2:3" x14ac:dyDescent="0.25">
      <c r="B481" s="237">
        <v>418</v>
      </c>
      <c r="C481" s="236">
        <v>137.22564743531325</v>
      </c>
    </row>
    <row r="482" spans="2:3" x14ac:dyDescent="0.25">
      <c r="B482" s="237">
        <v>419</v>
      </c>
      <c r="C482" s="236">
        <v>126.16920389195593</v>
      </c>
    </row>
    <row r="483" spans="2:3" x14ac:dyDescent="0.25">
      <c r="B483" s="237">
        <v>420</v>
      </c>
      <c r="C483" s="236">
        <v>95.369499862697282</v>
      </c>
    </row>
    <row r="484" spans="2:3" x14ac:dyDescent="0.25">
      <c r="B484" s="237">
        <v>421</v>
      </c>
      <c r="C484" s="236">
        <v>228.43754301718693</v>
      </c>
    </row>
    <row r="485" spans="2:3" x14ac:dyDescent="0.25">
      <c r="B485" s="237">
        <v>422</v>
      </c>
      <c r="C485" s="236">
        <v>109.75197051875149</v>
      </c>
    </row>
    <row r="486" spans="2:3" x14ac:dyDescent="0.25">
      <c r="B486" s="237">
        <v>423</v>
      </c>
      <c r="C486" s="236">
        <v>126.58812900622857</v>
      </c>
    </row>
    <row r="487" spans="2:3" x14ac:dyDescent="0.25">
      <c r="B487" s="237">
        <v>424</v>
      </c>
      <c r="C487" s="236">
        <v>119.73416175352457</v>
      </c>
    </row>
    <row r="488" spans="2:3" x14ac:dyDescent="0.25">
      <c r="B488" s="237">
        <v>425</v>
      </c>
      <c r="C488" s="236">
        <v>97.278811135902643</v>
      </c>
    </row>
    <row r="489" spans="2:3" x14ac:dyDescent="0.25">
      <c r="B489" s="237">
        <v>426</v>
      </c>
      <c r="C489" s="236">
        <v>182.21544172363303</v>
      </c>
    </row>
    <row r="490" spans="2:3" x14ac:dyDescent="0.25">
      <c r="B490" s="237">
        <v>427</v>
      </c>
      <c r="C490" s="236">
        <v>146.28810470110716</v>
      </c>
    </row>
    <row r="491" spans="2:3" x14ac:dyDescent="0.25">
      <c r="B491" s="237">
        <v>428</v>
      </c>
      <c r="C491" s="236">
        <v>176.88134757926784</v>
      </c>
    </row>
    <row r="492" spans="2:3" x14ac:dyDescent="0.25">
      <c r="B492" s="237">
        <v>429</v>
      </c>
      <c r="C492" s="236">
        <v>117.98585891141761</v>
      </c>
    </row>
    <row r="493" spans="2:3" x14ac:dyDescent="0.25">
      <c r="B493" s="237">
        <v>430</v>
      </c>
      <c r="C493" s="236">
        <v>80.211174007928946</v>
      </c>
    </row>
    <row r="494" spans="2:3" x14ac:dyDescent="0.25">
      <c r="B494" s="237">
        <v>431</v>
      </c>
      <c r="C494" s="236">
        <v>104.42779484226919</v>
      </c>
    </row>
    <row r="495" spans="2:3" x14ac:dyDescent="0.25">
      <c r="B495" s="237">
        <v>432</v>
      </c>
      <c r="C495" s="236">
        <v>107.11757950650265</v>
      </c>
    </row>
    <row r="496" spans="2:3" x14ac:dyDescent="0.25">
      <c r="B496" s="237">
        <v>433</v>
      </c>
      <c r="C496" s="236">
        <v>97.843044630877131</v>
      </c>
    </row>
    <row r="497" spans="2:3" x14ac:dyDescent="0.25">
      <c r="B497" s="237">
        <v>434</v>
      </c>
      <c r="C497" s="236">
        <v>90.65764541152042</v>
      </c>
    </row>
    <row r="498" spans="2:3" x14ac:dyDescent="0.25">
      <c r="B498" s="237">
        <v>435</v>
      </c>
      <c r="C498" s="236">
        <v>181.46444191175999</v>
      </c>
    </row>
    <row r="499" spans="2:3" x14ac:dyDescent="0.25">
      <c r="B499" s="237">
        <v>436</v>
      </c>
      <c r="C499" s="236">
        <v>94.486322401226076</v>
      </c>
    </row>
    <row r="500" spans="2:3" x14ac:dyDescent="0.25">
      <c r="B500" s="237">
        <v>437</v>
      </c>
      <c r="C500" s="236">
        <v>132.24485735806678</v>
      </c>
    </row>
    <row r="501" spans="2:3" x14ac:dyDescent="0.25">
      <c r="B501" s="237">
        <v>438</v>
      </c>
      <c r="C501" s="236">
        <v>162.35209395409314</v>
      </c>
    </row>
    <row r="502" spans="2:3" x14ac:dyDescent="0.25">
      <c r="B502" s="237">
        <v>439</v>
      </c>
      <c r="C502" s="236">
        <v>93.047668308695904</v>
      </c>
    </row>
    <row r="503" spans="2:3" x14ac:dyDescent="0.25">
      <c r="B503" s="237">
        <v>440</v>
      </c>
      <c r="C503" s="236">
        <v>91.204090290058346</v>
      </c>
    </row>
    <row r="504" spans="2:3" x14ac:dyDescent="0.25">
      <c r="B504" s="237">
        <v>441</v>
      </c>
      <c r="C504" s="236">
        <v>155.86268551107509</v>
      </c>
    </row>
    <row r="505" spans="2:3" x14ac:dyDescent="0.25">
      <c r="B505" s="237">
        <v>442</v>
      </c>
      <c r="C505" s="236">
        <v>146.87324455903254</v>
      </c>
    </row>
    <row r="506" spans="2:3" x14ac:dyDescent="0.25">
      <c r="B506" s="237">
        <v>443</v>
      </c>
      <c r="C506" s="236">
        <v>80.796161835215671</v>
      </c>
    </row>
    <row r="507" spans="2:3" x14ac:dyDescent="0.25">
      <c r="B507" s="237">
        <v>444</v>
      </c>
      <c r="C507" s="236">
        <v>118.55239888281716</v>
      </c>
    </row>
    <row r="508" spans="2:3" x14ac:dyDescent="0.25">
      <c r="B508" s="237">
        <v>445</v>
      </c>
      <c r="C508" s="236">
        <v>170.9645861845834</v>
      </c>
    </row>
    <row r="509" spans="2:3" x14ac:dyDescent="0.25">
      <c r="B509" s="237">
        <v>446</v>
      </c>
      <c r="C509" s="236">
        <v>161.05591336545899</v>
      </c>
    </row>
    <row r="510" spans="2:3" x14ac:dyDescent="0.25">
      <c r="B510" s="237">
        <v>447</v>
      </c>
      <c r="C510" s="236">
        <v>241.56012502042236</v>
      </c>
    </row>
    <row r="511" spans="2:3" x14ac:dyDescent="0.25">
      <c r="B511" s="237">
        <v>448</v>
      </c>
      <c r="C511" s="236">
        <v>238.30255534030738</v>
      </c>
    </row>
    <row r="512" spans="2:3" x14ac:dyDescent="0.25">
      <c r="B512" s="237">
        <v>449</v>
      </c>
      <c r="C512" s="236">
        <v>148.42691205723966</v>
      </c>
    </row>
    <row r="513" spans="2:3" x14ac:dyDescent="0.25">
      <c r="B513" s="237">
        <v>450</v>
      </c>
      <c r="C513" s="236">
        <v>129.5239234994894</v>
      </c>
    </row>
    <row r="514" spans="2:3" x14ac:dyDescent="0.25">
      <c r="B514" s="237">
        <v>451</v>
      </c>
      <c r="C514" s="236">
        <v>135.49613116798506</v>
      </c>
    </row>
    <row r="515" spans="2:3" x14ac:dyDescent="0.25">
      <c r="B515" s="237">
        <v>452</v>
      </c>
      <c r="C515" s="236">
        <v>103.47741373675582</v>
      </c>
    </row>
    <row r="516" spans="2:3" x14ac:dyDescent="0.25">
      <c r="B516" s="237">
        <v>453</v>
      </c>
      <c r="C516" s="236">
        <v>224.2754068122203</v>
      </c>
    </row>
    <row r="517" spans="2:3" x14ac:dyDescent="0.25">
      <c r="B517" s="237">
        <v>454</v>
      </c>
      <c r="C517" s="236">
        <v>180.05576260210879</v>
      </c>
    </row>
    <row r="518" spans="2:3" x14ac:dyDescent="0.25">
      <c r="B518" s="237">
        <v>455</v>
      </c>
      <c r="C518" s="236">
        <v>118.28800767216991</v>
      </c>
    </row>
    <row r="519" spans="2:3" x14ac:dyDescent="0.25">
      <c r="B519" s="237">
        <v>456</v>
      </c>
      <c r="C519" s="236">
        <v>105.65288759883538</v>
      </c>
    </row>
    <row r="520" spans="2:3" x14ac:dyDescent="0.25">
      <c r="B520" s="237">
        <v>457</v>
      </c>
      <c r="C520" s="236">
        <v>157.15504937017616</v>
      </c>
    </row>
    <row r="521" spans="2:3" x14ac:dyDescent="0.25">
      <c r="B521" s="237">
        <v>458</v>
      </c>
      <c r="C521" s="236">
        <v>123.73626191450685</v>
      </c>
    </row>
    <row r="522" spans="2:3" x14ac:dyDescent="0.25">
      <c r="B522" s="237">
        <v>459</v>
      </c>
      <c r="C522" s="236">
        <v>157.68288728459154</v>
      </c>
    </row>
    <row r="523" spans="2:3" x14ac:dyDescent="0.25">
      <c r="B523" s="237">
        <v>460</v>
      </c>
      <c r="C523" s="236">
        <v>127.85990801208922</v>
      </c>
    </row>
    <row r="524" spans="2:3" x14ac:dyDescent="0.25">
      <c r="B524" s="237">
        <v>461</v>
      </c>
      <c r="C524" s="236">
        <v>94.763534015022685</v>
      </c>
    </row>
    <row r="525" spans="2:3" x14ac:dyDescent="0.25">
      <c r="B525" s="237">
        <v>462</v>
      </c>
      <c r="C525" s="236">
        <v>145.3820753116949</v>
      </c>
    </row>
    <row r="526" spans="2:3" x14ac:dyDescent="0.25">
      <c r="B526" s="237">
        <v>463</v>
      </c>
      <c r="C526" s="236">
        <v>147.45939202828214</v>
      </c>
    </row>
    <row r="527" spans="2:3" x14ac:dyDescent="0.25">
      <c r="B527" s="237">
        <v>464</v>
      </c>
      <c r="C527" s="236">
        <v>128.584658591563</v>
      </c>
    </row>
    <row r="528" spans="2:3" x14ac:dyDescent="0.25">
      <c r="B528" s="237">
        <v>465</v>
      </c>
      <c r="C528" s="236">
        <v>130.734184750813</v>
      </c>
    </row>
    <row r="529" spans="2:3" x14ac:dyDescent="0.25">
      <c r="B529" s="237">
        <v>466</v>
      </c>
      <c r="C529" s="236">
        <v>125.89515645348429</v>
      </c>
    </row>
    <row r="530" spans="2:3" x14ac:dyDescent="0.25">
      <c r="B530" s="237">
        <v>467</v>
      </c>
      <c r="C530" s="236">
        <v>103.20442626010592</v>
      </c>
    </row>
    <row r="531" spans="2:3" x14ac:dyDescent="0.25">
      <c r="B531" s="237">
        <v>468</v>
      </c>
      <c r="C531" s="236">
        <v>129.11475296111166</v>
      </c>
    </row>
    <row r="532" spans="2:3" x14ac:dyDescent="0.25">
      <c r="B532" s="237">
        <v>469</v>
      </c>
      <c r="C532" s="236">
        <v>108.22806329730885</v>
      </c>
    </row>
    <row r="533" spans="2:3" x14ac:dyDescent="0.25">
      <c r="B533" s="237">
        <v>470</v>
      </c>
      <c r="C533" s="236">
        <v>125.13388368500166</v>
      </c>
    </row>
    <row r="534" spans="2:3" x14ac:dyDescent="0.25">
      <c r="B534" s="237">
        <v>471</v>
      </c>
      <c r="C534" s="236">
        <v>107.22458023531541</v>
      </c>
    </row>
    <row r="535" spans="2:3" x14ac:dyDescent="0.25">
      <c r="B535" s="237">
        <v>472</v>
      </c>
      <c r="C535" s="236">
        <v>114.63038531420116</v>
      </c>
    </row>
    <row r="536" spans="2:3" x14ac:dyDescent="0.25">
      <c r="B536" s="237">
        <v>473</v>
      </c>
      <c r="C536" s="236">
        <v>111.89631600885949</v>
      </c>
    </row>
    <row r="537" spans="2:3" x14ac:dyDescent="0.25">
      <c r="B537" s="237">
        <v>474</v>
      </c>
      <c r="C537" s="236">
        <v>147.08010583756365</v>
      </c>
    </row>
    <row r="538" spans="2:3" x14ac:dyDescent="0.25">
      <c r="B538" s="237">
        <v>475</v>
      </c>
      <c r="C538" s="236">
        <v>139.1446880381009</v>
      </c>
    </row>
    <row r="539" spans="2:3" x14ac:dyDescent="0.25">
      <c r="B539" s="237">
        <v>476</v>
      </c>
      <c r="C539" s="236">
        <v>98.078361999623283</v>
      </c>
    </row>
    <row r="540" spans="2:3" x14ac:dyDescent="0.25">
      <c r="B540" s="237">
        <v>477</v>
      </c>
      <c r="C540" s="236">
        <v>112.64291787432968</v>
      </c>
    </row>
    <row r="541" spans="2:3" x14ac:dyDescent="0.25">
      <c r="B541" s="237">
        <v>478</v>
      </c>
      <c r="C541" s="236">
        <v>172.2854142995721</v>
      </c>
    </row>
    <row r="542" spans="2:3" x14ac:dyDescent="0.25">
      <c r="B542" s="237">
        <v>479</v>
      </c>
      <c r="C542" s="236">
        <v>174.87475311269779</v>
      </c>
    </row>
    <row r="543" spans="2:3" x14ac:dyDescent="0.25">
      <c r="B543" s="237">
        <v>480</v>
      </c>
      <c r="C543" s="236">
        <v>137.08890160791179</v>
      </c>
    </row>
    <row r="544" spans="2:3" x14ac:dyDescent="0.25">
      <c r="B544" s="237">
        <v>481</v>
      </c>
      <c r="C544" s="236">
        <v>112.41726260773797</v>
      </c>
    </row>
    <row r="545" spans="2:3" x14ac:dyDescent="0.25">
      <c r="B545" s="237">
        <v>482</v>
      </c>
      <c r="C545" s="236">
        <v>120.78619930796128</v>
      </c>
    </row>
    <row r="546" spans="2:3" x14ac:dyDescent="0.25">
      <c r="B546" s="237">
        <v>483</v>
      </c>
      <c r="C546" s="236">
        <v>113.92046630028081</v>
      </c>
    </row>
    <row r="547" spans="2:3" x14ac:dyDescent="0.25">
      <c r="B547" s="237">
        <v>484</v>
      </c>
      <c r="C547" s="236">
        <v>103.22848518707954</v>
      </c>
    </row>
    <row r="548" spans="2:3" x14ac:dyDescent="0.25">
      <c r="B548" s="237">
        <v>485</v>
      </c>
      <c r="C548" s="236">
        <v>125.19799829959801</v>
      </c>
    </row>
    <row r="549" spans="2:3" x14ac:dyDescent="0.25">
      <c r="B549" s="237">
        <v>486</v>
      </c>
      <c r="C549" s="236">
        <v>106.75008894519458</v>
      </c>
    </row>
    <row r="550" spans="2:3" x14ac:dyDescent="0.25">
      <c r="B550" s="237">
        <v>487</v>
      </c>
      <c r="C550" s="236">
        <v>85.036578448470422</v>
      </c>
    </row>
    <row r="551" spans="2:3" x14ac:dyDescent="0.25">
      <c r="B551" s="237">
        <v>488</v>
      </c>
      <c r="C551" s="236">
        <v>135.63681263225803</v>
      </c>
    </row>
    <row r="552" spans="2:3" x14ac:dyDescent="0.25">
      <c r="B552" s="237">
        <v>489</v>
      </c>
      <c r="C552" s="236">
        <v>157.59815002420052</v>
      </c>
    </row>
    <row r="553" spans="2:3" x14ac:dyDescent="0.25">
      <c r="B553" s="237">
        <v>490</v>
      </c>
      <c r="C553" s="236">
        <v>108.29231430726229</v>
      </c>
    </row>
    <row r="554" spans="2:3" x14ac:dyDescent="0.25">
      <c r="B554" s="237">
        <v>491</v>
      </c>
      <c r="C554" s="236">
        <v>145.53318751412206</v>
      </c>
    </row>
    <row r="555" spans="2:3" x14ac:dyDescent="0.25">
      <c r="B555" s="237">
        <v>492</v>
      </c>
      <c r="C555" s="236">
        <v>199.9367657404614</v>
      </c>
    </row>
    <row r="556" spans="2:3" x14ac:dyDescent="0.25">
      <c r="B556" s="237">
        <v>493</v>
      </c>
      <c r="C556" s="236">
        <v>109.8821814155901</v>
      </c>
    </row>
    <row r="557" spans="2:3" x14ac:dyDescent="0.25">
      <c r="B557" s="237">
        <v>494</v>
      </c>
      <c r="C557" s="236">
        <v>117.36338614501108</v>
      </c>
    </row>
    <row r="558" spans="2:3" x14ac:dyDescent="0.25">
      <c r="B558" s="237">
        <v>495</v>
      </c>
      <c r="C558" s="236">
        <v>174.6309294919277</v>
      </c>
    </row>
    <row r="559" spans="2:3" x14ac:dyDescent="0.25">
      <c r="B559" s="237">
        <v>496</v>
      </c>
      <c r="C559" s="236">
        <v>97.122162567407827</v>
      </c>
    </row>
    <row r="560" spans="2:3" x14ac:dyDescent="0.25">
      <c r="B560" s="237">
        <v>497</v>
      </c>
      <c r="C560" s="236">
        <v>175.33723384811265</v>
      </c>
    </row>
    <row r="561" spans="2:3" x14ac:dyDescent="0.25">
      <c r="B561" s="237">
        <v>498</v>
      </c>
      <c r="C561" s="236">
        <v>185.29016348215126</v>
      </c>
    </row>
    <row r="562" spans="2:3" x14ac:dyDescent="0.25">
      <c r="B562" s="237">
        <v>499</v>
      </c>
      <c r="C562" s="236">
        <v>110.91750276177305</v>
      </c>
    </row>
    <row r="563" spans="2:3" x14ac:dyDescent="0.25">
      <c r="B563" s="237">
        <v>500</v>
      </c>
      <c r="C563" s="236">
        <v>120.08264897329875</v>
      </c>
    </row>
    <row r="564" spans="2:3" x14ac:dyDescent="0.25">
      <c r="B564" s="237">
        <v>501</v>
      </c>
      <c r="C564" s="236">
        <v>167.01765063365909</v>
      </c>
    </row>
    <row r="565" spans="2:3" x14ac:dyDescent="0.25">
      <c r="B565" s="237">
        <v>502</v>
      </c>
      <c r="C565" s="236">
        <v>139.05652237597818</v>
      </c>
    </row>
    <row r="566" spans="2:3" x14ac:dyDescent="0.25">
      <c r="B566" s="237">
        <v>503</v>
      </c>
      <c r="C566" s="236">
        <v>57.870352362485072</v>
      </c>
    </row>
    <row r="567" spans="2:3" x14ac:dyDescent="0.25">
      <c r="B567" s="237">
        <v>504</v>
      </c>
      <c r="C567" s="236">
        <v>141.70194484193152</v>
      </c>
    </row>
    <row r="568" spans="2:3" x14ac:dyDescent="0.25">
      <c r="B568" s="237">
        <v>505</v>
      </c>
      <c r="C568" s="236">
        <v>98.594367528628467</v>
      </c>
    </row>
    <row r="569" spans="2:3" x14ac:dyDescent="0.25">
      <c r="B569" s="237">
        <v>506</v>
      </c>
      <c r="C569" s="236">
        <v>105.11217174861397</v>
      </c>
    </row>
    <row r="570" spans="2:3" x14ac:dyDescent="0.25">
      <c r="B570" s="237">
        <v>507</v>
      </c>
      <c r="C570" s="236">
        <v>143.16030680535781</v>
      </c>
    </row>
    <row r="571" spans="2:3" x14ac:dyDescent="0.25">
      <c r="B571" s="237">
        <v>508</v>
      </c>
      <c r="C571" s="236">
        <v>121.82595244468284</v>
      </c>
    </row>
    <row r="572" spans="2:3" x14ac:dyDescent="0.25">
      <c r="B572" s="237">
        <v>509</v>
      </c>
      <c r="C572" s="236">
        <v>141.45914335045981</v>
      </c>
    </row>
    <row r="573" spans="2:3" x14ac:dyDescent="0.25">
      <c r="B573" s="237">
        <v>510</v>
      </c>
      <c r="C573" s="236">
        <v>89.842023728365788</v>
      </c>
    </row>
    <row r="574" spans="2:3" x14ac:dyDescent="0.25">
      <c r="B574" s="237">
        <v>511</v>
      </c>
      <c r="C574" s="236">
        <v>169.25257325250072</v>
      </c>
    </row>
    <row r="575" spans="2:3" x14ac:dyDescent="0.25">
      <c r="B575" s="237">
        <v>512</v>
      </c>
      <c r="C575" s="236">
        <v>137.89780447316889</v>
      </c>
    </row>
    <row r="576" spans="2:3" x14ac:dyDescent="0.25">
      <c r="B576" s="237">
        <v>513</v>
      </c>
      <c r="C576" s="236">
        <v>88.106744166921786</v>
      </c>
    </row>
    <row r="577" spans="2:3" x14ac:dyDescent="0.25">
      <c r="B577" s="237">
        <v>514</v>
      </c>
      <c r="C577" s="236">
        <v>94.41800164825996</v>
      </c>
    </row>
    <row r="578" spans="2:3" x14ac:dyDescent="0.25">
      <c r="B578" s="237">
        <v>515</v>
      </c>
      <c r="C578" s="236">
        <v>218.51870078106319</v>
      </c>
    </row>
    <row r="579" spans="2:3" x14ac:dyDescent="0.25">
      <c r="B579" s="237">
        <v>516</v>
      </c>
      <c r="C579" s="236">
        <v>128.97533153500356</v>
      </c>
    </row>
    <row r="580" spans="2:3" x14ac:dyDescent="0.25">
      <c r="B580" s="237">
        <v>517</v>
      </c>
      <c r="C580" s="236">
        <v>86.367933077489454</v>
      </c>
    </row>
    <row r="581" spans="2:3" x14ac:dyDescent="0.25">
      <c r="B581" s="237">
        <v>518</v>
      </c>
      <c r="C581" s="236">
        <v>186.10292565346279</v>
      </c>
    </row>
    <row r="582" spans="2:3" x14ac:dyDescent="0.25">
      <c r="B582" s="237">
        <v>519</v>
      </c>
      <c r="C582" s="236">
        <v>199.55996785621127</v>
      </c>
    </row>
    <row r="583" spans="2:3" x14ac:dyDescent="0.25">
      <c r="B583" s="237">
        <v>520</v>
      </c>
      <c r="C583" s="236">
        <v>166.12041520023169</v>
      </c>
    </row>
    <row r="584" spans="2:3" x14ac:dyDescent="0.25">
      <c r="B584" s="237">
        <v>521</v>
      </c>
      <c r="C584" s="236">
        <v>183.05764507572849</v>
      </c>
    </row>
    <row r="585" spans="2:3" x14ac:dyDescent="0.25">
      <c r="B585" s="237">
        <v>522</v>
      </c>
      <c r="C585" s="236">
        <v>198.41201967627012</v>
      </c>
    </row>
    <row r="586" spans="2:3" x14ac:dyDescent="0.25">
      <c r="B586" s="237">
        <v>523</v>
      </c>
      <c r="C586" s="236">
        <v>128.11255534253729</v>
      </c>
    </row>
    <row r="587" spans="2:3" x14ac:dyDescent="0.25">
      <c r="B587" s="237">
        <v>524</v>
      </c>
      <c r="C587" s="236">
        <v>147.12048900991195</v>
      </c>
    </row>
    <row r="588" spans="2:3" x14ac:dyDescent="0.25">
      <c r="B588" s="237">
        <v>525</v>
      </c>
      <c r="C588" s="236">
        <v>112.50077460464975</v>
      </c>
    </row>
    <row r="589" spans="2:3" x14ac:dyDescent="0.25">
      <c r="B589" s="237">
        <v>526</v>
      </c>
      <c r="C589" s="236">
        <v>110.85023466021532</v>
      </c>
    </row>
    <row r="590" spans="2:3" x14ac:dyDescent="0.25">
      <c r="B590" s="237">
        <v>527</v>
      </c>
      <c r="C590" s="236">
        <v>126.23969620312779</v>
      </c>
    </row>
    <row r="591" spans="2:3" x14ac:dyDescent="0.25">
      <c r="B591" s="237">
        <v>528</v>
      </c>
      <c r="C591" s="236">
        <v>100.52319651421358</v>
      </c>
    </row>
    <row r="592" spans="2:3" x14ac:dyDescent="0.25">
      <c r="B592" s="237">
        <v>529</v>
      </c>
      <c r="C592" s="236">
        <v>108.79929909979137</v>
      </c>
    </row>
    <row r="593" spans="2:3" x14ac:dyDescent="0.25">
      <c r="B593" s="237">
        <v>530</v>
      </c>
      <c r="C593" s="236">
        <v>145.43783883187263</v>
      </c>
    </row>
    <row r="594" spans="2:3" x14ac:dyDescent="0.25">
      <c r="B594" s="237">
        <v>531</v>
      </c>
      <c r="C594" s="236">
        <v>110.30429020281426</v>
      </c>
    </row>
    <row r="595" spans="2:3" x14ac:dyDescent="0.25">
      <c r="B595" s="237">
        <v>532</v>
      </c>
      <c r="C595" s="236">
        <v>155.6186107237223</v>
      </c>
    </row>
    <row r="596" spans="2:3" x14ac:dyDescent="0.25">
      <c r="B596" s="237">
        <v>533</v>
      </c>
      <c r="C596" s="236">
        <v>104.80352898835245</v>
      </c>
    </row>
    <row r="597" spans="2:3" x14ac:dyDescent="0.25">
      <c r="B597" s="237">
        <v>534</v>
      </c>
      <c r="C597" s="236">
        <v>115.30368609748098</v>
      </c>
    </row>
    <row r="598" spans="2:3" x14ac:dyDescent="0.25">
      <c r="B598" s="237">
        <v>535</v>
      </c>
      <c r="C598" s="236">
        <v>99.841753738631979</v>
      </c>
    </row>
    <row r="599" spans="2:3" x14ac:dyDescent="0.25">
      <c r="B599" s="237">
        <v>536</v>
      </c>
      <c r="C599" s="236">
        <v>126.90806726956308</v>
      </c>
    </row>
    <row r="600" spans="2:3" x14ac:dyDescent="0.25">
      <c r="B600" s="237">
        <v>537</v>
      </c>
      <c r="C600" s="236">
        <v>90.844122667950842</v>
      </c>
    </row>
    <row r="601" spans="2:3" x14ac:dyDescent="0.25">
      <c r="B601" s="237">
        <v>538</v>
      </c>
      <c r="C601" s="236">
        <v>123.59834354722985</v>
      </c>
    </row>
    <row r="602" spans="2:3" x14ac:dyDescent="0.25">
      <c r="B602" s="237">
        <v>539</v>
      </c>
      <c r="C602" s="236">
        <v>110.5891730735938</v>
      </c>
    </row>
    <row r="603" spans="2:3" x14ac:dyDescent="0.25">
      <c r="B603" s="237">
        <v>540</v>
      </c>
      <c r="C603" s="236">
        <v>166.05650304133889</v>
      </c>
    </row>
    <row r="604" spans="2:3" x14ac:dyDescent="0.25">
      <c r="B604" s="237">
        <v>541</v>
      </c>
      <c r="C604" s="236">
        <v>109.4477736477549</v>
      </c>
    </row>
    <row r="605" spans="2:3" x14ac:dyDescent="0.25">
      <c r="B605" s="237">
        <v>542</v>
      </c>
      <c r="C605" s="236">
        <v>92.19879940174296</v>
      </c>
    </row>
    <row r="606" spans="2:3" x14ac:dyDescent="0.25">
      <c r="B606" s="237">
        <v>543</v>
      </c>
      <c r="C606" s="236">
        <v>177.68766133091074</v>
      </c>
    </row>
    <row r="607" spans="2:3" x14ac:dyDescent="0.25">
      <c r="B607" s="237">
        <v>544</v>
      </c>
      <c r="C607" s="236">
        <v>160.78982108262304</v>
      </c>
    </row>
    <row r="608" spans="2:3" x14ac:dyDescent="0.25">
      <c r="B608" s="237">
        <v>545</v>
      </c>
      <c r="C608" s="236">
        <v>120.99739603244608</v>
      </c>
    </row>
    <row r="609" spans="2:3" x14ac:dyDescent="0.25">
      <c r="B609" s="237">
        <v>546</v>
      </c>
      <c r="C609" s="236">
        <v>85.519206951656727</v>
      </c>
    </row>
    <row r="610" spans="2:3" x14ac:dyDescent="0.25">
      <c r="B610" s="237">
        <v>547</v>
      </c>
      <c r="C610" s="236">
        <v>96.149367494693607</v>
      </c>
    </row>
    <row r="611" spans="2:3" x14ac:dyDescent="0.25">
      <c r="B611" s="237">
        <v>548</v>
      </c>
      <c r="C611" s="236">
        <v>102.16324204995159</v>
      </c>
    </row>
    <row r="612" spans="2:3" x14ac:dyDescent="0.25">
      <c r="B612" s="237">
        <v>549</v>
      </c>
      <c r="C612" s="236">
        <v>165.83285044024097</v>
      </c>
    </row>
    <row r="613" spans="2:3" x14ac:dyDescent="0.25">
      <c r="B613" s="237">
        <v>550</v>
      </c>
      <c r="C613" s="236">
        <v>191.54835616950757</v>
      </c>
    </row>
    <row r="614" spans="2:3" x14ac:dyDescent="0.25">
      <c r="B614" s="237">
        <v>551</v>
      </c>
      <c r="C614" s="236">
        <v>123.01940036449199</v>
      </c>
    </row>
    <row r="615" spans="2:3" x14ac:dyDescent="0.25">
      <c r="B615" s="237">
        <v>552</v>
      </c>
      <c r="C615" s="236">
        <v>118.75814868381202</v>
      </c>
    </row>
    <row r="616" spans="2:3" x14ac:dyDescent="0.25">
      <c r="B616" s="237">
        <v>553</v>
      </c>
      <c r="C616" s="236">
        <v>92.12838584537208</v>
      </c>
    </row>
    <row r="617" spans="2:3" x14ac:dyDescent="0.25">
      <c r="B617" s="237">
        <v>554</v>
      </c>
      <c r="C617" s="236">
        <v>67.769556835428489</v>
      </c>
    </row>
    <row r="618" spans="2:3" x14ac:dyDescent="0.25">
      <c r="B618" s="237">
        <v>555</v>
      </c>
      <c r="C618" s="236">
        <v>92.654419230092145</v>
      </c>
    </row>
    <row r="619" spans="2:3" x14ac:dyDescent="0.25">
      <c r="B619" s="237">
        <v>556</v>
      </c>
      <c r="C619" s="236">
        <v>157.26750532500077</v>
      </c>
    </row>
    <row r="620" spans="2:3" x14ac:dyDescent="0.25">
      <c r="B620" s="237">
        <v>557</v>
      </c>
      <c r="C620" s="236">
        <v>156.10255135957166</v>
      </c>
    </row>
    <row r="621" spans="2:3" x14ac:dyDescent="0.25">
      <c r="B621" s="237">
        <v>558</v>
      </c>
      <c r="C621" s="236">
        <v>189.6326696548164</v>
      </c>
    </row>
    <row r="622" spans="2:3" x14ac:dyDescent="0.25">
      <c r="B622" s="237">
        <v>559</v>
      </c>
      <c r="C622" s="236">
        <v>169.99847306285031</v>
      </c>
    </row>
    <row r="623" spans="2:3" x14ac:dyDescent="0.25">
      <c r="B623" s="237">
        <v>560</v>
      </c>
      <c r="C623" s="236">
        <v>85.532993074819387</v>
      </c>
    </row>
    <row r="624" spans="2:3" x14ac:dyDescent="0.25">
      <c r="B624" s="237">
        <v>561</v>
      </c>
      <c r="C624" s="236">
        <v>106.55835549117451</v>
      </c>
    </row>
    <row r="625" spans="2:3" x14ac:dyDescent="0.25">
      <c r="B625" s="237">
        <v>562</v>
      </c>
      <c r="C625" s="236">
        <v>156.04273600299217</v>
      </c>
    </row>
    <row r="626" spans="2:3" x14ac:dyDescent="0.25">
      <c r="B626" s="237">
        <v>563</v>
      </c>
      <c r="C626" s="236">
        <v>82.449262277101823</v>
      </c>
    </row>
    <row r="627" spans="2:3" x14ac:dyDescent="0.25">
      <c r="B627" s="237">
        <v>564</v>
      </c>
      <c r="C627" s="236">
        <v>174.25977505083605</v>
      </c>
    </row>
    <row r="628" spans="2:3" x14ac:dyDescent="0.25">
      <c r="B628" s="237">
        <v>565</v>
      </c>
      <c r="C628" s="236">
        <v>187.59385110594297</v>
      </c>
    </row>
    <row r="629" spans="2:3" x14ac:dyDescent="0.25">
      <c r="B629" s="237">
        <v>566</v>
      </c>
      <c r="C629" s="236">
        <v>149.17236261929523</v>
      </c>
    </row>
    <row r="630" spans="2:3" x14ac:dyDescent="0.25">
      <c r="B630" s="237">
        <v>567</v>
      </c>
      <c r="C630" s="236">
        <v>144.77249038880302</v>
      </c>
    </row>
    <row r="631" spans="2:3" x14ac:dyDescent="0.25">
      <c r="B631" s="237">
        <v>568</v>
      </c>
      <c r="C631" s="236">
        <v>118.8952851885571</v>
      </c>
    </row>
    <row r="632" spans="2:3" x14ac:dyDescent="0.25">
      <c r="B632" s="237">
        <v>569</v>
      </c>
      <c r="C632" s="236">
        <v>122.05920022537715</v>
      </c>
    </row>
    <row r="633" spans="2:3" x14ac:dyDescent="0.25">
      <c r="B633" s="237">
        <v>570</v>
      </c>
      <c r="C633" s="236">
        <v>106.39987616178422</v>
      </c>
    </row>
    <row r="634" spans="2:3" x14ac:dyDescent="0.25">
      <c r="B634" s="237">
        <v>571</v>
      </c>
      <c r="C634" s="236">
        <v>130.94374817790199</v>
      </c>
    </row>
    <row r="635" spans="2:3" x14ac:dyDescent="0.25">
      <c r="B635" s="237">
        <v>572</v>
      </c>
      <c r="C635" s="236">
        <v>118.77567034158089</v>
      </c>
    </row>
    <row r="636" spans="2:3" x14ac:dyDescent="0.25">
      <c r="B636" s="237">
        <v>573</v>
      </c>
      <c r="C636" s="236">
        <v>105.40598976121824</v>
      </c>
    </row>
    <row r="637" spans="2:3" x14ac:dyDescent="0.25">
      <c r="B637" s="237">
        <v>574</v>
      </c>
      <c r="C637" s="236">
        <v>141.61791987854107</v>
      </c>
    </row>
    <row r="638" spans="2:3" x14ac:dyDescent="0.25">
      <c r="B638" s="237">
        <v>575</v>
      </c>
      <c r="C638" s="236">
        <v>120.55186918072442</v>
      </c>
    </row>
    <row r="639" spans="2:3" x14ac:dyDescent="0.25">
      <c r="B639" s="237">
        <v>576</v>
      </c>
      <c r="C639" s="236">
        <v>116.55248723396613</v>
      </c>
    </row>
    <row r="640" spans="2:3" x14ac:dyDescent="0.25">
      <c r="B640" s="237">
        <v>577</v>
      </c>
      <c r="C640" s="236">
        <v>169.12713656148665</v>
      </c>
    </row>
    <row r="641" spans="2:3" x14ac:dyDescent="0.25">
      <c r="B641" s="237">
        <v>578</v>
      </c>
      <c r="C641" s="236">
        <v>178.98660473271522</v>
      </c>
    </row>
    <row r="642" spans="2:3" x14ac:dyDescent="0.25">
      <c r="B642" s="237">
        <v>579</v>
      </c>
      <c r="C642" s="236">
        <v>209.24305349063837</v>
      </c>
    </row>
    <row r="643" spans="2:3" x14ac:dyDescent="0.25">
      <c r="B643" s="237">
        <v>580</v>
      </c>
      <c r="C643" s="236">
        <v>60.848478667140995</v>
      </c>
    </row>
    <row r="644" spans="2:3" x14ac:dyDescent="0.25">
      <c r="B644" s="237">
        <v>581</v>
      </c>
      <c r="C644" s="236">
        <v>92.995429907588417</v>
      </c>
    </row>
    <row r="645" spans="2:3" x14ac:dyDescent="0.25">
      <c r="B645" s="237">
        <v>582</v>
      </c>
      <c r="C645" s="236">
        <v>82.1208082252178</v>
      </c>
    </row>
    <row r="646" spans="2:3" x14ac:dyDescent="0.25">
      <c r="B646" s="237">
        <v>583</v>
      </c>
      <c r="C646" s="236">
        <v>85.421194797590459</v>
      </c>
    </row>
    <row r="647" spans="2:3" x14ac:dyDescent="0.25">
      <c r="B647" s="237">
        <v>584</v>
      </c>
      <c r="C647" s="236">
        <v>109.71697477415884</v>
      </c>
    </row>
    <row r="648" spans="2:3" x14ac:dyDescent="0.25">
      <c r="B648" s="237">
        <v>585</v>
      </c>
      <c r="C648" s="236">
        <v>72.401951141706604</v>
      </c>
    </row>
    <row r="649" spans="2:3" x14ac:dyDescent="0.25">
      <c r="B649" s="237">
        <v>586</v>
      </c>
      <c r="C649" s="236">
        <v>90.327123117541589</v>
      </c>
    </row>
    <row r="650" spans="2:3" x14ac:dyDescent="0.25">
      <c r="B650" s="237">
        <v>587</v>
      </c>
      <c r="C650" s="236">
        <v>140.06905093730737</v>
      </c>
    </row>
    <row r="651" spans="2:3" x14ac:dyDescent="0.25">
      <c r="B651" s="237">
        <v>588</v>
      </c>
      <c r="C651" s="236">
        <v>91.736675408830592</v>
      </c>
    </row>
    <row r="652" spans="2:3" x14ac:dyDescent="0.25">
      <c r="B652" s="237">
        <v>589</v>
      </c>
      <c r="C652" s="236">
        <v>143.01911626831534</v>
      </c>
    </row>
    <row r="653" spans="2:3" x14ac:dyDescent="0.25">
      <c r="B653" s="237">
        <v>590</v>
      </c>
      <c r="C653" s="236">
        <v>190.52786205203557</v>
      </c>
    </row>
    <row r="654" spans="2:3" x14ac:dyDescent="0.25">
      <c r="B654" s="237">
        <v>591</v>
      </c>
      <c r="C654" s="236">
        <v>129.44765238116315</v>
      </c>
    </row>
    <row r="655" spans="2:3" x14ac:dyDescent="0.25">
      <c r="B655" s="237">
        <v>592</v>
      </c>
      <c r="C655" s="236">
        <v>92.612226369672996</v>
      </c>
    </row>
    <row r="656" spans="2:3" x14ac:dyDescent="0.25">
      <c r="B656" s="237">
        <v>593</v>
      </c>
      <c r="C656" s="236">
        <v>152.46185756165201</v>
      </c>
    </row>
    <row r="657" spans="2:3" x14ac:dyDescent="0.25">
      <c r="B657" s="237">
        <v>594</v>
      </c>
      <c r="C657" s="236">
        <v>100.45513399366588</v>
      </c>
    </row>
    <row r="658" spans="2:3" x14ac:dyDescent="0.25">
      <c r="B658" s="237">
        <v>595</v>
      </c>
      <c r="C658" s="236">
        <v>97.846641937663492</v>
      </c>
    </row>
    <row r="659" spans="2:3" x14ac:dyDescent="0.25">
      <c r="B659" s="237">
        <v>596</v>
      </c>
      <c r="C659" s="236">
        <v>119.58816009154397</v>
      </c>
    </row>
    <row r="660" spans="2:3" x14ac:dyDescent="0.25">
      <c r="B660" s="237">
        <v>597</v>
      </c>
      <c r="C660" s="236">
        <v>95.30501917364839</v>
      </c>
    </row>
    <row r="661" spans="2:3" x14ac:dyDescent="0.25">
      <c r="B661" s="237">
        <v>598</v>
      </c>
      <c r="C661" s="236">
        <v>124.86844772570271</v>
      </c>
    </row>
    <row r="662" spans="2:3" x14ac:dyDescent="0.25">
      <c r="B662" s="237">
        <v>599</v>
      </c>
      <c r="C662" s="236">
        <v>125.50189266420223</v>
      </c>
    </row>
    <row r="663" spans="2:3" x14ac:dyDescent="0.25">
      <c r="B663" s="237">
        <v>600</v>
      </c>
      <c r="C663" s="236">
        <v>102.25914311197582</v>
      </c>
    </row>
    <row r="664" spans="2:3" x14ac:dyDescent="0.25">
      <c r="B664" s="237">
        <v>601</v>
      </c>
      <c r="C664" s="236">
        <v>113.86268284282357</v>
      </c>
    </row>
    <row r="665" spans="2:3" x14ac:dyDescent="0.25">
      <c r="B665" s="237">
        <v>602</v>
      </c>
      <c r="C665" s="236">
        <v>102.08123893758304</v>
      </c>
    </row>
    <row r="666" spans="2:3" x14ac:dyDescent="0.25">
      <c r="B666" s="237">
        <v>603</v>
      </c>
      <c r="C666" s="236">
        <v>180.14064094134699</v>
      </c>
    </row>
    <row r="667" spans="2:3" x14ac:dyDescent="0.25">
      <c r="B667" s="237">
        <v>604</v>
      </c>
      <c r="C667" s="236">
        <v>93.414712796656389</v>
      </c>
    </row>
    <row r="668" spans="2:3" x14ac:dyDescent="0.25">
      <c r="B668" s="237">
        <v>605</v>
      </c>
      <c r="C668" s="236">
        <v>193.37479889884304</v>
      </c>
    </row>
    <row r="669" spans="2:3" x14ac:dyDescent="0.25">
      <c r="B669" s="237">
        <v>606</v>
      </c>
      <c r="C669" s="236">
        <v>111.70868004925036</v>
      </c>
    </row>
    <row r="670" spans="2:3" x14ac:dyDescent="0.25">
      <c r="B670" s="237">
        <v>607</v>
      </c>
      <c r="C670" s="236">
        <v>103.54567697226528</v>
      </c>
    </row>
    <row r="671" spans="2:3" x14ac:dyDescent="0.25">
      <c r="B671" s="237">
        <v>608</v>
      </c>
      <c r="C671" s="236">
        <v>128.58614497706489</v>
      </c>
    </row>
    <row r="672" spans="2:3" x14ac:dyDescent="0.25">
      <c r="B672" s="237">
        <v>609</v>
      </c>
      <c r="C672" s="236">
        <v>124.17239994431401</v>
      </c>
    </row>
    <row r="673" spans="2:3" x14ac:dyDescent="0.25">
      <c r="B673" s="237">
        <v>610</v>
      </c>
      <c r="C673" s="236">
        <v>165.10804276461516</v>
      </c>
    </row>
    <row r="674" spans="2:3" x14ac:dyDescent="0.25">
      <c r="B674" s="237">
        <v>611</v>
      </c>
      <c r="C674" s="236">
        <v>129.96966522706913</v>
      </c>
    </row>
    <row r="675" spans="2:3" x14ac:dyDescent="0.25">
      <c r="B675" s="237">
        <v>612</v>
      </c>
      <c r="C675" s="236">
        <v>127.03507452764268</v>
      </c>
    </row>
    <row r="676" spans="2:3" x14ac:dyDescent="0.25">
      <c r="B676" s="237">
        <v>613</v>
      </c>
      <c r="C676" s="236">
        <v>146.59765936160949</v>
      </c>
    </row>
    <row r="677" spans="2:3" x14ac:dyDescent="0.25">
      <c r="B677" s="237">
        <v>614</v>
      </c>
      <c r="C677" s="236">
        <v>130.56430095926848</v>
      </c>
    </row>
    <row r="678" spans="2:3" x14ac:dyDescent="0.25">
      <c r="B678" s="237">
        <v>615</v>
      </c>
      <c r="C678" s="236">
        <v>95.959524927704308</v>
      </c>
    </row>
    <row r="679" spans="2:3" x14ac:dyDescent="0.25">
      <c r="B679" s="237">
        <v>616</v>
      </c>
      <c r="C679" s="236">
        <v>73.948390221819238</v>
      </c>
    </row>
    <row r="680" spans="2:3" x14ac:dyDescent="0.25">
      <c r="B680" s="237">
        <v>617</v>
      </c>
      <c r="C680" s="236">
        <v>116.76924308722991</v>
      </c>
    </row>
    <row r="681" spans="2:3" x14ac:dyDescent="0.25">
      <c r="B681" s="237">
        <v>618</v>
      </c>
      <c r="C681" s="236">
        <v>227.5467062396653</v>
      </c>
    </row>
    <row r="682" spans="2:3" x14ac:dyDescent="0.25">
      <c r="B682" s="237">
        <v>619</v>
      </c>
      <c r="C682" s="236">
        <v>117.2453158793279</v>
      </c>
    </row>
    <row r="683" spans="2:3" x14ac:dyDescent="0.25">
      <c r="B683" s="237">
        <v>620</v>
      </c>
      <c r="C683" s="236">
        <v>134.10348299503519</v>
      </c>
    </row>
    <row r="684" spans="2:3" x14ac:dyDescent="0.25">
      <c r="B684" s="237">
        <v>621</v>
      </c>
      <c r="C684" s="236">
        <v>93.214527658285917</v>
      </c>
    </row>
    <row r="685" spans="2:3" x14ac:dyDescent="0.25">
      <c r="B685" s="237">
        <v>622</v>
      </c>
      <c r="C685" s="236">
        <v>88.528039074409193</v>
      </c>
    </row>
    <row r="686" spans="2:3" x14ac:dyDescent="0.25">
      <c r="B686" s="237">
        <v>623</v>
      </c>
      <c r="C686" s="236">
        <v>153.51879618094048</v>
      </c>
    </row>
    <row r="687" spans="2:3" x14ac:dyDescent="0.25">
      <c r="B687" s="237">
        <v>624</v>
      </c>
      <c r="C687" s="236">
        <v>111.29869542511423</v>
      </c>
    </row>
    <row r="688" spans="2:3" x14ac:dyDescent="0.25">
      <c r="B688" s="237">
        <v>625</v>
      </c>
      <c r="C688" s="236">
        <v>98.719034598334517</v>
      </c>
    </row>
    <row r="689" spans="2:3" x14ac:dyDescent="0.25">
      <c r="B689" s="237">
        <v>626</v>
      </c>
      <c r="C689" s="236">
        <v>101.59910430261957</v>
      </c>
    </row>
    <row r="690" spans="2:3" x14ac:dyDescent="0.25">
      <c r="B690" s="237">
        <v>627</v>
      </c>
      <c r="C690" s="236">
        <v>156.63380263616961</v>
      </c>
    </row>
    <row r="691" spans="2:3" x14ac:dyDescent="0.25">
      <c r="B691" s="237">
        <v>628</v>
      </c>
      <c r="C691" s="236">
        <v>113.83310106465862</v>
      </c>
    </row>
    <row r="692" spans="2:3" x14ac:dyDescent="0.25">
      <c r="B692" s="237">
        <v>629</v>
      </c>
      <c r="C692" s="236">
        <v>122.87807373804547</v>
      </c>
    </row>
    <row r="693" spans="2:3" x14ac:dyDescent="0.25">
      <c r="B693" s="237">
        <v>630</v>
      </c>
      <c r="C693" s="236">
        <v>158.03551650090736</v>
      </c>
    </row>
    <row r="694" spans="2:3" x14ac:dyDescent="0.25">
      <c r="B694" s="237">
        <v>631</v>
      </c>
      <c r="C694" s="236">
        <v>189.60078677895044</v>
      </c>
    </row>
    <row r="695" spans="2:3" x14ac:dyDescent="0.25">
      <c r="B695" s="237">
        <v>632</v>
      </c>
      <c r="C695" s="236">
        <v>128.24583849612705</v>
      </c>
    </row>
    <row r="696" spans="2:3" x14ac:dyDescent="0.25">
      <c r="B696" s="237">
        <v>633</v>
      </c>
      <c r="C696" s="236">
        <v>118.98877876992044</v>
      </c>
    </row>
    <row r="697" spans="2:3" x14ac:dyDescent="0.25">
      <c r="B697" s="237">
        <v>634</v>
      </c>
      <c r="C697" s="236">
        <v>88.463137966767377</v>
      </c>
    </row>
    <row r="698" spans="2:3" x14ac:dyDescent="0.25">
      <c r="B698" s="237">
        <v>635</v>
      </c>
      <c r="C698" s="236">
        <v>108.52929117841826</v>
      </c>
    </row>
    <row r="699" spans="2:3" x14ac:dyDescent="0.25">
      <c r="B699" s="237">
        <v>636</v>
      </c>
      <c r="C699" s="236">
        <v>159.34237989896911</v>
      </c>
    </row>
    <row r="700" spans="2:3" x14ac:dyDescent="0.25">
      <c r="B700" s="237">
        <v>637</v>
      </c>
      <c r="C700" s="236">
        <v>107.87210693730522</v>
      </c>
    </row>
    <row r="701" spans="2:3" x14ac:dyDescent="0.25">
      <c r="B701" s="237">
        <v>638</v>
      </c>
      <c r="C701" s="236">
        <v>186.15127888917567</v>
      </c>
    </row>
    <row r="702" spans="2:3" x14ac:dyDescent="0.25">
      <c r="B702" s="237">
        <v>639</v>
      </c>
      <c r="C702" s="236">
        <v>123.64074812179204</v>
      </c>
    </row>
    <row r="703" spans="2:3" x14ac:dyDescent="0.25">
      <c r="B703" s="237">
        <v>640</v>
      </c>
      <c r="C703" s="236">
        <v>121.36738739216602</v>
      </c>
    </row>
    <row r="704" spans="2:3" x14ac:dyDescent="0.25">
      <c r="B704" s="237">
        <v>641</v>
      </c>
      <c r="C704" s="236">
        <v>122.89428551969611</v>
      </c>
    </row>
    <row r="705" spans="2:3" x14ac:dyDescent="0.25">
      <c r="B705" s="237">
        <v>642</v>
      </c>
      <c r="C705" s="236">
        <v>105.04906719258541</v>
      </c>
    </row>
    <row r="706" spans="2:3" x14ac:dyDescent="0.25">
      <c r="B706" s="237">
        <v>643</v>
      </c>
      <c r="C706" s="236">
        <v>199.68830358909392</v>
      </c>
    </row>
    <row r="707" spans="2:3" x14ac:dyDescent="0.25">
      <c r="B707" s="237">
        <v>644</v>
      </c>
      <c r="C707" s="236">
        <v>143.05516206924605</v>
      </c>
    </row>
    <row r="708" spans="2:3" x14ac:dyDescent="0.25">
      <c r="B708" s="237">
        <v>645</v>
      </c>
      <c r="C708" s="236">
        <v>135.42878604975945</v>
      </c>
    </row>
    <row r="709" spans="2:3" x14ac:dyDescent="0.25">
      <c r="B709" s="237">
        <v>646</v>
      </c>
      <c r="C709" s="236">
        <v>111.50765692428206</v>
      </c>
    </row>
    <row r="710" spans="2:3" x14ac:dyDescent="0.25">
      <c r="B710" s="237">
        <v>647</v>
      </c>
      <c r="C710" s="236">
        <v>127.53274799264882</v>
      </c>
    </row>
    <row r="711" spans="2:3" x14ac:dyDescent="0.25">
      <c r="B711" s="237">
        <v>648</v>
      </c>
      <c r="C711" s="236">
        <v>165.96579570388189</v>
      </c>
    </row>
    <row r="712" spans="2:3" x14ac:dyDescent="0.25">
      <c r="B712" s="237">
        <v>649</v>
      </c>
      <c r="C712" s="236">
        <v>96.809330945242721</v>
      </c>
    </row>
    <row r="713" spans="2:3" x14ac:dyDescent="0.25">
      <c r="B713" s="237">
        <v>650</v>
      </c>
      <c r="C713" s="236">
        <v>83.361170341401618</v>
      </c>
    </row>
    <row r="714" spans="2:3" x14ac:dyDescent="0.25">
      <c r="B714" s="237">
        <v>651</v>
      </c>
      <c r="C714" s="236">
        <v>179.89469395770737</v>
      </c>
    </row>
    <row r="715" spans="2:3" x14ac:dyDescent="0.25">
      <c r="B715" s="237">
        <v>652</v>
      </c>
      <c r="C715" s="236">
        <v>159.60757848685589</v>
      </c>
    </row>
    <row r="716" spans="2:3" x14ac:dyDescent="0.25">
      <c r="B716" s="237">
        <v>653</v>
      </c>
      <c r="C716" s="236">
        <v>176.32511243945453</v>
      </c>
    </row>
    <row r="717" spans="2:3" x14ac:dyDescent="0.25">
      <c r="B717" s="237">
        <v>654</v>
      </c>
      <c r="C717" s="236">
        <v>147.41380405092696</v>
      </c>
    </row>
    <row r="718" spans="2:3" x14ac:dyDescent="0.25">
      <c r="B718" s="237">
        <v>655</v>
      </c>
      <c r="C718" s="236">
        <v>101.37060064674554</v>
      </c>
    </row>
    <row r="719" spans="2:3" x14ac:dyDescent="0.25">
      <c r="B719" s="237">
        <v>656</v>
      </c>
      <c r="C719" s="236">
        <v>94.643435045576695</v>
      </c>
    </row>
    <row r="720" spans="2:3" x14ac:dyDescent="0.25">
      <c r="B720" s="237">
        <v>657</v>
      </c>
      <c r="C720" s="236">
        <v>136.16016942352107</v>
      </c>
    </row>
    <row r="721" spans="2:3" x14ac:dyDescent="0.25">
      <c r="B721" s="237">
        <v>658</v>
      </c>
      <c r="C721" s="236">
        <v>188.13704363878344</v>
      </c>
    </row>
    <row r="722" spans="2:3" x14ac:dyDescent="0.25">
      <c r="B722" s="237">
        <v>659</v>
      </c>
      <c r="C722" s="236">
        <v>114.55696892504875</v>
      </c>
    </row>
    <row r="723" spans="2:3" x14ac:dyDescent="0.25">
      <c r="B723" s="237">
        <v>660</v>
      </c>
      <c r="C723" s="236">
        <v>132.57685720443754</v>
      </c>
    </row>
    <row r="724" spans="2:3" x14ac:dyDescent="0.25">
      <c r="B724" s="237">
        <v>661</v>
      </c>
      <c r="C724" s="236">
        <v>91.342130705764134</v>
      </c>
    </row>
    <row r="725" spans="2:3" x14ac:dyDescent="0.25">
      <c r="B725" s="237">
        <v>662</v>
      </c>
      <c r="C725" s="236">
        <v>184.93298812170877</v>
      </c>
    </row>
    <row r="726" spans="2:3" x14ac:dyDescent="0.25">
      <c r="B726" s="237">
        <v>663</v>
      </c>
      <c r="C726" s="236">
        <v>116.01997612806996</v>
      </c>
    </row>
    <row r="727" spans="2:3" x14ac:dyDescent="0.25">
      <c r="B727" s="237">
        <v>664</v>
      </c>
      <c r="C727" s="236">
        <v>131.69742370672617</v>
      </c>
    </row>
    <row r="728" spans="2:3" x14ac:dyDescent="0.25">
      <c r="B728" s="237">
        <v>665</v>
      </c>
      <c r="C728" s="236">
        <v>129.50133983423839</v>
      </c>
    </row>
    <row r="729" spans="2:3" x14ac:dyDescent="0.25">
      <c r="B729" s="237">
        <v>666</v>
      </c>
      <c r="C729" s="236">
        <v>128.43261651685688</v>
      </c>
    </row>
    <row r="730" spans="2:3" x14ac:dyDescent="0.25">
      <c r="B730" s="237">
        <v>667</v>
      </c>
      <c r="C730" s="236">
        <v>85.983928930365352</v>
      </c>
    </row>
    <row r="731" spans="2:3" x14ac:dyDescent="0.25">
      <c r="B731" s="237">
        <v>668</v>
      </c>
      <c r="C731" s="236">
        <v>163.31663354454307</v>
      </c>
    </row>
    <row r="732" spans="2:3" x14ac:dyDescent="0.25">
      <c r="B732" s="237">
        <v>669</v>
      </c>
      <c r="C732" s="236">
        <v>88.455247824984113</v>
      </c>
    </row>
    <row r="733" spans="2:3" x14ac:dyDescent="0.25">
      <c r="B733" s="237">
        <v>670</v>
      </c>
      <c r="C733" s="236">
        <v>136.51312408946987</v>
      </c>
    </row>
    <row r="734" spans="2:3" x14ac:dyDescent="0.25">
      <c r="B734" s="237">
        <v>671</v>
      </c>
      <c r="C734" s="236">
        <v>219.68170386341154</v>
      </c>
    </row>
    <row r="735" spans="2:3" x14ac:dyDescent="0.25">
      <c r="B735" s="237">
        <v>672</v>
      </c>
      <c r="C735" s="236">
        <v>80.663654081162449</v>
      </c>
    </row>
    <row r="736" spans="2:3" x14ac:dyDescent="0.25">
      <c r="B736" s="237">
        <v>673</v>
      </c>
      <c r="C736" s="236">
        <v>105.81316935998184</v>
      </c>
    </row>
    <row r="737" spans="2:3" x14ac:dyDescent="0.25">
      <c r="B737" s="237">
        <v>674</v>
      </c>
      <c r="C737" s="236">
        <v>90.5536552884099</v>
      </c>
    </row>
    <row r="738" spans="2:3" x14ac:dyDescent="0.25">
      <c r="B738" s="237">
        <v>675</v>
      </c>
      <c r="C738" s="236">
        <v>96.97528961699193</v>
      </c>
    </row>
    <row r="739" spans="2:3" x14ac:dyDescent="0.25">
      <c r="B739" s="237">
        <v>676</v>
      </c>
      <c r="C739" s="236">
        <v>121.4975699946348</v>
      </c>
    </row>
    <row r="740" spans="2:3" x14ac:dyDescent="0.25">
      <c r="B740" s="237">
        <v>677</v>
      </c>
      <c r="C740" s="236">
        <v>95.014421323989282</v>
      </c>
    </row>
    <row r="741" spans="2:3" x14ac:dyDescent="0.25">
      <c r="B741" s="237">
        <v>678</v>
      </c>
      <c r="C741" s="236">
        <v>98.494936182620663</v>
      </c>
    </row>
    <row r="742" spans="2:3" x14ac:dyDescent="0.25">
      <c r="B742" s="237">
        <v>679</v>
      </c>
      <c r="C742" s="236">
        <v>112.26167157619162</v>
      </c>
    </row>
    <row r="743" spans="2:3" x14ac:dyDescent="0.25">
      <c r="B743" s="237">
        <v>680</v>
      </c>
      <c r="C743" s="236">
        <v>108.73052315461908</v>
      </c>
    </row>
    <row r="744" spans="2:3" x14ac:dyDescent="0.25">
      <c r="B744" s="237">
        <v>681</v>
      </c>
      <c r="C744" s="236">
        <v>70.094905386122036</v>
      </c>
    </row>
    <row r="745" spans="2:3" x14ac:dyDescent="0.25">
      <c r="B745" s="237">
        <v>682</v>
      </c>
      <c r="C745" s="236">
        <v>120.76510863047085</v>
      </c>
    </row>
    <row r="746" spans="2:3" x14ac:dyDescent="0.25">
      <c r="B746" s="237">
        <v>683</v>
      </c>
      <c r="C746" s="236">
        <v>93.918602537569825</v>
      </c>
    </row>
    <row r="747" spans="2:3" x14ac:dyDescent="0.25">
      <c r="B747" s="237">
        <v>684</v>
      </c>
      <c r="C747" s="236">
        <v>161.84279233670546</v>
      </c>
    </row>
    <row r="748" spans="2:3" x14ac:dyDescent="0.25">
      <c r="B748" s="237">
        <v>685</v>
      </c>
      <c r="C748" s="236">
        <v>164.35607732494356</v>
      </c>
    </row>
    <row r="749" spans="2:3" x14ac:dyDescent="0.25">
      <c r="B749" s="237">
        <v>686</v>
      </c>
      <c r="C749" s="236">
        <v>139.25253508616137</v>
      </c>
    </row>
    <row r="750" spans="2:3" x14ac:dyDescent="0.25">
      <c r="B750" s="237">
        <v>687</v>
      </c>
      <c r="C750" s="236">
        <v>138.62388714633275</v>
      </c>
    </row>
    <row r="751" spans="2:3" x14ac:dyDescent="0.25">
      <c r="B751" s="237">
        <v>688</v>
      </c>
      <c r="C751" s="236">
        <v>124.61627740267609</v>
      </c>
    </row>
    <row r="752" spans="2:3" x14ac:dyDescent="0.25">
      <c r="B752" s="237">
        <v>689</v>
      </c>
      <c r="C752" s="236">
        <v>132.0981656320227</v>
      </c>
    </row>
    <row r="753" spans="2:3" x14ac:dyDescent="0.25">
      <c r="B753" s="237">
        <v>690</v>
      </c>
      <c r="C753" s="236">
        <v>130.182585884779</v>
      </c>
    </row>
    <row r="754" spans="2:3" x14ac:dyDescent="0.25">
      <c r="B754" s="237">
        <v>691</v>
      </c>
      <c r="C754" s="236">
        <v>146.6691645082326</v>
      </c>
    </row>
    <row r="755" spans="2:3" x14ac:dyDescent="0.25">
      <c r="B755" s="237">
        <v>692</v>
      </c>
      <c r="C755" s="236">
        <v>120.96448989943212</v>
      </c>
    </row>
    <row r="756" spans="2:3" x14ac:dyDescent="0.25">
      <c r="B756" s="237">
        <v>693</v>
      </c>
      <c r="C756" s="236">
        <v>177.77691185194161</v>
      </c>
    </row>
    <row r="757" spans="2:3" x14ac:dyDescent="0.25">
      <c r="B757" s="237">
        <v>694</v>
      </c>
      <c r="C757" s="236">
        <v>68.443854498370712</v>
      </c>
    </row>
    <row r="758" spans="2:3" x14ac:dyDescent="0.25">
      <c r="B758" s="237">
        <v>695</v>
      </c>
      <c r="C758" s="236">
        <v>111.15620883945266</v>
      </c>
    </row>
    <row r="759" spans="2:3" x14ac:dyDescent="0.25">
      <c r="B759" s="237">
        <v>696</v>
      </c>
      <c r="C759" s="236">
        <v>140.64962720151567</v>
      </c>
    </row>
    <row r="760" spans="2:3" x14ac:dyDescent="0.25">
      <c r="B760" s="237">
        <v>697</v>
      </c>
      <c r="C760" s="236">
        <v>139.76687904011965</v>
      </c>
    </row>
    <row r="761" spans="2:3" x14ac:dyDescent="0.25">
      <c r="B761" s="237">
        <v>698</v>
      </c>
      <c r="C761" s="236">
        <v>96.235835828395224</v>
      </c>
    </row>
    <row r="762" spans="2:3" x14ac:dyDescent="0.25">
      <c r="B762" s="237">
        <v>699</v>
      </c>
      <c r="C762" s="236">
        <v>129.11190203702259</v>
      </c>
    </row>
    <row r="763" spans="2:3" x14ac:dyDescent="0.25">
      <c r="B763" s="237">
        <v>700</v>
      </c>
      <c r="C763" s="236">
        <v>155.86235749148975</v>
      </c>
    </row>
    <row r="764" spans="2:3" x14ac:dyDescent="0.25">
      <c r="B764" s="237">
        <v>701</v>
      </c>
      <c r="C764" s="236">
        <v>113.65576027686649</v>
      </c>
    </row>
    <row r="765" spans="2:3" x14ac:dyDescent="0.25">
      <c r="B765" s="237">
        <v>702</v>
      </c>
      <c r="C765" s="236">
        <v>146.41432862639562</v>
      </c>
    </row>
    <row r="766" spans="2:3" x14ac:dyDescent="0.25">
      <c r="B766" s="237">
        <v>703</v>
      </c>
      <c r="C766" s="236">
        <v>105.73793615494318</v>
      </c>
    </row>
    <row r="767" spans="2:3" x14ac:dyDescent="0.25">
      <c r="B767" s="237">
        <v>704</v>
      </c>
      <c r="C767" s="236">
        <v>137.10216838031059</v>
      </c>
    </row>
    <row r="768" spans="2:3" x14ac:dyDescent="0.25">
      <c r="B768" s="237">
        <v>705</v>
      </c>
      <c r="C768" s="236">
        <v>65.997106692479534</v>
      </c>
    </row>
    <row r="769" spans="2:3" x14ac:dyDescent="0.25">
      <c r="B769" s="237">
        <v>706</v>
      </c>
      <c r="C769" s="236">
        <v>159.41420473596455</v>
      </c>
    </row>
    <row r="770" spans="2:3" x14ac:dyDescent="0.25">
      <c r="B770" s="237">
        <v>707</v>
      </c>
      <c r="C770" s="236">
        <v>125.51656878540061</v>
      </c>
    </row>
    <row r="771" spans="2:3" x14ac:dyDescent="0.25">
      <c r="B771" s="237">
        <v>708</v>
      </c>
      <c r="C771" s="236">
        <v>129.50509795455935</v>
      </c>
    </row>
    <row r="772" spans="2:3" x14ac:dyDescent="0.25">
      <c r="B772" s="237">
        <v>709</v>
      </c>
      <c r="C772" s="236">
        <v>115.66173194857221</v>
      </c>
    </row>
    <row r="773" spans="2:3" x14ac:dyDescent="0.25">
      <c r="B773" s="237">
        <v>710</v>
      </c>
      <c r="C773" s="236">
        <v>120.40271189495361</v>
      </c>
    </row>
    <row r="774" spans="2:3" x14ac:dyDescent="0.25">
      <c r="B774" s="237">
        <v>711</v>
      </c>
      <c r="C774" s="236">
        <v>163.63900885902143</v>
      </c>
    </row>
    <row r="775" spans="2:3" x14ac:dyDescent="0.25">
      <c r="B775" s="237">
        <v>712</v>
      </c>
      <c r="C775" s="236">
        <v>167.25955587792203</v>
      </c>
    </row>
    <row r="776" spans="2:3" x14ac:dyDescent="0.25">
      <c r="B776" s="237">
        <v>713</v>
      </c>
      <c r="C776" s="236">
        <v>111.14581843705514</v>
      </c>
    </row>
    <row r="777" spans="2:3" x14ac:dyDescent="0.25">
      <c r="B777" s="237">
        <v>714</v>
      </c>
      <c r="C777" s="236">
        <v>144.00950214662728</v>
      </c>
    </row>
    <row r="778" spans="2:3" x14ac:dyDescent="0.25">
      <c r="B778" s="237">
        <v>715</v>
      </c>
      <c r="C778" s="236">
        <v>148.98342990076048</v>
      </c>
    </row>
    <row r="779" spans="2:3" x14ac:dyDescent="0.25">
      <c r="B779" s="237">
        <v>716</v>
      </c>
      <c r="C779" s="236">
        <v>138.24596336269593</v>
      </c>
    </row>
    <row r="780" spans="2:3" x14ac:dyDescent="0.25">
      <c r="B780" s="237">
        <v>717</v>
      </c>
      <c r="C780" s="236">
        <v>118.3181692668611</v>
      </c>
    </row>
    <row r="781" spans="2:3" x14ac:dyDescent="0.25">
      <c r="B781" s="237">
        <v>718</v>
      </c>
      <c r="C781" s="236">
        <v>89.905123666513887</v>
      </c>
    </row>
    <row r="782" spans="2:3" x14ac:dyDescent="0.25">
      <c r="B782" s="237">
        <v>719</v>
      </c>
      <c r="C782" s="236">
        <v>111.51508377660768</v>
      </c>
    </row>
    <row r="783" spans="2:3" x14ac:dyDescent="0.25">
      <c r="B783" s="237">
        <v>720</v>
      </c>
      <c r="C783" s="236">
        <v>159.81093603577537</v>
      </c>
    </row>
    <row r="784" spans="2:3" x14ac:dyDescent="0.25">
      <c r="B784" s="237">
        <v>721</v>
      </c>
      <c r="C784" s="236">
        <v>139.80807799368208</v>
      </c>
    </row>
    <row r="785" spans="2:3" x14ac:dyDescent="0.25">
      <c r="B785" s="237">
        <v>722</v>
      </c>
      <c r="C785" s="236">
        <v>136.94808847513269</v>
      </c>
    </row>
    <row r="786" spans="2:3" x14ac:dyDescent="0.25">
      <c r="B786" s="237">
        <v>723</v>
      </c>
      <c r="C786" s="236">
        <v>145.94678923233005</v>
      </c>
    </row>
    <row r="787" spans="2:3" x14ac:dyDescent="0.25">
      <c r="B787" s="237">
        <v>724</v>
      </c>
      <c r="C787" s="236">
        <v>114.68821236023052</v>
      </c>
    </row>
    <row r="788" spans="2:3" x14ac:dyDescent="0.25">
      <c r="B788" s="237">
        <v>725</v>
      </c>
      <c r="C788" s="236">
        <v>163.72283404948911</v>
      </c>
    </row>
    <row r="789" spans="2:3" x14ac:dyDescent="0.25">
      <c r="B789" s="237">
        <v>726</v>
      </c>
      <c r="C789" s="236">
        <v>129.18295056576935</v>
      </c>
    </row>
    <row r="790" spans="2:3" x14ac:dyDescent="0.25">
      <c r="B790" s="237">
        <v>727</v>
      </c>
      <c r="C790" s="236">
        <v>143.37114542698839</v>
      </c>
    </row>
    <row r="791" spans="2:3" x14ac:dyDescent="0.25">
      <c r="B791" s="237">
        <v>728</v>
      </c>
      <c r="C791" s="236">
        <v>120.1866626310715</v>
      </c>
    </row>
    <row r="792" spans="2:3" x14ac:dyDescent="0.25">
      <c r="B792" s="237">
        <v>729</v>
      </c>
      <c r="C792" s="236">
        <v>139.74982176004701</v>
      </c>
    </row>
    <row r="793" spans="2:3" x14ac:dyDescent="0.25">
      <c r="B793" s="237">
        <v>730</v>
      </c>
      <c r="C793" s="236">
        <v>159.21190939870985</v>
      </c>
    </row>
    <row r="794" spans="2:3" x14ac:dyDescent="0.25">
      <c r="B794" s="237">
        <v>731</v>
      </c>
      <c r="C794" s="236">
        <v>91.652570233547422</v>
      </c>
    </row>
    <row r="795" spans="2:3" x14ac:dyDescent="0.25">
      <c r="B795" s="237">
        <v>732</v>
      </c>
      <c r="C795" s="236">
        <v>117.97052164437028</v>
      </c>
    </row>
    <row r="796" spans="2:3" x14ac:dyDescent="0.25">
      <c r="B796" s="237">
        <v>733</v>
      </c>
      <c r="C796" s="236">
        <v>71.879997193491917</v>
      </c>
    </row>
    <row r="797" spans="2:3" x14ac:dyDescent="0.25">
      <c r="B797" s="237">
        <v>734</v>
      </c>
      <c r="C797" s="236">
        <v>74.587614061416062</v>
      </c>
    </row>
    <row r="798" spans="2:3" x14ac:dyDescent="0.25">
      <c r="B798" s="237">
        <v>735</v>
      </c>
      <c r="C798" s="236">
        <v>111.38901604877232</v>
      </c>
    </row>
    <row r="799" spans="2:3" x14ac:dyDescent="0.25">
      <c r="B799" s="237">
        <v>736</v>
      </c>
      <c r="C799" s="236">
        <v>144.70538472753833</v>
      </c>
    </row>
    <row r="800" spans="2:3" x14ac:dyDescent="0.25">
      <c r="B800" s="237">
        <v>737</v>
      </c>
      <c r="C800" s="236">
        <v>126.03961229202157</v>
      </c>
    </row>
    <row r="801" spans="2:3" x14ac:dyDescent="0.25">
      <c r="B801" s="237">
        <v>738</v>
      </c>
      <c r="C801" s="236">
        <v>137.5946924050325</v>
      </c>
    </row>
    <row r="802" spans="2:3" x14ac:dyDescent="0.25">
      <c r="B802" s="237">
        <v>739</v>
      </c>
      <c r="C802" s="236">
        <v>185.62669587629</v>
      </c>
    </row>
    <row r="803" spans="2:3" x14ac:dyDescent="0.25">
      <c r="B803" s="237">
        <v>740</v>
      </c>
      <c r="C803" s="236">
        <v>147.95918562252999</v>
      </c>
    </row>
    <row r="804" spans="2:3" x14ac:dyDescent="0.25">
      <c r="B804" s="237">
        <v>741</v>
      </c>
      <c r="C804" s="236">
        <v>122.71464539366998</v>
      </c>
    </row>
    <row r="805" spans="2:3" x14ac:dyDescent="0.25">
      <c r="B805" s="237">
        <v>742</v>
      </c>
      <c r="C805" s="236">
        <v>93.222086079755428</v>
      </c>
    </row>
    <row r="806" spans="2:3" x14ac:dyDescent="0.25">
      <c r="B806" s="237">
        <v>743</v>
      </c>
      <c r="C806" s="236">
        <v>151.41452375745212</v>
      </c>
    </row>
    <row r="807" spans="2:3" x14ac:dyDescent="0.25">
      <c r="B807" s="237">
        <v>744</v>
      </c>
      <c r="C807" s="236">
        <v>127.55524193729178</v>
      </c>
    </row>
    <row r="808" spans="2:3" x14ac:dyDescent="0.25">
      <c r="B808" s="237">
        <v>745</v>
      </c>
      <c r="C808" s="236">
        <v>86.810992386980459</v>
      </c>
    </row>
    <row r="809" spans="2:3" x14ac:dyDescent="0.25">
      <c r="B809" s="237">
        <v>746</v>
      </c>
      <c r="C809" s="236">
        <v>81.79559803982751</v>
      </c>
    </row>
    <row r="810" spans="2:3" x14ac:dyDescent="0.25">
      <c r="B810" s="237">
        <v>747</v>
      </c>
      <c r="C810" s="236">
        <v>133.62159328130346</v>
      </c>
    </row>
    <row r="811" spans="2:3" x14ac:dyDescent="0.25">
      <c r="B811" s="237">
        <v>748</v>
      </c>
      <c r="C811" s="236">
        <v>160.72752868141842</v>
      </c>
    </row>
    <row r="812" spans="2:3" x14ac:dyDescent="0.25">
      <c r="B812" s="237">
        <v>749</v>
      </c>
      <c r="C812" s="236">
        <v>106.61063320050191</v>
      </c>
    </row>
    <row r="813" spans="2:3" x14ac:dyDescent="0.25">
      <c r="B813" s="237">
        <v>750</v>
      </c>
      <c r="C813" s="236">
        <v>127.26206140600068</v>
      </c>
    </row>
    <row r="814" spans="2:3" x14ac:dyDescent="0.25">
      <c r="B814" s="237">
        <v>751</v>
      </c>
      <c r="C814" s="236">
        <v>135.47838112388789</v>
      </c>
    </row>
    <row r="815" spans="2:3" x14ac:dyDescent="0.25">
      <c r="B815" s="237">
        <v>752</v>
      </c>
      <c r="C815" s="236">
        <v>120.73209345571789</v>
      </c>
    </row>
    <row r="816" spans="2:3" x14ac:dyDescent="0.25">
      <c r="B816" s="237">
        <v>753</v>
      </c>
      <c r="C816" s="236">
        <v>141.70658397703451</v>
      </c>
    </row>
    <row r="817" spans="2:3" x14ac:dyDescent="0.25">
      <c r="B817" s="237">
        <v>754</v>
      </c>
      <c r="C817" s="236">
        <v>94.191372482839256</v>
      </c>
    </row>
    <row r="818" spans="2:3" x14ac:dyDescent="0.25">
      <c r="B818" s="237">
        <v>755</v>
      </c>
      <c r="C818" s="236">
        <v>124.84132177737669</v>
      </c>
    </row>
    <row r="819" spans="2:3" x14ac:dyDescent="0.25">
      <c r="B819" s="237">
        <v>756</v>
      </c>
      <c r="C819" s="236">
        <v>188.05590372110592</v>
      </c>
    </row>
    <row r="820" spans="2:3" x14ac:dyDescent="0.25">
      <c r="B820" s="237">
        <v>757</v>
      </c>
      <c r="C820" s="236">
        <v>99.121427102375279</v>
      </c>
    </row>
    <row r="821" spans="2:3" x14ac:dyDescent="0.25">
      <c r="B821" s="237">
        <v>758</v>
      </c>
      <c r="C821" s="236">
        <v>203.22922227868963</v>
      </c>
    </row>
    <row r="822" spans="2:3" x14ac:dyDescent="0.25">
      <c r="B822" s="237">
        <v>759</v>
      </c>
      <c r="C822" s="236">
        <v>154.36722281987707</v>
      </c>
    </row>
    <row r="823" spans="2:3" x14ac:dyDescent="0.25">
      <c r="B823" s="237">
        <v>760</v>
      </c>
      <c r="C823" s="236">
        <v>160.89932722946907</v>
      </c>
    </row>
    <row r="824" spans="2:3" x14ac:dyDescent="0.25">
      <c r="B824" s="237">
        <v>761</v>
      </c>
      <c r="C824" s="236">
        <v>145.01722232596367</v>
      </c>
    </row>
    <row r="825" spans="2:3" x14ac:dyDescent="0.25">
      <c r="B825" s="237">
        <v>762</v>
      </c>
      <c r="C825" s="236">
        <v>130.16513613785327</v>
      </c>
    </row>
    <row r="826" spans="2:3" x14ac:dyDescent="0.25">
      <c r="B826" s="237">
        <v>763</v>
      </c>
      <c r="C826" s="236">
        <v>148.23765501922603</v>
      </c>
    </row>
    <row r="827" spans="2:3" x14ac:dyDescent="0.25">
      <c r="B827" s="237">
        <v>764</v>
      </c>
      <c r="C827" s="236">
        <v>147.19835174795011</v>
      </c>
    </row>
    <row r="828" spans="2:3" x14ac:dyDescent="0.25">
      <c r="B828" s="237">
        <v>765</v>
      </c>
      <c r="C828" s="236">
        <v>212.34631291299829</v>
      </c>
    </row>
    <row r="829" spans="2:3" x14ac:dyDescent="0.25">
      <c r="B829" s="237">
        <v>766</v>
      </c>
      <c r="C829" s="236">
        <v>142.49986469398021</v>
      </c>
    </row>
    <row r="830" spans="2:3" x14ac:dyDescent="0.25">
      <c r="B830" s="237">
        <v>767</v>
      </c>
      <c r="C830" s="236">
        <v>131.18973430864361</v>
      </c>
    </row>
    <row r="831" spans="2:3" x14ac:dyDescent="0.25">
      <c r="B831" s="237">
        <v>768</v>
      </c>
      <c r="C831" s="236">
        <v>131.10793837181464</v>
      </c>
    </row>
    <row r="832" spans="2:3" x14ac:dyDescent="0.25">
      <c r="B832" s="237">
        <v>769</v>
      </c>
      <c r="C832" s="236">
        <v>110.04018222921407</v>
      </c>
    </row>
    <row r="833" spans="2:3" x14ac:dyDescent="0.25">
      <c r="B833" s="237">
        <v>770</v>
      </c>
      <c r="C833" s="236">
        <v>143.859535942626</v>
      </c>
    </row>
    <row r="834" spans="2:3" x14ac:dyDescent="0.25">
      <c r="B834" s="237">
        <v>771</v>
      </c>
      <c r="C834" s="236">
        <v>72.339311716235116</v>
      </c>
    </row>
    <row r="835" spans="2:3" x14ac:dyDescent="0.25">
      <c r="B835" s="237">
        <v>772</v>
      </c>
      <c r="C835" s="236">
        <v>52.815261172627679</v>
      </c>
    </row>
    <row r="836" spans="2:3" x14ac:dyDescent="0.25">
      <c r="B836" s="237">
        <v>773</v>
      </c>
      <c r="C836" s="236">
        <v>151.73556077806791</v>
      </c>
    </row>
    <row r="837" spans="2:3" x14ac:dyDescent="0.25">
      <c r="B837" s="237">
        <v>774</v>
      </c>
      <c r="C837" s="236">
        <v>90.282409545067651</v>
      </c>
    </row>
    <row r="838" spans="2:3" x14ac:dyDescent="0.25">
      <c r="B838" s="237">
        <v>775</v>
      </c>
      <c r="C838" s="236">
        <v>95.958901753336605</v>
      </c>
    </row>
    <row r="839" spans="2:3" x14ac:dyDescent="0.25">
      <c r="B839" s="237">
        <v>776</v>
      </c>
      <c r="C839" s="236">
        <v>115.43844543918058</v>
      </c>
    </row>
    <row r="840" spans="2:3" x14ac:dyDescent="0.25">
      <c r="B840" s="237">
        <v>777</v>
      </c>
      <c r="C840" s="236">
        <v>113.84930116944551</v>
      </c>
    </row>
    <row r="841" spans="2:3" x14ac:dyDescent="0.25">
      <c r="B841" s="237">
        <v>778</v>
      </c>
      <c r="C841" s="236">
        <v>135.77979312704275</v>
      </c>
    </row>
    <row r="842" spans="2:3" x14ac:dyDescent="0.25">
      <c r="B842" s="237">
        <v>779</v>
      </c>
      <c r="C842" s="236">
        <v>194.64143029735337</v>
      </c>
    </row>
    <row r="843" spans="2:3" x14ac:dyDescent="0.25">
      <c r="B843" s="237">
        <v>780</v>
      </c>
      <c r="C843" s="236">
        <v>115.00750639211077</v>
      </c>
    </row>
    <row r="844" spans="2:3" x14ac:dyDescent="0.25">
      <c r="B844" s="237">
        <v>781</v>
      </c>
      <c r="C844" s="236">
        <v>89.64588369396094</v>
      </c>
    </row>
    <row r="845" spans="2:3" x14ac:dyDescent="0.25">
      <c r="B845" s="237">
        <v>782</v>
      </c>
      <c r="C845" s="236">
        <v>132.35804946628718</v>
      </c>
    </row>
    <row r="846" spans="2:3" x14ac:dyDescent="0.25">
      <c r="B846" s="237">
        <v>783</v>
      </c>
      <c r="C846" s="236">
        <v>117.88232153320008</v>
      </c>
    </row>
    <row r="847" spans="2:3" x14ac:dyDescent="0.25">
      <c r="B847" s="237">
        <v>784</v>
      </c>
      <c r="C847" s="236">
        <v>119.49772691154556</v>
      </c>
    </row>
    <row r="848" spans="2:3" x14ac:dyDescent="0.25">
      <c r="B848" s="237">
        <v>785</v>
      </c>
      <c r="C848" s="236">
        <v>79.942763775351025</v>
      </c>
    </row>
    <row r="849" spans="2:3" x14ac:dyDescent="0.25">
      <c r="B849" s="237">
        <v>786</v>
      </c>
      <c r="C849" s="236">
        <v>130.59239195926591</v>
      </c>
    </row>
    <row r="850" spans="2:3" x14ac:dyDescent="0.25">
      <c r="B850" s="237">
        <v>787</v>
      </c>
      <c r="C850" s="236">
        <v>84.906972966369111</v>
      </c>
    </row>
    <row r="851" spans="2:3" x14ac:dyDescent="0.25">
      <c r="B851" s="237">
        <v>788</v>
      </c>
      <c r="C851" s="236">
        <v>170.36930949214181</v>
      </c>
    </row>
    <row r="852" spans="2:3" x14ac:dyDescent="0.25">
      <c r="B852" s="237">
        <v>789</v>
      </c>
      <c r="C852" s="236">
        <v>133.88583015277052</v>
      </c>
    </row>
    <row r="853" spans="2:3" x14ac:dyDescent="0.25">
      <c r="B853" s="237">
        <v>790</v>
      </c>
      <c r="C853" s="236">
        <v>176.09060897634171</v>
      </c>
    </row>
    <row r="854" spans="2:3" x14ac:dyDescent="0.25">
      <c r="B854" s="237">
        <v>791</v>
      </c>
      <c r="C854" s="236">
        <v>163.49885123877044</v>
      </c>
    </row>
    <row r="855" spans="2:3" x14ac:dyDescent="0.25">
      <c r="B855" s="237">
        <v>792</v>
      </c>
      <c r="C855" s="236">
        <v>150.86907594933922</v>
      </c>
    </row>
    <row r="856" spans="2:3" x14ac:dyDescent="0.25">
      <c r="B856" s="237">
        <v>793</v>
      </c>
      <c r="C856" s="236">
        <v>178.33685448104183</v>
      </c>
    </row>
    <row r="857" spans="2:3" x14ac:dyDescent="0.25">
      <c r="B857" s="237">
        <v>794</v>
      </c>
      <c r="C857" s="236">
        <v>141.86908158251563</v>
      </c>
    </row>
    <row r="858" spans="2:3" x14ac:dyDescent="0.25">
      <c r="B858" s="237">
        <v>795</v>
      </c>
      <c r="C858" s="236">
        <v>174.48519439253255</v>
      </c>
    </row>
    <row r="859" spans="2:3" x14ac:dyDescent="0.25">
      <c r="B859" s="237">
        <v>796</v>
      </c>
      <c r="C859" s="236">
        <v>94.138951706634799</v>
      </c>
    </row>
    <row r="860" spans="2:3" x14ac:dyDescent="0.25">
      <c r="B860" s="237">
        <v>797</v>
      </c>
      <c r="C860" s="236">
        <v>123.1498811532622</v>
      </c>
    </row>
    <row r="861" spans="2:3" x14ac:dyDescent="0.25">
      <c r="B861" s="237">
        <v>798</v>
      </c>
      <c r="C861" s="236">
        <v>134.65473067415982</v>
      </c>
    </row>
    <row r="862" spans="2:3" x14ac:dyDescent="0.25">
      <c r="B862" s="237">
        <v>799</v>
      </c>
      <c r="C862" s="236">
        <v>110.35147673615275</v>
      </c>
    </row>
    <row r="863" spans="2:3" x14ac:dyDescent="0.25">
      <c r="B863" s="237">
        <v>800</v>
      </c>
      <c r="C863" s="236">
        <v>159.17720778117081</v>
      </c>
    </row>
    <row r="864" spans="2:3" x14ac:dyDescent="0.25">
      <c r="B864" s="237">
        <v>801</v>
      </c>
      <c r="C864" s="236">
        <v>147.57415196766854</v>
      </c>
    </row>
    <row r="865" spans="2:3" x14ac:dyDescent="0.25">
      <c r="B865" s="237">
        <v>802</v>
      </c>
      <c r="C865" s="236">
        <v>90.584556704306877</v>
      </c>
    </row>
    <row r="866" spans="2:3" x14ac:dyDescent="0.25">
      <c r="B866" s="237">
        <v>803</v>
      </c>
      <c r="C866" s="236">
        <v>132.04761924109488</v>
      </c>
    </row>
    <row r="867" spans="2:3" x14ac:dyDescent="0.25">
      <c r="B867" s="237">
        <v>804</v>
      </c>
      <c r="C867" s="236">
        <v>123.31822859547482</v>
      </c>
    </row>
    <row r="868" spans="2:3" x14ac:dyDescent="0.25">
      <c r="B868" s="237">
        <v>805</v>
      </c>
      <c r="C868" s="236">
        <v>98.608053875156813</v>
      </c>
    </row>
    <row r="869" spans="2:3" x14ac:dyDescent="0.25">
      <c r="B869" s="237">
        <v>806</v>
      </c>
      <c r="C869" s="236">
        <v>116.80618428879758</v>
      </c>
    </row>
    <row r="870" spans="2:3" x14ac:dyDescent="0.25">
      <c r="B870" s="237">
        <v>807</v>
      </c>
      <c r="C870" s="236">
        <v>134.59787499603468</v>
      </c>
    </row>
    <row r="871" spans="2:3" x14ac:dyDescent="0.25">
      <c r="B871" s="237">
        <v>808</v>
      </c>
      <c r="C871" s="236">
        <v>115.38151747095658</v>
      </c>
    </row>
    <row r="872" spans="2:3" x14ac:dyDescent="0.25">
      <c r="B872" s="237">
        <v>809</v>
      </c>
      <c r="C872" s="236">
        <v>97.869978219528917</v>
      </c>
    </row>
    <row r="873" spans="2:3" x14ac:dyDescent="0.25">
      <c r="B873" s="237">
        <v>810</v>
      </c>
      <c r="C873" s="236">
        <v>165.04983664966923</v>
      </c>
    </row>
    <row r="874" spans="2:3" x14ac:dyDescent="0.25">
      <c r="B874" s="237">
        <v>811</v>
      </c>
      <c r="C874" s="236">
        <v>154.89431277841356</v>
      </c>
    </row>
    <row r="875" spans="2:3" x14ac:dyDescent="0.25">
      <c r="B875" s="237">
        <v>812</v>
      </c>
      <c r="C875" s="236">
        <v>180.88372513700341</v>
      </c>
    </row>
    <row r="876" spans="2:3" x14ac:dyDescent="0.25">
      <c r="B876" s="237">
        <v>813</v>
      </c>
      <c r="C876" s="236">
        <v>130.74995268460984</v>
      </c>
    </row>
    <row r="877" spans="2:3" x14ac:dyDescent="0.25">
      <c r="B877" s="237">
        <v>814</v>
      </c>
      <c r="C877" s="236">
        <v>141.56654412610266</v>
      </c>
    </row>
    <row r="878" spans="2:3" x14ac:dyDescent="0.25">
      <c r="B878" s="237">
        <v>815</v>
      </c>
      <c r="C878" s="236">
        <v>150.66479032395122</v>
      </c>
    </row>
    <row r="879" spans="2:3" x14ac:dyDescent="0.25">
      <c r="B879" s="237">
        <v>816</v>
      </c>
      <c r="C879" s="236">
        <v>102.44864094844304</v>
      </c>
    </row>
    <row r="880" spans="2:3" x14ac:dyDescent="0.25">
      <c r="B880" s="237">
        <v>817</v>
      </c>
      <c r="C880" s="236">
        <v>100.48368852588891</v>
      </c>
    </row>
    <row r="881" spans="2:3" x14ac:dyDescent="0.25">
      <c r="B881" s="237">
        <v>818</v>
      </c>
      <c r="C881" s="236">
        <v>156.78334388411901</v>
      </c>
    </row>
    <row r="882" spans="2:3" x14ac:dyDescent="0.25">
      <c r="B882" s="237">
        <v>819</v>
      </c>
      <c r="C882" s="236">
        <v>146.38906724444857</v>
      </c>
    </row>
    <row r="883" spans="2:3" x14ac:dyDescent="0.25">
      <c r="B883" s="237">
        <v>820</v>
      </c>
      <c r="C883" s="236">
        <v>148.27541992831112</v>
      </c>
    </row>
    <row r="884" spans="2:3" x14ac:dyDescent="0.25">
      <c r="B884" s="237">
        <v>821</v>
      </c>
      <c r="C884" s="236">
        <v>125.56467897639412</v>
      </c>
    </row>
    <row r="885" spans="2:3" x14ac:dyDescent="0.25">
      <c r="B885" s="237">
        <v>822</v>
      </c>
      <c r="C885" s="236">
        <v>88.189489151183409</v>
      </c>
    </row>
    <row r="886" spans="2:3" x14ac:dyDescent="0.25">
      <c r="B886" s="237">
        <v>823</v>
      </c>
      <c r="C886" s="236">
        <v>148.97574071615986</v>
      </c>
    </row>
    <row r="887" spans="2:3" x14ac:dyDescent="0.25">
      <c r="B887" s="237">
        <v>824</v>
      </c>
      <c r="C887" s="236">
        <v>73.478064087747867</v>
      </c>
    </row>
    <row r="888" spans="2:3" x14ac:dyDescent="0.25">
      <c r="B888" s="237">
        <v>825</v>
      </c>
      <c r="C888" s="236">
        <v>101.17366902872847</v>
      </c>
    </row>
    <row r="889" spans="2:3" x14ac:dyDescent="0.25">
      <c r="B889" s="237">
        <v>826</v>
      </c>
      <c r="C889" s="236">
        <v>199.64572898143635</v>
      </c>
    </row>
    <row r="890" spans="2:3" x14ac:dyDescent="0.25">
      <c r="B890" s="237">
        <v>827</v>
      </c>
      <c r="C890" s="236">
        <v>104.5901677989505</v>
      </c>
    </row>
    <row r="891" spans="2:3" x14ac:dyDescent="0.25">
      <c r="B891" s="237">
        <v>828</v>
      </c>
      <c r="C891" s="236">
        <v>112.53628783877606</v>
      </c>
    </row>
    <row r="892" spans="2:3" x14ac:dyDescent="0.25">
      <c r="B892" s="237">
        <v>829</v>
      </c>
      <c r="C892" s="236">
        <v>157.55011543646609</v>
      </c>
    </row>
    <row r="893" spans="2:3" x14ac:dyDescent="0.25">
      <c r="B893" s="237">
        <v>830</v>
      </c>
      <c r="C893" s="236">
        <v>182.38750226401703</v>
      </c>
    </row>
    <row r="894" spans="2:3" x14ac:dyDescent="0.25">
      <c r="B894" s="237">
        <v>831</v>
      </c>
      <c r="C894" s="236">
        <v>181.02273685860638</v>
      </c>
    </row>
    <row r="895" spans="2:3" x14ac:dyDescent="0.25">
      <c r="B895" s="237">
        <v>832</v>
      </c>
      <c r="C895" s="236">
        <v>90.107394018606556</v>
      </c>
    </row>
    <row r="896" spans="2:3" x14ac:dyDescent="0.25">
      <c r="B896" s="237">
        <v>833</v>
      </c>
      <c r="C896" s="236">
        <v>187.3958188969512</v>
      </c>
    </row>
    <row r="897" spans="2:3" x14ac:dyDescent="0.25">
      <c r="B897" s="237">
        <v>834</v>
      </c>
      <c r="C897" s="236">
        <v>148.98984131951181</v>
      </c>
    </row>
    <row r="898" spans="2:3" x14ac:dyDescent="0.25">
      <c r="B898" s="237">
        <v>835</v>
      </c>
      <c r="C898" s="236">
        <v>125.42591198927155</v>
      </c>
    </row>
    <row r="899" spans="2:3" x14ac:dyDescent="0.25">
      <c r="B899" s="237">
        <v>836</v>
      </c>
      <c r="C899" s="236">
        <v>97.713310705007174</v>
      </c>
    </row>
    <row r="900" spans="2:3" x14ac:dyDescent="0.25">
      <c r="B900" s="237">
        <v>837</v>
      </c>
      <c r="C900" s="236">
        <v>189.56814182936688</v>
      </c>
    </row>
    <row r="901" spans="2:3" x14ac:dyDescent="0.25">
      <c r="B901" s="237">
        <v>838</v>
      </c>
      <c r="C901" s="236">
        <v>110.46585430347197</v>
      </c>
    </row>
    <row r="902" spans="2:3" x14ac:dyDescent="0.25">
      <c r="B902" s="237">
        <v>839</v>
      </c>
      <c r="C902" s="236">
        <v>128.98432191721892</v>
      </c>
    </row>
    <row r="903" spans="2:3" x14ac:dyDescent="0.25">
      <c r="B903" s="237">
        <v>840</v>
      </c>
      <c r="C903" s="236">
        <v>112.73625803268595</v>
      </c>
    </row>
    <row r="904" spans="2:3" x14ac:dyDescent="0.25">
      <c r="B904" s="237">
        <v>841</v>
      </c>
      <c r="C904" s="236">
        <v>102.62096743175033</v>
      </c>
    </row>
    <row r="905" spans="2:3" x14ac:dyDescent="0.25">
      <c r="B905" s="237">
        <v>842</v>
      </c>
      <c r="C905" s="236">
        <v>160.17625301000336</v>
      </c>
    </row>
    <row r="906" spans="2:3" x14ac:dyDescent="0.25">
      <c r="B906" s="237">
        <v>843</v>
      </c>
      <c r="C906" s="236">
        <v>102.18733761390995</v>
      </c>
    </row>
    <row r="907" spans="2:3" x14ac:dyDescent="0.25">
      <c r="B907" s="237">
        <v>844</v>
      </c>
      <c r="C907" s="236">
        <v>117.38043013988676</v>
      </c>
    </row>
    <row r="908" spans="2:3" x14ac:dyDescent="0.25">
      <c r="B908" s="237">
        <v>845</v>
      </c>
      <c r="C908" s="236">
        <v>109.3882710756746</v>
      </c>
    </row>
    <row r="909" spans="2:3" x14ac:dyDescent="0.25">
      <c r="B909" s="237">
        <v>846</v>
      </c>
      <c r="C909" s="236">
        <v>172.65526267069865</v>
      </c>
    </row>
    <row r="910" spans="2:3" x14ac:dyDescent="0.25">
      <c r="B910" s="237">
        <v>847</v>
      </c>
      <c r="C910" s="236">
        <v>84.039852728059955</v>
      </c>
    </row>
    <row r="911" spans="2:3" x14ac:dyDescent="0.25">
      <c r="B911" s="237">
        <v>848</v>
      </c>
      <c r="C911" s="236">
        <v>116.08383439472996</v>
      </c>
    </row>
    <row r="912" spans="2:3" x14ac:dyDescent="0.25">
      <c r="B912" s="237">
        <v>849</v>
      </c>
      <c r="C912" s="236">
        <v>98.862342149417188</v>
      </c>
    </row>
    <row r="913" spans="2:3" x14ac:dyDescent="0.25">
      <c r="B913" s="237">
        <v>850</v>
      </c>
      <c r="C913" s="236">
        <v>144.50949391201323</v>
      </c>
    </row>
    <row r="914" spans="2:3" x14ac:dyDescent="0.25">
      <c r="B914" s="237">
        <v>851</v>
      </c>
      <c r="C914" s="236">
        <v>211.35452530467222</v>
      </c>
    </row>
    <row r="915" spans="2:3" x14ac:dyDescent="0.25">
      <c r="B915" s="237">
        <v>852</v>
      </c>
      <c r="C915" s="236">
        <v>126.30286600256237</v>
      </c>
    </row>
    <row r="916" spans="2:3" x14ac:dyDescent="0.25">
      <c r="B916" s="237">
        <v>853</v>
      </c>
      <c r="C916" s="236">
        <v>128.70646636771036</v>
      </c>
    </row>
    <row r="917" spans="2:3" x14ac:dyDescent="0.25">
      <c r="B917" s="237">
        <v>854</v>
      </c>
      <c r="C917" s="236">
        <v>194.82647234794521</v>
      </c>
    </row>
    <row r="918" spans="2:3" x14ac:dyDescent="0.25">
      <c r="B918" s="237">
        <v>855</v>
      </c>
      <c r="C918" s="236">
        <v>132.85189466237568</v>
      </c>
    </row>
    <row r="919" spans="2:3" x14ac:dyDescent="0.25">
      <c r="B919" s="237">
        <v>856</v>
      </c>
      <c r="C919" s="236">
        <v>123.99871250624251</v>
      </c>
    </row>
    <row r="920" spans="2:3" x14ac:dyDescent="0.25">
      <c r="B920" s="237">
        <v>857</v>
      </c>
      <c r="C920" s="236">
        <v>86.475175099152636</v>
      </c>
    </row>
    <row r="921" spans="2:3" x14ac:dyDescent="0.25">
      <c r="B921" s="237">
        <v>858</v>
      </c>
      <c r="C921" s="236">
        <v>132.6837819391757</v>
      </c>
    </row>
    <row r="922" spans="2:3" x14ac:dyDescent="0.25">
      <c r="B922" s="237">
        <v>859</v>
      </c>
      <c r="C922" s="236">
        <v>79.816464753523292</v>
      </c>
    </row>
    <row r="923" spans="2:3" x14ac:dyDescent="0.25">
      <c r="B923" s="237">
        <v>860</v>
      </c>
      <c r="C923" s="236">
        <v>148.3509197257905</v>
      </c>
    </row>
    <row r="924" spans="2:3" x14ac:dyDescent="0.25">
      <c r="B924" s="237">
        <v>861</v>
      </c>
      <c r="C924" s="236">
        <v>54.944607890905793</v>
      </c>
    </row>
    <row r="925" spans="2:3" x14ac:dyDescent="0.25">
      <c r="B925" s="237">
        <v>862</v>
      </c>
      <c r="C925" s="236">
        <v>162.7042924308308</v>
      </c>
    </row>
    <row r="926" spans="2:3" x14ac:dyDescent="0.25">
      <c r="B926" s="237">
        <v>863</v>
      </c>
      <c r="C926" s="236">
        <v>175.87983999152209</v>
      </c>
    </row>
    <row r="927" spans="2:3" x14ac:dyDescent="0.25">
      <c r="B927" s="237">
        <v>864</v>
      </c>
      <c r="C927" s="236">
        <v>111.90293103562578</v>
      </c>
    </row>
    <row r="928" spans="2:3" x14ac:dyDescent="0.25">
      <c r="B928" s="237">
        <v>865</v>
      </c>
      <c r="C928" s="236">
        <v>155.14624454313599</v>
      </c>
    </row>
    <row r="929" spans="2:3" x14ac:dyDescent="0.25">
      <c r="B929" s="237">
        <v>866</v>
      </c>
      <c r="C929" s="236">
        <v>110.05323491838267</v>
      </c>
    </row>
    <row r="930" spans="2:3" x14ac:dyDescent="0.25">
      <c r="B930" s="237">
        <v>867</v>
      </c>
      <c r="C930" s="236">
        <v>131.9129165217613</v>
      </c>
    </row>
    <row r="931" spans="2:3" x14ac:dyDescent="0.25">
      <c r="B931" s="237">
        <v>868</v>
      </c>
      <c r="C931" s="236">
        <v>103.57316685797757</v>
      </c>
    </row>
    <row r="932" spans="2:3" x14ac:dyDescent="0.25">
      <c r="B932" s="237">
        <v>869</v>
      </c>
      <c r="C932" s="236">
        <v>93.63737367748341</v>
      </c>
    </row>
    <row r="933" spans="2:3" x14ac:dyDescent="0.25">
      <c r="B933" s="237">
        <v>870</v>
      </c>
      <c r="C933" s="236">
        <v>88.839618328535337</v>
      </c>
    </row>
    <row r="934" spans="2:3" x14ac:dyDescent="0.25">
      <c r="B934" s="237">
        <v>871</v>
      </c>
      <c r="C934" s="236">
        <v>139.98239511847345</v>
      </c>
    </row>
    <row r="935" spans="2:3" x14ac:dyDescent="0.25">
      <c r="B935" s="237">
        <v>872</v>
      </c>
      <c r="C935" s="236">
        <v>105.02580830563336</v>
      </c>
    </row>
    <row r="936" spans="2:3" x14ac:dyDescent="0.25">
      <c r="B936" s="237">
        <v>873</v>
      </c>
      <c r="C936" s="236">
        <v>81.484604801829079</v>
      </c>
    </row>
    <row r="937" spans="2:3" x14ac:dyDescent="0.25">
      <c r="B937" s="237">
        <v>874</v>
      </c>
      <c r="C937" s="236">
        <v>105.13202591332572</v>
      </c>
    </row>
    <row r="938" spans="2:3" x14ac:dyDescent="0.25">
      <c r="B938" s="237">
        <v>875</v>
      </c>
      <c r="C938" s="236">
        <v>124.33130624087813</v>
      </c>
    </row>
    <row r="939" spans="2:3" x14ac:dyDescent="0.25">
      <c r="B939" s="237">
        <v>876</v>
      </c>
      <c r="C939" s="236">
        <v>194.31789348680755</v>
      </c>
    </row>
    <row r="940" spans="2:3" x14ac:dyDescent="0.25">
      <c r="B940" s="237">
        <v>877</v>
      </c>
      <c r="C940" s="236">
        <v>179.59846819600568</v>
      </c>
    </row>
    <row r="941" spans="2:3" x14ac:dyDescent="0.25">
      <c r="B941" s="237">
        <v>878</v>
      </c>
      <c r="C941" s="236">
        <v>141.27676617071532</v>
      </c>
    </row>
    <row r="942" spans="2:3" x14ac:dyDescent="0.25">
      <c r="B942" s="237">
        <v>879</v>
      </c>
      <c r="C942" s="236">
        <v>83.690945564960359</v>
      </c>
    </row>
    <row r="943" spans="2:3" x14ac:dyDescent="0.25">
      <c r="B943" s="237">
        <v>880</v>
      </c>
      <c r="C943" s="236">
        <v>110.97491548432306</v>
      </c>
    </row>
    <row r="944" spans="2:3" x14ac:dyDescent="0.25">
      <c r="B944" s="237">
        <v>881</v>
      </c>
      <c r="C944" s="236">
        <v>168.13522545893051</v>
      </c>
    </row>
    <row r="945" spans="2:3" x14ac:dyDescent="0.25">
      <c r="B945" s="237">
        <v>882</v>
      </c>
      <c r="C945" s="236">
        <v>108.2179002431084</v>
      </c>
    </row>
    <row r="946" spans="2:3" x14ac:dyDescent="0.25">
      <c r="B946" s="237">
        <v>883</v>
      </c>
      <c r="C946" s="236">
        <v>145.70050824377543</v>
      </c>
    </row>
    <row r="947" spans="2:3" x14ac:dyDescent="0.25">
      <c r="B947" s="237">
        <v>884</v>
      </c>
      <c r="C947" s="236">
        <v>182.37886859327173</v>
      </c>
    </row>
    <row r="948" spans="2:3" x14ac:dyDescent="0.25">
      <c r="B948" s="237">
        <v>885</v>
      </c>
      <c r="C948" s="236">
        <v>82.865743643001437</v>
      </c>
    </row>
    <row r="949" spans="2:3" x14ac:dyDescent="0.25">
      <c r="B949" s="237">
        <v>886</v>
      </c>
      <c r="C949" s="236">
        <v>176.96097562855331</v>
      </c>
    </row>
    <row r="950" spans="2:3" x14ac:dyDescent="0.25">
      <c r="B950" s="237">
        <v>887</v>
      </c>
      <c r="C950" s="236">
        <v>154.9669275589051</v>
      </c>
    </row>
    <row r="951" spans="2:3" x14ac:dyDescent="0.25">
      <c r="B951" s="237">
        <v>888</v>
      </c>
      <c r="C951" s="236">
        <v>137.46948065296417</v>
      </c>
    </row>
    <row r="952" spans="2:3" x14ac:dyDescent="0.25">
      <c r="B952" s="237">
        <v>889</v>
      </c>
      <c r="C952" s="236">
        <v>161.32187903982933</v>
      </c>
    </row>
    <row r="953" spans="2:3" x14ac:dyDescent="0.25">
      <c r="B953" s="237">
        <v>890</v>
      </c>
      <c r="C953" s="236">
        <v>153.27755537441246</v>
      </c>
    </row>
    <row r="954" spans="2:3" x14ac:dyDescent="0.25">
      <c r="B954" s="237">
        <v>891</v>
      </c>
      <c r="C954" s="236">
        <v>229.22994857837767</v>
      </c>
    </row>
    <row r="955" spans="2:3" x14ac:dyDescent="0.25">
      <c r="B955" s="237">
        <v>892</v>
      </c>
      <c r="C955" s="236">
        <v>155.98785962362936</v>
      </c>
    </row>
    <row r="956" spans="2:3" x14ac:dyDescent="0.25">
      <c r="B956" s="237">
        <v>893</v>
      </c>
      <c r="C956" s="236">
        <v>140.2012898020466</v>
      </c>
    </row>
    <row r="957" spans="2:3" x14ac:dyDescent="0.25">
      <c r="B957" s="237">
        <v>894</v>
      </c>
      <c r="C957" s="236">
        <v>136.07006478318092</v>
      </c>
    </row>
    <row r="958" spans="2:3" x14ac:dyDescent="0.25">
      <c r="B958" s="237">
        <v>895</v>
      </c>
      <c r="C958" s="236">
        <v>132.61861771257753</v>
      </c>
    </row>
    <row r="959" spans="2:3" x14ac:dyDescent="0.25">
      <c r="B959" s="237">
        <v>896</v>
      </c>
      <c r="C959" s="236">
        <v>126.50550496346128</v>
      </c>
    </row>
    <row r="960" spans="2:3" x14ac:dyDescent="0.25">
      <c r="B960" s="237">
        <v>897</v>
      </c>
      <c r="C960" s="236">
        <v>164.08571170716439</v>
      </c>
    </row>
    <row r="961" spans="2:3" x14ac:dyDescent="0.25">
      <c r="B961" s="237">
        <v>898</v>
      </c>
      <c r="C961" s="236">
        <v>144.43431001079603</v>
      </c>
    </row>
    <row r="962" spans="2:3" x14ac:dyDescent="0.25">
      <c r="B962" s="237">
        <v>899</v>
      </c>
      <c r="C962" s="236">
        <v>146.4264909774266</v>
      </c>
    </row>
    <row r="963" spans="2:3" x14ac:dyDescent="0.25">
      <c r="B963" s="237">
        <v>900</v>
      </c>
      <c r="C963" s="236">
        <v>173.94945771257676</v>
      </c>
    </row>
    <row r="964" spans="2:3" x14ac:dyDescent="0.25">
      <c r="B964" s="237">
        <v>901</v>
      </c>
      <c r="C964" s="236">
        <v>143.15532137867697</v>
      </c>
    </row>
    <row r="965" spans="2:3" x14ac:dyDescent="0.25">
      <c r="B965" s="237">
        <v>902</v>
      </c>
      <c r="C965" s="236">
        <v>122.27648047524207</v>
      </c>
    </row>
    <row r="966" spans="2:3" x14ac:dyDescent="0.25">
      <c r="B966" s="237">
        <v>903</v>
      </c>
      <c r="C966" s="236">
        <v>110.30854785174441</v>
      </c>
    </row>
    <row r="967" spans="2:3" x14ac:dyDescent="0.25">
      <c r="B967" s="237">
        <v>904</v>
      </c>
      <c r="C967" s="236">
        <v>99.694234715282832</v>
      </c>
    </row>
    <row r="968" spans="2:3" x14ac:dyDescent="0.25">
      <c r="B968" s="237">
        <v>905</v>
      </c>
      <c r="C968" s="236">
        <v>188.46229207602846</v>
      </c>
    </row>
    <row r="969" spans="2:3" x14ac:dyDescent="0.25">
      <c r="B969" s="237">
        <v>906</v>
      </c>
      <c r="C969" s="236">
        <v>98.177916244212071</v>
      </c>
    </row>
    <row r="970" spans="2:3" x14ac:dyDescent="0.25">
      <c r="B970" s="237">
        <v>907</v>
      </c>
      <c r="C970" s="236">
        <v>70.16099329230093</v>
      </c>
    </row>
    <row r="971" spans="2:3" x14ac:dyDescent="0.25">
      <c r="B971" s="237">
        <v>908</v>
      </c>
      <c r="C971" s="236">
        <v>114.21140295414335</v>
      </c>
    </row>
    <row r="972" spans="2:3" x14ac:dyDescent="0.25">
      <c r="B972" s="237">
        <v>909</v>
      </c>
      <c r="C972" s="236">
        <v>110.08133716319058</v>
      </c>
    </row>
    <row r="973" spans="2:3" x14ac:dyDescent="0.25">
      <c r="B973" s="237">
        <v>910</v>
      </c>
      <c r="C973" s="236">
        <v>131.79488827455563</v>
      </c>
    </row>
    <row r="974" spans="2:3" x14ac:dyDescent="0.25">
      <c r="B974" s="237">
        <v>911</v>
      </c>
      <c r="C974" s="236">
        <v>201.19393172273254</v>
      </c>
    </row>
    <row r="975" spans="2:3" x14ac:dyDescent="0.25">
      <c r="B975" s="237">
        <v>912</v>
      </c>
      <c r="C975" s="236">
        <v>126.55877801718707</v>
      </c>
    </row>
    <row r="976" spans="2:3" x14ac:dyDescent="0.25">
      <c r="B976" s="237">
        <v>913</v>
      </c>
      <c r="C976" s="236">
        <v>79.679560419658515</v>
      </c>
    </row>
    <row r="977" spans="2:3" x14ac:dyDescent="0.25">
      <c r="B977" s="237">
        <v>914</v>
      </c>
      <c r="C977" s="236">
        <v>214.34158997358853</v>
      </c>
    </row>
    <row r="978" spans="2:3" x14ac:dyDescent="0.25">
      <c r="B978" s="237">
        <v>915</v>
      </c>
      <c r="C978" s="236">
        <v>121.53311035555301</v>
      </c>
    </row>
    <row r="979" spans="2:3" x14ac:dyDescent="0.25">
      <c r="B979" s="237">
        <v>916</v>
      </c>
      <c r="C979" s="236">
        <v>136.17145816841764</v>
      </c>
    </row>
    <row r="980" spans="2:3" x14ac:dyDescent="0.25">
      <c r="B980" s="237">
        <v>917</v>
      </c>
      <c r="C980" s="236">
        <v>163.32329229581154</v>
      </c>
    </row>
    <row r="981" spans="2:3" x14ac:dyDescent="0.25">
      <c r="B981" s="237">
        <v>918</v>
      </c>
      <c r="C981" s="236">
        <v>98.251232779839597</v>
      </c>
    </row>
    <row r="982" spans="2:3" x14ac:dyDescent="0.25">
      <c r="B982" s="237">
        <v>919</v>
      </c>
      <c r="C982" s="236">
        <v>117.92144456762814</v>
      </c>
    </row>
    <row r="983" spans="2:3" x14ac:dyDescent="0.25">
      <c r="B983" s="237">
        <v>920</v>
      </c>
      <c r="C983" s="236">
        <v>109.3631755810347</v>
      </c>
    </row>
    <row r="984" spans="2:3" x14ac:dyDescent="0.25">
      <c r="B984" s="237">
        <v>921</v>
      </c>
      <c r="C984" s="236">
        <v>124.47098785567287</v>
      </c>
    </row>
    <row r="985" spans="2:3" x14ac:dyDescent="0.25">
      <c r="B985" s="237">
        <v>922</v>
      </c>
      <c r="C985" s="236">
        <v>94.799504197564957</v>
      </c>
    </row>
    <row r="986" spans="2:3" x14ac:dyDescent="0.25">
      <c r="B986" s="237">
        <v>923</v>
      </c>
      <c r="C986" s="236">
        <v>107.35817395977101</v>
      </c>
    </row>
    <row r="987" spans="2:3" x14ac:dyDescent="0.25">
      <c r="B987" s="237">
        <v>924</v>
      </c>
      <c r="C987" s="236">
        <v>109.65397147783845</v>
      </c>
    </row>
    <row r="988" spans="2:3" x14ac:dyDescent="0.25">
      <c r="B988" s="237">
        <v>925</v>
      </c>
      <c r="C988" s="236">
        <v>129.59243261560027</v>
      </c>
    </row>
    <row r="989" spans="2:3" x14ac:dyDescent="0.25">
      <c r="B989" s="237">
        <v>926</v>
      </c>
      <c r="C989" s="236">
        <v>125.34948009686586</v>
      </c>
    </row>
    <row r="990" spans="2:3" x14ac:dyDescent="0.25">
      <c r="B990" s="237">
        <v>927</v>
      </c>
      <c r="C990" s="236">
        <v>159.30221080946237</v>
      </c>
    </row>
    <row r="991" spans="2:3" x14ac:dyDescent="0.25">
      <c r="B991" s="237">
        <v>928</v>
      </c>
      <c r="C991" s="236">
        <v>77.20235042155106</v>
      </c>
    </row>
    <row r="992" spans="2:3" x14ac:dyDescent="0.25">
      <c r="B992" s="237">
        <v>929</v>
      </c>
      <c r="C992" s="236">
        <v>151.34230165287786</v>
      </c>
    </row>
    <row r="993" spans="2:3" x14ac:dyDescent="0.25">
      <c r="B993" s="237">
        <v>930</v>
      </c>
      <c r="C993" s="236">
        <v>174.71771638397865</v>
      </c>
    </row>
    <row r="994" spans="2:3" x14ac:dyDescent="0.25">
      <c r="B994" s="237">
        <v>931</v>
      </c>
      <c r="C994" s="236">
        <v>111.40786647752232</v>
      </c>
    </row>
    <row r="995" spans="2:3" x14ac:dyDescent="0.25">
      <c r="B995" s="237">
        <v>932</v>
      </c>
      <c r="C995" s="236">
        <v>158.21574637950209</v>
      </c>
    </row>
    <row r="996" spans="2:3" x14ac:dyDescent="0.25">
      <c r="B996" s="237">
        <v>933</v>
      </c>
      <c r="C996" s="236">
        <v>119.63368732508924</v>
      </c>
    </row>
    <row r="997" spans="2:3" x14ac:dyDescent="0.25">
      <c r="B997" s="237">
        <v>934</v>
      </c>
      <c r="C997" s="236">
        <v>99.606541533618127</v>
      </c>
    </row>
    <row r="998" spans="2:3" x14ac:dyDescent="0.25">
      <c r="B998" s="237">
        <v>935</v>
      </c>
      <c r="C998" s="236">
        <v>141.75134871963806</v>
      </c>
    </row>
    <row r="999" spans="2:3" x14ac:dyDescent="0.25">
      <c r="B999" s="237">
        <v>936</v>
      </c>
      <c r="C999" s="236">
        <v>150.20113250929862</v>
      </c>
    </row>
    <row r="1000" spans="2:3" x14ac:dyDescent="0.25">
      <c r="B1000" s="237">
        <v>937</v>
      </c>
      <c r="C1000" s="236">
        <v>90.241863470210532</v>
      </c>
    </row>
    <row r="1001" spans="2:3" x14ac:dyDescent="0.25">
      <c r="B1001" s="237">
        <v>938</v>
      </c>
      <c r="C1001" s="236">
        <v>162.06548379768824</v>
      </c>
    </row>
    <row r="1002" spans="2:3" x14ac:dyDescent="0.25">
      <c r="B1002" s="237">
        <v>939</v>
      </c>
      <c r="C1002" s="236">
        <v>187.29317600357766</v>
      </c>
    </row>
    <row r="1003" spans="2:3" x14ac:dyDescent="0.25">
      <c r="B1003" s="237">
        <v>940</v>
      </c>
      <c r="C1003" s="236">
        <v>122.10680351270776</v>
      </c>
    </row>
    <row r="1004" spans="2:3" x14ac:dyDescent="0.25">
      <c r="B1004" s="237">
        <v>941</v>
      </c>
      <c r="C1004" s="236">
        <v>148.48752351782306</v>
      </c>
    </row>
    <row r="1005" spans="2:3" x14ac:dyDescent="0.25">
      <c r="B1005" s="237">
        <v>942</v>
      </c>
      <c r="C1005" s="236">
        <v>98.517124902107668</v>
      </c>
    </row>
    <row r="1006" spans="2:3" x14ac:dyDescent="0.25">
      <c r="B1006" s="237">
        <v>943</v>
      </c>
      <c r="C1006" s="236">
        <v>173.41720676426618</v>
      </c>
    </row>
    <row r="1007" spans="2:3" x14ac:dyDescent="0.25">
      <c r="B1007" s="237">
        <v>944</v>
      </c>
      <c r="C1007" s="236">
        <v>91.205269509783193</v>
      </c>
    </row>
    <row r="1008" spans="2:3" x14ac:dyDescent="0.25">
      <c r="B1008" s="237">
        <v>945</v>
      </c>
      <c r="C1008" s="236">
        <v>133.68762837352179</v>
      </c>
    </row>
    <row r="1009" spans="2:3" x14ac:dyDescent="0.25">
      <c r="B1009" s="237">
        <v>946</v>
      </c>
      <c r="C1009" s="236">
        <v>163.20374877996551</v>
      </c>
    </row>
    <row r="1010" spans="2:3" x14ac:dyDescent="0.25">
      <c r="B1010" s="237">
        <v>947</v>
      </c>
      <c r="C1010" s="236">
        <v>93.393789554818994</v>
      </c>
    </row>
    <row r="1011" spans="2:3" x14ac:dyDescent="0.25">
      <c r="B1011" s="237">
        <v>948</v>
      </c>
      <c r="C1011" s="236">
        <v>173.23981076036677</v>
      </c>
    </row>
    <row r="1012" spans="2:3" x14ac:dyDescent="0.25">
      <c r="B1012" s="237">
        <v>949</v>
      </c>
      <c r="C1012" s="236">
        <v>174.13256037165917</v>
      </c>
    </row>
    <row r="1013" spans="2:3" x14ac:dyDescent="0.25">
      <c r="B1013" s="237">
        <v>950</v>
      </c>
      <c r="C1013" s="236">
        <v>114.00189463983287</v>
      </c>
    </row>
    <row r="1014" spans="2:3" x14ac:dyDescent="0.25">
      <c r="B1014" s="237">
        <v>951</v>
      </c>
      <c r="C1014" s="236">
        <v>133.53699376368991</v>
      </c>
    </row>
    <row r="1015" spans="2:3" x14ac:dyDescent="0.25">
      <c r="B1015" s="237">
        <v>952</v>
      </c>
      <c r="C1015" s="236">
        <v>134.08297756165095</v>
      </c>
    </row>
    <row r="1016" spans="2:3" x14ac:dyDescent="0.25">
      <c r="B1016" s="237">
        <v>953</v>
      </c>
      <c r="C1016" s="236">
        <v>109.79604221955179</v>
      </c>
    </row>
    <row r="1017" spans="2:3" x14ac:dyDescent="0.25">
      <c r="B1017" s="237">
        <v>954</v>
      </c>
      <c r="C1017" s="236">
        <v>123.29798739611265</v>
      </c>
    </row>
    <row r="1018" spans="2:3" x14ac:dyDescent="0.25">
      <c r="B1018" s="237">
        <v>955</v>
      </c>
      <c r="C1018" s="236">
        <v>125.31652848745736</v>
      </c>
    </row>
    <row r="1019" spans="2:3" x14ac:dyDescent="0.25">
      <c r="B1019" s="237">
        <v>956</v>
      </c>
      <c r="C1019" s="236">
        <v>161.23723610145564</v>
      </c>
    </row>
    <row r="1020" spans="2:3" x14ac:dyDescent="0.25">
      <c r="B1020" s="237">
        <v>957</v>
      </c>
      <c r="C1020" s="236">
        <v>108.43167657187684</v>
      </c>
    </row>
    <row r="1021" spans="2:3" x14ac:dyDescent="0.25">
      <c r="B1021" s="237">
        <v>958</v>
      </c>
      <c r="C1021" s="236">
        <v>163.37400606280946</v>
      </c>
    </row>
    <row r="1022" spans="2:3" x14ac:dyDescent="0.25">
      <c r="B1022" s="237">
        <v>959</v>
      </c>
      <c r="C1022" s="236">
        <v>96.674221796344668</v>
      </c>
    </row>
    <row r="1023" spans="2:3" x14ac:dyDescent="0.25">
      <c r="B1023" s="237">
        <v>960</v>
      </c>
      <c r="C1023" s="236">
        <v>112.27704576991727</v>
      </c>
    </row>
    <row r="1024" spans="2:3" x14ac:dyDescent="0.25">
      <c r="B1024" s="237">
        <v>961</v>
      </c>
      <c r="C1024" s="236">
        <v>143.88423480694149</v>
      </c>
    </row>
    <row r="1025" spans="2:3" x14ac:dyDescent="0.25">
      <c r="B1025" s="237">
        <v>962</v>
      </c>
      <c r="C1025" s="236">
        <v>127.87122187717824</v>
      </c>
    </row>
    <row r="1026" spans="2:3" x14ac:dyDescent="0.25">
      <c r="B1026" s="237">
        <v>963</v>
      </c>
      <c r="C1026" s="236">
        <v>213.0022029544966</v>
      </c>
    </row>
    <row r="1027" spans="2:3" x14ac:dyDescent="0.25">
      <c r="B1027" s="237">
        <v>964</v>
      </c>
      <c r="C1027" s="236">
        <v>118.49080651005707</v>
      </c>
    </row>
    <row r="1028" spans="2:3" x14ac:dyDescent="0.25">
      <c r="B1028" s="237">
        <v>965</v>
      </c>
      <c r="C1028" s="236">
        <v>94.155121584011582</v>
      </c>
    </row>
    <row r="1029" spans="2:3" x14ac:dyDescent="0.25">
      <c r="B1029" s="237">
        <v>966</v>
      </c>
      <c r="C1029" s="236">
        <v>117.05551939671736</v>
      </c>
    </row>
    <row r="1030" spans="2:3" x14ac:dyDescent="0.25">
      <c r="B1030" s="237">
        <v>967</v>
      </c>
      <c r="C1030" s="236">
        <v>162.26602438203778</v>
      </c>
    </row>
    <row r="1031" spans="2:3" x14ac:dyDescent="0.25">
      <c r="B1031" s="237">
        <v>968</v>
      </c>
      <c r="C1031" s="236">
        <v>105.43594359751856</v>
      </c>
    </row>
    <row r="1032" spans="2:3" x14ac:dyDescent="0.25">
      <c r="B1032" s="237">
        <v>969</v>
      </c>
      <c r="C1032" s="236">
        <v>128.67131328687262</v>
      </c>
    </row>
    <row r="1033" spans="2:3" x14ac:dyDescent="0.25">
      <c r="B1033" s="237">
        <v>970</v>
      </c>
      <c r="C1033" s="236">
        <v>73.962858921918439</v>
      </c>
    </row>
    <row r="1034" spans="2:3" x14ac:dyDescent="0.25">
      <c r="B1034" s="237">
        <v>971</v>
      </c>
      <c r="C1034" s="236">
        <v>218.96192852663987</v>
      </c>
    </row>
    <row r="1035" spans="2:3" x14ac:dyDescent="0.25">
      <c r="B1035" s="237">
        <v>972</v>
      </c>
      <c r="C1035" s="236">
        <v>126.14363919414615</v>
      </c>
    </row>
    <row r="1036" spans="2:3" x14ac:dyDescent="0.25">
      <c r="B1036" s="237">
        <v>973</v>
      </c>
      <c r="C1036" s="236">
        <v>176.08448852675886</v>
      </c>
    </row>
    <row r="1037" spans="2:3" x14ac:dyDescent="0.25">
      <c r="B1037" s="237">
        <v>974</v>
      </c>
      <c r="C1037" s="236">
        <v>276.78798661860782</v>
      </c>
    </row>
    <row r="1038" spans="2:3" x14ac:dyDescent="0.25">
      <c r="B1038" s="237">
        <v>975</v>
      </c>
      <c r="C1038" s="236">
        <v>90.868977273732</v>
      </c>
    </row>
    <row r="1039" spans="2:3" x14ac:dyDescent="0.25">
      <c r="B1039" s="237">
        <v>976</v>
      </c>
      <c r="C1039" s="236">
        <v>92.806054071860899</v>
      </c>
    </row>
    <row r="1040" spans="2:3" x14ac:dyDescent="0.25">
      <c r="B1040" s="237">
        <v>977</v>
      </c>
      <c r="C1040" s="236">
        <v>129.32121683200367</v>
      </c>
    </row>
    <row r="1041" spans="2:3" x14ac:dyDescent="0.25">
      <c r="B1041" s="237">
        <v>978</v>
      </c>
      <c r="C1041" s="236">
        <v>129.8376437532246</v>
      </c>
    </row>
    <row r="1042" spans="2:3" x14ac:dyDescent="0.25">
      <c r="B1042" s="237">
        <v>979</v>
      </c>
      <c r="C1042" s="236">
        <v>86.193160428920081</v>
      </c>
    </row>
    <row r="1043" spans="2:3" x14ac:dyDescent="0.25">
      <c r="B1043" s="237">
        <v>980</v>
      </c>
      <c r="C1043" s="236">
        <v>194.39830072478853</v>
      </c>
    </row>
    <row r="1044" spans="2:3" x14ac:dyDescent="0.25">
      <c r="B1044" s="237">
        <v>981</v>
      </c>
      <c r="C1044" s="236">
        <v>100.23301934002696</v>
      </c>
    </row>
    <row r="1045" spans="2:3" x14ac:dyDescent="0.25">
      <c r="B1045" s="237">
        <v>982</v>
      </c>
      <c r="C1045" s="236">
        <v>167.19429415188742</v>
      </c>
    </row>
    <row r="1046" spans="2:3" x14ac:dyDescent="0.25">
      <c r="B1046" s="237">
        <v>983</v>
      </c>
      <c r="C1046" s="236">
        <v>116.27706567116671</v>
      </c>
    </row>
    <row r="1047" spans="2:3" x14ac:dyDescent="0.25">
      <c r="B1047" s="237">
        <v>984</v>
      </c>
      <c r="C1047" s="236">
        <v>152.88897305324465</v>
      </c>
    </row>
    <row r="1048" spans="2:3" x14ac:dyDescent="0.25">
      <c r="B1048" s="237">
        <v>985</v>
      </c>
      <c r="C1048" s="236">
        <v>138.71932497944749</v>
      </c>
    </row>
    <row r="1049" spans="2:3" x14ac:dyDescent="0.25">
      <c r="B1049" s="237">
        <v>986</v>
      </c>
      <c r="C1049" s="236">
        <v>212.67894954907322</v>
      </c>
    </row>
    <row r="1050" spans="2:3" x14ac:dyDescent="0.25">
      <c r="B1050" s="237">
        <v>987</v>
      </c>
      <c r="C1050" s="236">
        <v>178.61331787502004</v>
      </c>
    </row>
    <row r="1051" spans="2:3" x14ac:dyDescent="0.25">
      <c r="B1051" s="237">
        <v>988</v>
      </c>
      <c r="C1051" s="236">
        <v>102.4588336434342</v>
      </c>
    </row>
    <row r="1052" spans="2:3" x14ac:dyDescent="0.25">
      <c r="B1052" s="237">
        <v>989</v>
      </c>
      <c r="C1052" s="236">
        <v>118.11603070549376</v>
      </c>
    </row>
    <row r="1053" spans="2:3" x14ac:dyDescent="0.25">
      <c r="B1053" s="237">
        <v>990</v>
      </c>
      <c r="C1053" s="236">
        <v>110.08106721728197</v>
      </c>
    </row>
    <row r="1054" spans="2:3" x14ac:dyDescent="0.25">
      <c r="B1054" s="237">
        <v>991</v>
      </c>
      <c r="C1054" s="236">
        <v>207.12491070308727</v>
      </c>
    </row>
    <row r="1055" spans="2:3" x14ac:dyDescent="0.25">
      <c r="B1055" s="237">
        <v>992</v>
      </c>
      <c r="C1055" s="236">
        <v>138.64358938553784</v>
      </c>
    </row>
    <row r="1056" spans="2:3" x14ac:dyDescent="0.25">
      <c r="B1056" s="237">
        <v>993</v>
      </c>
      <c r="C1056" s="236">
        <v>130.6430473706632</v>
      </c>
    </row>
    <row r="1057" spans="2:3" x14ac:dyDescent="0.25">
      <c r="B1057" s="237">
        <v>994</v>
      </c>
      <c r="C1057" s="236">
        <v>205.15716664438281</v>
      </c>
    </row>
    <row r="1058" spans="2:3" x14ac:dyDescent="0.25">
      <c r="B1058" s="237">
        <v>995</v>
      </c>
      <c r="C1058" s="236">
        <v>80.673830811430932</v>
      </c>
    </row>
    <row r="1059" spans="2:3" x14ac:dyDescent="0.25">
      <c r="B1059" s="237">
        <v>996</v>
      </c>
      <c r="C1059" s="236">
        <v>144.49979085396984</v>
      </c>
    </row>
    <row r="1060" spans="2:3" x14ac:dyDescent="0.25">
      <c r="B1060" s="237">
        <v>997</v>
      </c>
      <c r="C1060" s="236">
        <v>111.01698250909688</v>
      </c>
    </row>
    <row r="1061" spans="2:3" x14ac:dyDescent="0.25">
      <c r="B1061" s="237">
        <v>998</v>
      </c>
      <c r="C1061" s="236">
        <v>153.44354791685163</v>
      </c>
    </row>
    <row r="1062" spans="2:3" x14ac:dyDescent="0.25">
      <c r="B1062" s="237">
        <v>999</v>
      </c>
      <c r="C1062" s="236">
        <v>168.70700237937808</v>
      </c>
    </row>
    <row r="1063" spans="2:3" x14ac:dyDescent="0.25">
      <c r="B1063" s="237">
        <v>1000</v>
      </c>
      <c r="C1063" s="236">
        <v>207.77173752909266</v>
      </c>
    </row>
    <row r="1064" spans="2:3" x14ac:dyDescent="0.25">
      <c r="B1064" s="237">
        <v>1001</v>
      </c>
      <c r="C1064" s="236">
        <v>133.14857344105607</v>
      </c>
    </row>
    <row r="1065" spans="2:3" x14ac:dyDescent="0.25">
      <c r="B1065" s="237">
        <v>1002</v>
      </c>
      <c r="C1065" s="236">
        <v>99.350520906716383</v>
      </c>
    </row>
    <row r="1066" spans="2:3" x14ac:dyDescent="0.25">
      <c r="B1066" s="237">
        <v>1003</v>
      </c>
      <c r="C1066" s="236">
        <v>113.3333853195515</v>
      </c>
    </row>
    <row r="1067" spans="2:3" x14ac:dyDescent="0.25">
      <c r="B1067" s="237">
        <v>1004</v>
      </c>
      <c r="C1067" s="236">
        <v>139.53353919673887</v>
      </c>
    </row>
    <row r="1068" spans="2:3" x14ac:dyDescent="0.25">
      <c r="B1068" s="237">
        <v>1005</v>
      </c>
      <c r="C1068" s="236">
        <v>150.83265510834536</v>
      </c>
    </row>
    <row r="1069" spans="2:3" x14ac:dyDescent="0.25">
      <c r="B1069" s="237">
        <v>1006</v>
      </c>
      <c r="C1069" s="236">
        <v>167.76199466585427</v>
      </c>
    </row>
    <row r="1070" spans="2:3" x14ac:dyDescent="0.25">
      <c r="B1070" s="237">
        <v>1007</v>
      </c>
      <c r="C1070" s="236">
        <v>114.92485221295391</v>
      </c>
    </row>
    <row r="1071" spans="2:3" x14ac:dyDescent="0.25">
      <c r="B1071" s="237">
        <v>1008</v>
      </c>
      <c r="C1071" s="236">
        <v>142.6943550041355</v>
      </c>
    </row>
    <row r="1072" spans="2:3" x14ac:dyDescent="0.25">
      <c r="B1072" s="237">
        <v>1009</v>
      </c>
      <c r="C1072" s="236">
        <v>162.19085530244661</v>
      </c>
    </row>
    <row r="1073" spans="2:3" x14ac:dyDescent="0.25">
      <c r="B1073" s="237">
        <v>1010</v>
      </c>
      <c r="C1073" s="236">
        <v>182.72623893038454</v>
      </c>
    </row>
    <row r="1074" spans="2:3" x14ac:dyDescent="0.25">
      <c r="B1074" s="237">
        <v>1011</v>
      </c>
      <c r="C1074" s="236">
        <v>258.83761187748468</v>
      </c>
    </row>
    <row r="1075" spans="2:3" x14ac:dyDescent="0.25">
      <c r="B1075" s="237">
        <v>1012</v>
      </c>
      <c r="C1075" s="236">
        <v>78.842385242318159</v>
      </c>
    </row>
    <row r="1076" spans="2:3" x14ac:dyDescent="0.25">
      <c r="B1076" s="237">
        <v>1013</v>
      </c>
      <c r="C1076" s="236">
        <v>83.285202268043832</v>
      </c>
    </row>
    <row r="1077" spans="2:3" x14ac:dyDescent="0.25">
      <c r="B1077" s="237">
        <v>1014</v>
      </c>
      <c r="C1077" s="236">
        <v>133.08007547206262</v>
      </c>
    </row>
    <row r="1078" spans="2:3" x14ac:dyDescent="0.25">
      <c r="B1078" s="237">
        <v>1015</v>
      </c>
      <c r="C1078" s="236">
        <v>144.95268085935157</v>
      </c>
    </row>
    <row r="1079" spans="2:3" x14ac:dyDescent="0.25">
      <c r="B1079" s="237">
        <v>1016</v>
      </c>
      <c r="C1079" s="236">
        <v>118.30610267103573</v>
      </c>
    </row>
    <row r="1080" spans="2:3" x14ac:dyDescent="0.25">
      <c r="B1080" s="237">
        <v>1017</v>
      </c>
      <c r="C1080" s="236">
        <v>161.17166444068249</v>
      </c>
    </row>
    <row r="1081" spans="2:3" x14ac:dyDescent="0.25">
      <c r="B1081" s="237">
        <v>1018</v>
      </c>
      <c r="C1081" s="236">
        <v>134.56454774834614</v>
      </c>
    </row>
    <row r="1082" spans="2:3" x14ac:dyDescent="0.25">
      <c r="B1082" s="237">
        <v>1019</v>
      </c>
      <c r="C1082" s="236">
        <v>91.668194195682389</v>
      </c>
    </row>
    <row r="1083" spans="2:3" x14ac:dyDescent="0.25">
      <c r="B1083" s="237">
        <v>1020</v>
      </c>
      <c r="C1083" s="236">
        <v>174.70588144784318</v>
      </c>
    </row>
    <row r="1084" spans="2:3" x14ac:dyDescent="0.25">
      <c r="B1084" s="237">
        <v>1021</v>
      </c>
      <c r="C1084" s="236">
        <v>144.07658968223004</v>
      </c>
    </row>
    <row r="1085" spans="2:3" x14ac:dyDescent="0.25">
      <c r="B1085" s="237">
        <v>1022</v>
      </c>
      <c r="C1085" s="236">
        <v>125.98959642794888</v>
      </c>
    </row>
    <row r="1086" spans="2:3" x14ac:dyDescent="0.25">
      <c r="B1086" s="237">
        <v>1023</v>
      </c>
      <c r="C1086" s="236">
        <v>217.02796153624354</v>
      </c>
    </row>
    <row r="1087" spans="2:3" x14ac:dyDescent="0.25">
      <c r="B1087" s="237">
        <v>1024</v>
      </c>
      <c r="C1087" s="236">
        <v>108.63063483556377</v>
      </c>
    </row>
    <row r="1088" spans="2:3" x14ac:dyDescent="0.25">
      <c r="B1088" s="237">
        <v>1025</v>
      </c>
      <c r="C1088" s="236">
        <v>107.37297600217667</v>
      </c>
    </row>
    <row r="1089" spans="2:3" x14ac:dyDescent="0.25">
      <c r="B1089" s="237">
        <v>1026</v>
      </c>
      <c r="C1089" s="236">
        <v>177.32933122589998</v>
      </c>
    </row>
    <row r="1090" spans="2:3" x14ac:dyDescent="0.25">
      <c r="B1090" s="237">
        <v>1027</v>
      </c>
      <c r="C1090" s="236">
        <v>101.32129854844244</v>
      </c>
    </row>
    <row r="1091" spans="2:3" x14ac:dyDescent="0.25">
      <c r="B1091" s="237">
        <v>1028</v>
      </c>
      <c r="C1091" s="236">
        <v>156.73574006304005</v>
      </c>
    </row>
    <row r="1092" spans="2:3" x14ac:dyDescent="0.25">
      <c r="B1092" s="237">
        <v>1029</v>
      </c>
      <c r="C1092" s="236">
        <v>135.4686963473392</v>
      </c>
    </row>
    <row r="1093" spans="2:3" x14ac:dyDescent="0.25">
      <c r="B1093" s="237">
        <v>1030</v>
      </c>
      <c r="C1093" s="236">
        <v>163.97013997567831</v>
      </c>
    </row>
    <row r="1094" spans="2:3" x14ac:dyDescent="0.25">
      <c r="B1094" s="237">
        <v>1031</v>
      </c>
      <c r="C1094" s="236">
        <v>155.51713594584965</v>
      </c>
    </row>
    <row r="1095" spans="2:3" x14ac:dyDescent="0.25">
      <c r="B1095" s="237">
        <v>1032</v>
      </c>
      <c r="C1095" s="236">
        <v>115.40816236709405</v>
      </c>
    </row>
    <row r="1096" spans="2:3" x14ac:dyDescent="0.25">
      <c r="B1096" s="237">
        <v>1033</v>
      </c>
      <c r="C1096" s="236">
        <v>178.1135698081288</v>
      </c>
    </row>
    <row r="1097" spans="2:3" x14ac:dyDescent="0.25">
      <c r="B1097" s="237">
        <v>1034</v>
      </c>
      <c r="C1097" s="236">
        <v>122.47341380695282</v>
      </c>
    </row>
    <row r="1098" spans="2:3" x14ac:dyDescent="0.25">
      <c r="B1098" s="237">
        <v>1035</v>
      </c>
      <c r="C1098" s="236">
        <v>163.78575949029346</v>
      </c>
    </row>
    <row r="1099" spans="2:3" x14ac:dyDescent="0.25">
      <c r="B1099" s="237">
        <v>1036</v>
      </c>
      <c r="C1099" s="236">
        <v>119.29412173350116</v>
      </c>
    </row>
    <row r="1100" spans="2:3" x14ac:dyDescent="0.25">
      <c r="B1100" s="237">
        <v>1037</v>
      </c>
      <c r="C1100" s="236">
        <v>176.66490439923783</v>
      </c>
    </row>
    <row r="1101" spans="2:3" x14ac:dyDescent="0.25">
      <c r="B1101" s="237">
        <v>1038</v>
      </c>
      <c r="C1101" s="236">
        <v>128.84924769766835</v>
      </c>
    </row>
    <row r="1102" spans="2:3" x14ac:dyDescent="0.25">
      <c r="B1102" s="237">
        <v>1039</v>
      </c>
      <c r="C1102" s="236">
        <v>69.918353617954523</v>
      </c>
    </row>
    <row r="1103" spans="2:3" x14ac:dyDescent="0.25">
      <c r="B1103" s="237">
        <v>1040</v>
      </c>
      <c r="C1103" s="236">
        <v>132.38926578198044</v>
      </c>
    </row>
    <row r="1104" spans="2:3" x14ac:dyDescent="0.25">
      <c r="B1104" s="237">
        <v>1041</v>
      </c>
      <c r="C1104" s="236">
        <v>115.43203064740612</v>
      </c>
    </row>
    <row r="1105" spans="2:3" x14ac:dyDescent="0.25">
      <c r="B1105" s="237">
        <v>1042</v>
      </c>
      <c r="C1105" s="236">
        <v>152.88554400236629</v>
      </c>
    </row>
    <row r="1106" spans="2:3" x14ac:dyDescent="0.25">
      <c r="B1106" s="237">
        <v>1043</v>
      </c>
      <c r="C1106" s="236">
        <v>88.554629958297028</v>
      </c>
    </row>
    <row r="1107" spans="2:3" x14ac:dyDescent="0.25">
      <c r="B1107" s="237">
        <v>1044</v>
      </c>
      <c r="C1107" s="236">
        <v>113.33990849082433</v>
      </c>
    </row>
    <row r="1108" spans="2:3" x14ac:dyDescent="0.25">
      <c r="B1108" s="237">
        <v>1045</v>
      </c>
      <c r="C1108" s="236">
        <v>171.6435935221231</v>
      </c>
    </row>
    <row r="1109" spans="2:3" x14ac:dyDescent="0.25">
      <c r="B1109" s="237">
        <v>1046</v>
      </c>
      <c r="C1109" s="236">
        <v>94.519791290135856</v>
      </c>
    </row>
    <row r="1110" spans="2:3" x14ac:dyDescent="0.25">
      <c r="B1110" s="237">
        <v>1047</v>
      </c>
      <c r="C1110" s="236">
        <v>113.67958934903949</v>
      </c>
    </row>
    <row r="1111" spans="2:3" x14ac:dyDescent="0.25">
      <c r="B1111" s="237">
        <v>1048</v>
      </c>
      <c r="C1111" s="236">
        <v>88.799098677333205</v>
      </c>
    </row>
    <row r="1112" spans="2:3" x14ac:dyDescent="0.25">
      <c r="B1112" s="237">
        <v>1049</v>
      </c>
      <c r="C1112" s="236">
        <v>108.81666155679996</v>
      </c>
    </row>
    <row r="1113" spans="2:3" x14ac:dyDescent="0.25">
      <c r="B1113" s="237">
        <v>1050</v>
      </c>
      <c r="C1113" s="236">
        <v>156.38301253653728</v>
      </c>
    </row>
    <row r="1114" spans="2:3" x14ac:dyDescent="0.25">
      <c r="B1114" s="237">
        <v>1051</v>
      </c>
      <c r="C1114" s="236">
        <v>106.79972800278703</v>
      </c>
    </row>
    <row r="1115" spans="2:3" x14ac:dyDescent="0.25">
      <c r="B1115" s="237">
        <v>1052</v>
      </c>
      <c r="C1115" s="236">
        <v>116.44241353766706</v>
      </c>
    </row>
    <row r="1116" spans="2:3" x14ac:dyDescent="0.25">
      <c r="B1116" s="237">
        <v>1053</v>
      </c>
      <c r="C1116" s="236">
        <v>101.74177156025266</v>
      </c>
    </row>
    <row r="1117" spans="2:3" x14ac:dyDescent="0.25">
      <c r="B1117" s="237">
        <v>1054</v>
      </c>
      <c r="C1117" s="236">
        <v>114.07419273896546</v>
      </c>
    </row>
    <row r="1118" spans="2:3" x14ac:dyDescent="0.25">
      <c r="B1118" s="237">
        <v>1055</v>
      </c>
      <c r="C1118" s="236">
        <v>145.60120851343169</v>
      </c>
    </row>
    <row r="1119" spans="2:3" x14ac:dyDescent="0.25">
      <c r="B1119" s="237">
        <v>1056</v>
      </c>
      <c r="C1119" s="236">
        <v>93.282780934450756</v>
      </c>
    </row>
    <row r="1120" spans="2:3" x14ac:dyDescent="0.25">
      <c r="B1120" s="237">
        <v>1057</v>
      </c>
      <c r="C1120" s="236">
        <v>135.52910829246545</v>
      </c>
    </row>
    <row r="1121" spans="2:3" x14ac:dyDescent="0.25">
      <c r="B1121" s="237">
        <v>1058</v>
      </c>
      <c r="C1121" s="236">
        <v>98.493157692737483</v>
      </c>
    </row>
    <row r="1122" spans="2:3" x14ac:dyDescent="0.25">
      <c r="B1122" s="237">
        <v>1059</v>
      </c>
      <c r="C1122" s="236">
        <v>256.39609270432572</v>
      </c>
    </row>
    <row r="1123" spans="2:3" x14ac:dyDescent="0.25">
      <c r="B1123" s="237">
        <v>1060</v>
      </c>
      <c r="C1123" s="236">
        <v>104.37274300440055</v>
      </c>
    </row>
    <row r="1124" spans="2:3" x14ac:dyDescent="0.25">
      <c r="B1124" s="237">
        <v>1061</v>
      </c>
      <c r="C1124" s="236">
        <v>96.67395868668909</v>
      </c>
    </row>
    <row r="1125" spans="2:3" x14ac:dyDescent="0.25">
      <c r="B1125" s="237">
        <v>1062</v>
      </c>
      <c r="C1125" s="236">
        <v>157.01214767908323</v>
      </c>
    </row>
    <row r="1126" spans="2:3" x14ac:dyDescent="0.25">
      <c r="B1126" s="237">
        <v>1063</v>
      </c>
      <c r="C1126" s="236">
        <v>142.00700337213772</v>
      </c>
    </row>
    <row r="1127" spans="2:3" x14ac:dyDescent="0.25">
      <c r="B1127" s="237">
        <v>1064</v>
      </c>
      <c r="C1127" s="236">
        <v>111.605947406892</v>
      </c>
    </row>
    <row r="1128" spans="2:3" x14ac:dyDescent="0.25">
      <c r="B1128" s="237">
        <v>1065</v>
      </c>
      <c r="C1128" s="236">
        <v>64.442982208138275</v>
      </c>
    </row>
    <row r="1129" spans="2:3" x14ac:dyDescent="0.25">
      <c r="B1129" s="237">
        <v>1066</v>
      </c>
      <c r="C1129" s="236">
        <v>130.36626022579094</v>
      </c>
    </row>
    <row r="1130" spans="2:3" x14ac:dyDescent="0.25">
      <c r="B1130" s="237">
        <v>1067</v>
      </c>
      <c r="C1130" s="236">
        <v>152.20567209130098</v>
      </c>
    </row>
    <row r="1131" spans="2:3" x14ac:dyDescent="0.25">
      <c r="B1131" s="237">
        <v>1068</v>
      </c>
      <c r="C1131" s="236">
        <v>176.73382056294207</v>
      </c>
    </row>
    <row r="1132" spans="2:3" x14ac:dyDescent="0.25">
      <c r="B1132" s="237">
        <v>1069</v>
      </c>
      <c r="C1132" s="236">
        <v>186.85010078961605</v>
      </c>
    </row>
    <row r="1133" spans="2:3" x14ac:dyDescent="0.25">
      <c r="B1133" s="237">
        <v>1070</v>
      </c>
      <c r="C1133" s="236">
        <v>101.65980066432799</v>
      </c>
    </row>
    <row r="1134" spans="2:3" x14ac:dyDescent="0.25">
      <c r="B1134" s="237">
        <v>1071</v>
      </c>
      <c r="C1134" s="236">
        <v>134.45837971481194</v>
      </c>
    </row>
    <row r="1135" spans="2:3" x14ac:dyDescent="0.25">
      <c r="B1135" s="237">
        <v>1072</v>
      </c>
      <c r="C1135" s="236">
        <v>59.35736058921858</v>
      </c>
    </row>
    <row r="1136" spans="2:3" x14ac:dyDescent="0.25">
      <c r="B1136" s="237">
        <v>1073</v>
      </c>
      <c r="C1136" s="236">
        <v>192.16386317512902</v>
      </c>
    </row>
    <row r="1137" spans="2:3" x14ac:dyDescent="0.25">
      <c r="B1137" s="237">
        <v>1074</v>
      </c>
      <c r="C1137" s="236">
        <v>95.303354311008576</v>
      </c>
    </row>
    <row r="1138" spans="2:3" x14ac:dyDescent="0.25">
      <c r="B1138" s="237">
        <v>1075</v>
      </c>
      <c r="C1138" s="236">
        <v>157.2701323250846</v>
      </c>
    </row>
    <row r="1139" spans="2:3" x14ac:dyDescent="0.25">
      <c r="B1139" s="237">
        <v>1076</v>
      </c>
      <c r="C1139" s="236">
        <v>173.63438672938329</v>
      </c>
    </row>
    <row r="1140" spans="2:3" x14ac:dyDescent="0.25">
      <c r="B1140" s="237">
        <v>1077</v>
      </c>
      <c r="C1140" s="236">
        <v>166.02735334715237</v>
      </c>
    </row>
    <row r="1141" spans="2:3" x14ac:dyDescent="0.25">
      <c r="B1141" s="237">
        <v>1078</v>
      </c>
      <c r="C1141" s="236">
        <v>73.90676829700827</v>
      </c>
    </row>
    <row r="1142" spans="2:3" x14ac:dyDescent="0.25">
      <c r="B1142" s="237">
        <v>1079</v>
      </c>
      <c r="C1142" s="236">
        <v>100.45223130788149</v>
      </c>
    </row>
    <row r="1143" spans="2:3" x14ac:dyDescent="0.25">
      <c r="B1143" s="237">
        <v>1080</v>
      </c>
      <c r="C1143" s="236">
        <v>107.8604217664701</v>
      </c>
    </row>
    <row r="1144" spans="2:3" x14ac:dyDescent="0.25">
      <c r="B1144" s="237">
        <v>1081</v>
      </c>
      <c r="C1144" s="236">
        <v>85.975611297326708</v>
      </c>
    </row>
    <row r="1145" spans="2:3" x14ac:dyDescent="0.25">
      <c r="B1145" s="237">
        <v>1082</v>
      </c>
      <c r="C1145" s="236">
        <v>97.280185229842246</v>
      </c>
    </row>
    <row r="1146" spans="2:3" x14ac:dyDescent="0.25">
      <c r="B1146" s="237">
        <v>1083</v>
      </c>
      <c r="C1146" s="236">
        <v>134.15900030419073</v>
      </c>
    </row>
    <row r="1147" spans="2:3" x14ac:dyDescent="0.25">
      <c r="B1147" s="237">
        <v>1084</v>
      </c>
      <c r="C1147" s="236">
        <v>93.755306039559684</v>
      </c>
    </row>
    <row r="1148" spans="2:3" x14ac:dyDescent="0.25">
      <c r="B1148" s="237">
        <v>1085</v>
      </c>
      <c r="C1148" s="236">
        <v>135.65003897895696</v>
      </c>
    </row>
    <row r="1149" spans="2:3" x14ac:dyDescent="0.25">
      <c r="B1149" s="237">
        <v>1086</v>
      </c>
      <c r="C1149" s="236">
        <v>113.21418337858196</v>
      </c>
    </row>
    <row r="1150" spans="2:3" x14ac:dyDescent="0.25">
      <c r="B1150" s="237">
        <v>1087</v>
      </c>
      <c r="C1150" s="236">
        <v>201.22181530497267</v>
      </c>
    </row>
    <row r="1151" spans="2:3" x14ac:dyDescent="0.25">
      <c r="B1151" s="237">
        <v>1088</v>
      </c>
      <c r="C1151" s="236">
        <v>143.67663091161691</v>
      </c>
    </row>
    <row r="1152" spans="2:3" x14ac:dyDescent="0.25">
      <c r="B1152" s="237">
        <v>1089</v>
      </c>
      <c r="C1152" s="236">
        <v>162.69895960264563</v>
      </c>
    </row>
    <row r="1153" spans="2:3" x14ac:dyDescent="0.25">
      <c r="B1153" s="237">
        <v>1090</v>
      </c>
      <c r="C1153" s="236">
        <v>163.00158463255806</v>
      </c>
    </row>
    <row r="1154" spans="2:3" x14ac:dyDescent="0.25">
      <c r="B1154" s="237">
        <v>1091</v>
      </c>
      <c r="C1154" s="236">
        <v>161.97401603574306</v>
      </c>
    </row>
    <row r="1155" spans="2:3" x14ac:dyDescent="0.25">
      <c r="B1155" s="237">
        <v>1092</v>
      </c>
      <c r="C1155" s="236">
        <v>146.32229804297992</v>
      </c>
    </row>
    <row r="1156" spans="2:3" x14ac:dyDescent="0.25">
      <c r="B1156" s="237">
        <v>1093</v>
      </c>
      <c r="C1156" s="236">
        <v>116.51297355552838</v>
      </c>
    </row>
    <row r="1157" spans="2:3" x14ac:dyDescent="0.25">
      <c r="B1157" s="237">
        <v>1094</v>
      </c>
      <c r="C1157" s="236">
        <v>175.38874755731885</v>
      </c>
    </row>
    <row r="1158" spans="2:3" x14ac:dyDescent="0.25">
      <c r="B1158" s="237">
        <v>1095</v>
      </c>
      <c r="C1158" s="236">
        <v>127.0847913672626</v>
      </c>
    </row>
    <row r="1159" spans="2:3" x14ac:dyDescent="0.25">
      <c r="B1159" s="237">
        <v>1096</v>
      </c>
      <c r="C1159" s="236">
        <v>98.23266225919518</v>
      </c>
    </row>
    <row r="1160" spans="2:3" x14ac:dyDescent="0.25">
      <c r="B1160" s="237">
        <v>1097</v>
      </c>
      <c r="C1160" s="236">
        <v>132.85558892527322</v>
      </c>
    </row>
    <row r="1161" spans="2:3" x14ac:dyDescent="0.25">
      <c r="B1161" s="237">
        <v>1098</v>
      </c>
      <c r="C1161" s="236">
        <v>131.45992620225823</v>
      </c>
    </row>
    <row r="1162" spans="2:3" x14ac:dyDescent="0.25">
      <c r="B1162" s="237">
        <v>1099</v>
      </c>
      <c r="C1162" s="236">
        <v>180.01008981748225</v>
      </c>
    </row>
    <row r="1163" spans="2:3" x14ac:dyDescent="0.25">
      <c r="B1163" s="237">
        <v>1100</v>
      </c>
      <c r="C1163" s="236">
        <v>123.00106614880404</v>
      </c>
    </row>
    <row r="1164" spans="2:3" x14ac:dyDescent="0.25">
      <c r="B1164" s="237">
        <v>1101</v>
      </c>
      <c r="C1164" s="236">
        <v>110.15938424290144</v>
      </c>
    </row>
    <row r="1165" spans="2:3" x14ac:dyDescent="0.25">
      <c r="B1165" s="237">
        <v>1102</v>
      </c>
      <c r="C1165" s="236">
        <v>67.32695120829284</v>
      </c>
    </row>
    <row r="1166" spans="2:3" x14ac:dyDescent="0.25">
      <c r="B1166" s="237">
        <v>1103</v>
      </c>
      <c r="C1166" s="236">
        <v>112.11620782683087</v>
      </c>
    </row>
    <row r="1167" spans="2:3" x14ac:dyDescent="0.25">
      <c r="B1167" s="237">
        <v>1104</v>
      </c>
      <c r="C1167" s="236">
        <v>188.73747913094158</v>
      </c>
    </row>
    <row r="1168" spans="2:3" x14ac:dyDescent="0.25">
      <c r="B1168" s="237">
        <v>1105</v>
      </c>
      <c r="C1168" s="236">
        <v>224.93944298539563</v>
      </c>
    </row>
    <row r="1169" spans="2:3" x14ac:dyDescent="0.25">
      <c r="B1169" s="237">
        <v>1106</v>
      </c>
      <c r="C1169" s="236">
        <v>135.74955001883026</v>
      </c>
    </row>
    <row r="1170" spans="2:3" x14ac:dyDescent="0.25">
      <c r="B1170" s="237">
        <v>1107</v>
      </c>
      <c r="C1170" s="236">
        <v>184.68829745157592</v>
      </c>
    </row>
    <row r="1171" spans="2:3" x14ac:dyDescent="0.25">
      <c r="B1171" s="237">
        <v>1108</v>
      </c>
      <c r="C1171" s="236">
        <v>133.89681854140872</v>
      </c>
    </row>
    <row r="1172" spans="2:3" x14ac:dyDescent="0.25">
      <c r="B1172" s="237">
        <v>1109</v>
      </c>
      <c r="C1172" s="236">
        <v>150.59478282279332</v>
      </c>
    </row>
    <row r="1173" spans="2:3" x14ac:dyDescent="0.25">
      <c r="B1173" s="237">
        <v>1110</v>
      </c>
      <c r="C1173" s="236">
        <v>77.710308921407488</v>
      </c>
    </row>
    <row r="1174" spans="2:3" x14ac:dyDescent="0.25">
      <c r="B1174" s="237">
        <v>1111</v>
      </c>
      <c r="C1174" s="236">
        <v>143.53006865246135</v>
      </c>
    </row>
    <row r="1175" spans="2:3" x14ac:dyDescent="0.25">
      <c r="B1175" s="237">
        <v>1112</v>
      </c>
      <c r="C1175" s="236">
        <v>161.31394394461449</v>
      </c>
    </row>
    <row r="1176" spans="2:3" x14ac:dyDescent="0.25">
      <c r="B1176" s="237">
        <v>1113</v>
      </c>
      <c r="C1176" s="236">
        <v>116.96170681662684</v>
      </c>
    </row>
    <row r="1177" spans="2:3" x14ac:dyDescent="0.25">
      <c r="B1177" s="237">
        <v>1114</v>
      </c>
      <c r="C1177" s="236">
        <v>81.489099175581202</v>
      </c>
    </row>
    <row r="1178" spans="2:3" x14ac:dyDescent="0.25">
      <c r="B1178" s="237">
        <v>1115</v>
      </c>
      <c r="C1178" s="236">
        <v>110.88444813226009</v>
      </c>
    </row>
    <row r="1179" spans="2:3" x14ac:dyDescent="0.25">
      <c r="B1179" s="237">
        <v>1116</v>
      </c>
      <c r="C1179" s="236">
        <v>121.76753489665226</v>
      </c>
    </row>
    <row r="1180" spans="2:3" x14ac:dyDescent="0.25">
      <c r="B1180" s="237">
        <v>1117</v>
      </c>
      <c r="C1180" s="236">
        <v>124.73817893535654</v>
      </c>
    </row>
    <row r="1181" spans="2:3" x14ac:dyDescent="0.25">
      <c r="B1181" s="237">
        <v>1118</v>
      </c>
      <c r="C1181" s="236">
        <v>105.37703010734501</v>
      </c>
    </row>
    <row r="1182" spans="2:3" x14ac:dyDescent="0.25">
      <c r="B1182" s="237">
        <v>1119</v>
      </c>
      <c r="C1182" s="236">
        <v>146.08717192835363</v>
      </c>
    </row>
    <row r="1183" spans="2:3" x14ac:dyDescent="0.25">
      <c r="B1183" s="237">
        <v>1120</v>
      </c>
      <c r="C1183" s="236">
        <v>106.75612237882501</v>
      </c>
    </row>
    <row r="1184" spans="2:3" x14ac:dyDescent="0.25">
      <c r="B1184" s="237">
        <v>1121</v>
      </c>
      <c r="C1184" s="236">
        <v>75.755391645453273</v>
      </c>
    </row>
    <row r="1185" spans="2:3" x14ac:dyDescent="0.25">
      <c r="B1185" s="237">
        <v>1122</v>
      </c>
      <c r="C1185" s="236">
        <v>99.629151723894751</v>
      </c>
    </row>
    <row r="1186" spans="2:3" x14ac:dyDescent="0.25">
      <c r="B1186" s="237">
        <v>1123</v>
      </c>
      <c r="C1186" s="236">
        <v>163.59337974927496</v>
      </c>
    </row>
    <row r="1187" spans="2:3" x14ac:dyDescent="0.25">
      <c r="B1187" s="237">
        <v>1124</v>
      </c>
      <c r="C1187" s="236">
        <v>128.93818428395275</v>
      </c>
    </row>
    <row r="1188" spans="2:3" x14ac:dyDescent="0.25">
      <c r="B1188" s="237">
        <v>1125</v>
      </c>
      <c r="C1188" s="236">
        <v>225.94027899742571</v>
      </c>
    </row>
    <row r="1189" spans="2:3" x14ac:dyDescent="0.25">
      <c r="B1189" s="237">
        <v>1126</v>
      </c>
      <c r="C1189" s="236">
        <v>136.67862620178209</v>
      </c>
    </row>
    <row r="1190" spans="2:3" x14ac:dyDescent="0.25">
      <c r="B1190" s="237">
        <v>1127</v>
      </c>
      <c r="C1190" s="236">
        <v>146.27560753259294</v>
      </c>
    </row>
    <row r="1191" spans="2:3" x14ac:dyDescent="0.25">
      <c r="B1191" s="237">
        <v>1128</v>
      </c>
      <c r="C1191" s="236">
        <v>96.245124094370851</v>
      </c>
    </row>
    <row r="1192" spans="2:3" x14ac:dyDescent="0.25">
      <c r="B1192" s="237">
        <v>1129</v>
      </c>
      <c r="C1192" s="236">
        <v>118.07189465719783</v>
      </c>
    </row>
    <row r="1193" spans="2:3" x14ac:dyDescent="0.25">
      <c r="B1193" s="237">
        <v>1130</v>
      </c>
      <c r="C1193" s="236">
        <v>132.0422672346015</v>
      </c>
    </row>
    <row r="1194" spans="2:3" x14ac:dyDescent="0.25">
      <c r="B1194" s="237">
        <v>1131</v>
      </c>
      <c r="C1194" s="236">
        <v>85.648974652203108</v>
      </c>
    </row>
    <row r="1195" spans="2:3" x14ac:dyDescent="0.25">
      <c r="B1195" s="237">
        <v>1132</v>
      </c>
      <c r="C1195" s="236">
        <v>135.54644672595933</v>
      </c>
    </row>
    <row r="1196" spans="2:3" x14ac:dyDescent="0.25">
      <c r="B1196" s="237">
        <v>1133</v>
      </c>
      <c r="C1196" s="236">
        <v>176.14102991044533</v>
      </c>
    </row>
    <row r="1197" spans="2:3" x14ac:dyDescent="0.25">
      <c r="B1197" s="237">
        <v>1134</v>
      </c>
      <c r="C1197" s="236">
        <v>136.28761577965037</v>
      </c>
    </row>
    <row r="1198" spans="2:3" x14ac:dyDescent="0.25">
      <c r="B1198" s="237">
        <v>1135</v>
      </c>
      <c r="C1198" s="236">
        <v>153.30122115456203</v>
      </c>
    </row>
    <row r="1199" spans="2:3" x14ac:dyDescent="0.25">
      <c r="B1199" s="237">
        <v>1136</v>
      </c>
      <c r="C1199" s="236">
        <v>124.57592106144583</v>
      </c>
    </row>
    <row r="1200" spans="2:3" x14ac:dyDescent="0.25">
      <c r="B1200" s="237">
        <v>1137</v>
      </c>
      <c r="C1200" s="236">
        <v>166.81052696328211</v>
      </c>
    </row>
    <row r="1201" spans="2:3" x14ac:dyDescent="0.25">
      <c r="B1201" s="237">
        <v>1138</v>
      </c>
      <c r="C1201" s="236">
        <v>110.86820848482253</v>
      </c>
    </row>
    <row r="1202" spans="2:3" x14ac:dyDescent="0.25">
      <c r="B1202" s="237">
        <v>1139</v>
      </c>
      <c r="C1202" s="236">
        <v>137.09278508493145</v>
      </c>
    </row>
    <row r="1203" spans="2:3" x14ac:dyDescent="0.25">
      <c r="B1203" s="237">
        <v>1140</v>
      </c>
      <c r="C1203" s="236">
        <v>157.43395313621278</v>
      </c>
    </row>
    <row r="1204" spans="2:3" x14ac:dyDescent="0.25">
      <c r="B1204" s="237">
        <v>1141</v>
      </c>
      <c r="C1204" s="236">
        <v>106.60687627131036</v>
      </c>
    </row>
    <row r="1205" spans="2:3" x14ac:dyDescent="0.25">
      <c r="B1205" s="237">
        <v>1142</v>
      </c>
      <c r="C1205" s="236">
        <v>102.65353523504963</v>
      </c>
    </row>
    <row r="1206" spans="2:3" x14ac:dyDescent="0.25">
      <c r="B1206" s="237">
        <v>1143</v>
      </c>
      <c r="C1206" s="236">
        <v>180.18415189891229</v>
      </c>
    </row>
    <row r="1207" spans="2:3" x14ac:dyDescent="0.25">
      <c r="B1207" s="237">
        <v>1144</v>
      </c>
      <c r="C1207" s="236">
        <v>108.92917369250233</v>
      </c>
    </row>
    <row r="1208" spans="2:3" x14ac:dyDescent="0.25">
      <c r="B1208" s="237">
        <v>1145</v>
      </c>
      <c r="C1208" s="236">
        <v>103.50816589778775</v>
      </c>
    </row>
    <row r="1209" spans="2:3" x14ac:dyDescent="0.25">
      <c r="B1209" s="237">
        <v>1146</v>
      </c>
      <c r="C1209" s="236">
        <v>136.33818470462734</v>
      </c>
    </row>
    <row r="1210" spans="2:3" x14ac:dyDescent="0.25">
      <c r="B1210" s="237">
        <v>1147</v>
      </c>
      <c r="C1210" s="236">
        <v>141.41459499489412</v>
      </c>
    </row>
    <row r="1211" spans="2:3" x14ac:dyDescent="0.25">
      <c r="B1211" s="237">
        <v>1148</v>
      </c>
      <c r="C1211" s="236">
        <v>127.78083306127826</v>
      </c>
    </row>
    <row r="1212" spans="2:3" x14ac:dyDescent="0.25">
      <c r="B1212" s="237">
        <v>1149</v>
      </c>
      <c r="C1212" s="236">
        <v>104.9942246767169</v>
      </c>
    </row>
    <row r="1213" spans="2:3" x14ac:dyDescent="0.25">
      <c r="B1213" s="237">
        <v>1150</v>
      </c>
      <c r="C1213" s="236">
        <v>187.51998201210139</v>
      </c>
    </row>
    <row r="1214" spans="2:3" x14ac:dyDescent="0.25">
      <c r="B1214" s="237">
        <v>1151</v>
      </c>
      <c r="C1214" s="236">
        <v>106.33716148178146</v>
      </c>
    </row>
    <row r="1215" spans="2:3" x14ac:dyDescent="0.25">
      <c r="B1215" s="237">
        <v>1152</v>
      </c>
      <c r="C1215" s="236">
        <v>118.57001879779133</v>
      </c>
    </row>
    <row r="1216" spans="2:3" x14ac:dyDescent="0.25">
      <c r="B1216" s="237">
        <v>1153</v>
      </c>
      <c r="C1216" s="236">
        <v>96.409055481682287</v>
      </c>
    </row>
    <row r="1217" spans="2:3" x14ac:dyDescent="0.25">
      <c r="B1217" s="237">
        <v>1154</v>
      </c>
      <c r="C1217" s="236">
        <v>126.26314589507106</v>
      </c>
    </row>
    <row r="1218" spans="2:3" x14ac:dyDescent="0.25">
      <c r="B1218" s="237">
        <v>1155</v>
      </c>
      <c r="C1218" s="236">
        <v>183.38015000407052</v>
      </c>
    </row>
    <row r="1219" spans="2:3" x14ac:dyDescent="0.25">
      <c r="B1219" s="237">
        <v>1156</v>
      </c>
      <c r="C1219" s="236">
        <v>104.74776020991231</v>
      </c>
    </row>
    <row r="1220" spans="2:3" x14ac:dyDescent="0.25">
      <c r="B1220" s="237">
        <v>1157</v>
      </c>
      <c r="C1220" s="236">
        <v>92.24225458168543</v>
      </c>
    </row>
    <row r="1221" spans="2:3" x14ac:dyDescent="0.25">
      <c r="B1221" s="237">
        <v>1158</v>
      </c>
      <c r="C1221" s="236">
        <v>76.714168206866873</v>
      </c>
    </row>
    <row r="1222" spans="2:3" x14ac:dyDescent="0.25">
      <c r="B1222" s="237">
        <v>1159</v>
      </c>
      <c r="C1222" s="236">
        <v>83.292511544575788</v>
      </c>
    </row>
    <row r="1223" spans="2:3" x14ac:dyDescent="0.25">
      <c r="B1223" s="237">
        <v>1160</v>
      </c>
      <c r="C1223" s="236">
        <v>259.90037045564463</v>
      </c>
    </row>
    <row r="1224" spans="2:3" x14ac:dyDescent="0.25">
      <c r="B1224" s="237">
        <v>1161</v>
      </c>
      <c r="C1224" s="236">
        <v>117.69081785724288</v>
      </c>
    </row>
    <row r="1225" spans="2:3" x14ac:dyDescent="0.25">
      <c r="B1225" s="237">
        <v>1162</v>
      </c>
      <c r="C1225" s="236">
        <v>91.670572001604427</v>
      </c>
    </row>
    <row r="1226" spans="2:3" x14ac:dyDescent="0.25">
      <c r="B1226" s="237">
        <v>1163</v>
      </c>
      <c r="C1226" s="236">
        <v>137.02021566657331</v>
      </c>
    </row>
    <row r="1227" spans="2:3" x14ac:dyDescent="0.25">
      <c r="B1227" s="237">
        <v>1164</v>
      </c>
      <c r="C1227" s="236">
        <v>179.04231493171281</v>
      </c>
    </row>
    <row r="1228" spans="2:3" x14ac:dyDescent="0.25">
      <c r="B1228" s="237">
        <v>1165</v>
      </c>
      <c r="C1228" s="236">
        <v>106.54556935671157</v>
      </c>
    </row>
    <row r="1229" spans="2:3" x14ac:dyDescent="0.25">
      <c r="B1229" s="237">
        <v>1166</v>
      </c>
      <c r="C1229" s="236">
        <v>115.16360069428121</v>
      </c>
    </row>
    <row r="1230" spans="2:3" x14ac:dyDescent="0.25">
      <c r="B1230" s="237">
        <v>1167</v>
      </c>
      <c r="C1230" s="236">
        <v>82.215719461152048</v>
      </c>
    </row>
    <row r="1231" spans="2:3" x14ac:dyDescent="0.25">
      <c r="B1231" s="237">
        <v>1168</v>
      </c>
      <c r="C1231" s="236">
        <v>77.497896480059794</v>
      </c>
    </row>
    <row r="1232" spans="2:3" x14ac:dyDescent="0.25">
      <c r="B1232" s="237">
        <v>1169</v>
      </c>
      <c r="C1232" s="236">
        <v>159.10013492173826</v>
      </c>
    </row>
    <row r="1233" spans="2:3" x14ac:dyDescent="0.25">
      <c r="B1233" s="237">
        <v>1170</v>
      </c>
      <c r="C1233" s="236">
        <v>147.28409872917319</v>
      </c>
    </row>
    <row r="1234" spans="2:3" x14ac:dyDescent="0.25">
      <c r="B1234" s="237">
        <v>1171</v>
      </c>
      <c r="C1234" s="236">
        <v>134.11085068120212</v>
      </c>
    </row>
    <row r="1235" spans="2:3" x14ac:dyDescent="0.25">
      <c r="B1235" s="237">
        <v>1172</v>
      </c>
      <c r="C1235" s="236">
        <v>156.58950178184944</v>
      </c>
    </row>
    <row r="1236" spans="2:3" x14ac:dyDescent="0.25">
      <c r="B1236" s="237">
        <v>1173</v>
      </c>
      <c r="C1236" s="236">
        <v>119.99292080343035</v>
      </c>
    </row>
    <row r="1237" spans="2:3" x14ac:dyDescent="0.25">
      <c r="B1237" s="237">
        <v>1174</v>
      </c>
      <c r="C1237" s="236">
        <v>133.04428484442803</v>
      </c>
    </row>
    <row r="1238" spans="2:3" x14ac:dyDescent="0.25">
      <c r="B1238" s="237">
        <v>1175</v>
      </c>
      <c r="C1238" s="236">
        <v>149.04503876846772</v>
      </c>
    </row>
    <row r="1239" spans="2:3" x14ac:dyDescent="0.25">
      <c r="B1239" s="237">
        <v>1176</v>
      </c>
      <c r="C1239" s="236">
        <v>130.73020817194779</v>
      </c>
    </row>
    <row r="1240" spans="2:3" x14ac:dyDescent="0.25">
      <c r="B1240" s="237">
        <v>1177</v>
      </c>
      <c r="C1240" s="236">
        <v>241.09096588637595</v>
      </c>
    </row>
    <row r="1241" spans="2:3" x14ac:dyDescent="0.25">
      <c r="B1241" s="237">
        <v>1178</v>
      </c>
      <c r="C1241" s="236">
        <v>92.701605142106644</v>
      </c>
    </row>
    <row r="1242" spans="2:3" x14ac:dyDescent="0.25">
      <c r="B1242" s="237">
        <v>1179</v>
      </c>
      <c r="C1242" s="236">
        <v>128.05212364872881</v>
      </c>
    </row>
    <row r="1243" spans="2:3" x14ac:dyDescent="0.25">
      <c r="B1243" s="237">
        <v>1180</v>
      </c>
      <c r="C1243" s="236">
        <v>151.89387835549439</v>
      </c>
    </row>
    <row r="1244" spans="2:3" x14ac:dyDescent="0.25">
      <c r="B1244" s="237">
        <v>1181</v>
      </c>
      <c r="C1244" s="236">
        <v>182.10325836981286</v>
      </c>
    </row>
    <row r="1245" spans="2:3" x14ac:dyDescent="0.25">
      <c r="B1245" s="237">
        <v>1182</v>
      </c>
      <c r="C1245" s="236">
        <v>224.20907614306302</v>
      </c>
    </row>
    <row r="1246" spans="2:3" x14ac:dyDescent="0.25">
      <c r="B1246" s="237">
        <v>1183</v>
      </c>
      <c r="C1246" s="236">
        <v>126.03375840489456</v>
      </c>
    </row>
    <row r="1247" spans="2:3" x14ac:dyDescent="0.25">
      <c r="B1247" s="237">
        <v>1184</v>
      </c>
      <c r="C1247" s="236">
        <v>79.098370404510632</v>
      </c>
    </row>
    <row r="1248" spans="2:3" x14ac:dyDescent="0.25">
      <c r="B1248" s="237">
        <v>1185</v>
      </c>
      <c r="C1248" s="236">
        <v>87.655761662484352</v>
      </c>
    </row>
    <row r="1249" spans="2:3" x14ac:dyDescent="0.25">
      <c r="B1249" s="237">
        <v>1186</v>
      </c>
      <c r="C1249" s="236">
        <v>95.630093422135786</v>
      </c>
    </row>
    <row r="1250" spans="2:3" x14ac:dyDescent="0.25">
      <c r="B1250" s="237">
        <v>1187</v>
      </c>
      <c r="C1250" s="236">
        <v>188.49264211292024</v>
      </c>
    </row>
    <row r="1251" spans="2:3" x14ac:dyDescent="0.25">
      <c r="B1251" s="237">
        <v>1188</v>
      </c>
      <c r="C1251" s="236">
        <v>95.816114775101795</v>
      </c>
    </row>
    <row r="1252" spans="2:3" x14ac:dyDescent="0.25">
      <c r="B1252" s="237">
        <v>1189</v>
      </c>
      <c r="C1252" s="236">
        <v>102.59025412272635</v>
      </c>
    </row>
    <row r="1253" spans="2:3" x14ac:dyDescent="0.25">
      <c r="B1253" s="237">
        <v>1190</v>
      </c>
      <c r="C1253" s="236">
        <v>88.944253022899346</v>
      </c>
    </row>
    <row r="1254" spans="2:3" x14ac:dyDescent="0.25">
      <c r="B1254" s="237">
        <v>1191</v>
      </c>
      <c r="C1254" s="236">
        <v>139.6077948085167</v>
      </c>
    </row>
    <row r="1255" spans="2:3" x14ac:dyDescent="0.25">
      <c r="B1255" s="237">
        <v>1192</v>
      </c>
      <c r="C1255" s="236">
        <v>147.75685570455434</v>
      </c>
    </row>
    <row r="1256" spans="2:3" x14ac:dyDescent="0.25">
      <c r="B1256" s="237">
        <v>1193</v>
      </c>
      <c r="C1256" s="236">
        <v>70.82278010062069</v>
      </c>
    </row>
    <row r="1257" spans="2:3" x14ac:dyDescent="0.25">
      <c r="B1257" s="237">
        <v>1194</v>
      </c>
      <c r="C1257" s="236">
        <v>121.27634991071326</v>
      </c>
    </row>
    <row r="1258" spans="2:3" x14ac:dyDescent="0.25">
      <c r="B1258" s="237">
        <v>1195</v>
      </c>
      <c r="C1258" s="236">
        <v>175.79803982565085</v>
      </c>
    </row>
    <row r="1259" spans="2:3" x14ac:dyDescent="0.25">
      <c r="B1259" s="237">
        <v>1196</v>
      </c>
      <c r="C1259" s="236">
        <v>129.61446204080201</v>
      </c>
    </row>
    <row r="1260" spans="2:3" x14ac:dyDescent="0.25">
      <c r="B1260" s="237">
        <v>1197</v>
      </c>
      <c r="C1260" s="236">
        <v>157.94128411094167</v>
      </c>
    </row>
    <row r="1261" spans="2:3" x14ac:dyDescent="0.25">
      <c r="B1261" s="237">
        <v>1198</v>
      </c>
      <c r="C1261" s="236">
        <v>99.206603093755803</v>
      </c>
    </row>
    <row r="1262" spans="2:3" x14ac:dyDescent="0.25">
      <c r="B1262" s="237">
        <v>1199</v>
      </c>
      <c r="C1262" s="236">
        <v>185.85139843103045</v>
      </c>
    </row>
    <row r="1263" spans="2:3" x14ac:dyDescent="0.25">
      <c r="B1263" s="237">
        <v>1200</v>
      </c>
      <c r="C1263" s="236">
        <v>160.89309210453493</v>
      </c>
    </row>
    <row r="1264" spans="2:3" x14ac:dyDescent="0.25">
      <c r="B1264" s="237">
        <v>1201</v>
      </c>
      <c r="C1264" s="236">
        <v>94.736184395917377</v>
      </c>
    </row>
    <row r="1265" spans="2:3" x14ac:dyDescent="0.25">
      <c r="B1265" s="237">
        <v>1202</v>
      </c>
      <c r="C1265" s="236">
        <v>198.99871975686023</v>
      </c>
    </row>
    <row r="1266" spans="2:3" x14ac:dyDescent="0.25">
      <c r="B1266" s="237">
        <v>1203</v>
      </c>
      <c r="C1266" s="236">
        <v>129.51255678286893</v>
      </c>
    </row>
    <row r="1267" spans="2:3" x14ac:dyDescent="0.25">
      <c r="B1267" s="237">
        <v>1204</v>
      </c>
      <c r="C1267" s="236">
        <v>115.2888321287009</v>
      </c>
    </row>
    <row r="1268" spans="2:3" x14ac:dyDescent="0.25">
      <c r="B1268" s="237">
        <v>1205</v>
      </c>
      <c r="C1268" s="236">
        <v>147.66765686715681</v>
      </c>
    </row>
    <row r="1269" spans="2:3" x14ac:dyDescent="0.25">
      <c r="B1269" s="237">
        <v>1206</v>
      </c>
      <c r="C1269" s="236">
        <v>151.78379984385916</v>
      </c>
    </row>
    <row r="1270" spans="2:3" x14ac:dyDescent="0.25">
      <c r="B1270" s="237">
        <v>1207</v>
      </c>
      <c r="C1270" s="236">
        <v>113.35598823024009</v>
      </c>
    </row>
    <row r="1271" spans="2:3" x14ac:dyDescent="0.25">
      <c r="B1271" s="237">
        <v>1208</v>
      </c>
      <c r="C1271" s="236">
        <v>108.83746656478776</v>
      </c>
    </row>
    <row r="1272" spans="2:3" x14ac:dyDescent="0.25">
      <c r="B1272" s="237">
        <v>1209</v>
      </c>
      <c r="C1272" s="236">
        <v>91.923700775198114</v>
      </c>
    </row>
    <row r="1273" spans="2:3" x14ac:dyDescent="0.25">
      <c r="B1273" s="237">
        <v>1210</v>
      </c>
      <c r="C1273" s="236">
        <v>154.31296491564967</v>
      </c>
    </row>
    <row r="1274" spans="2:3" x14ac:dyDescent="0.25">
      <c r="B1274" s="237">
        <v>1211</v>
      </c>
      <c r="C1274" s="236">
        <v>85.193719805952952</v>
      </c>
    </row>
    <row r="1275" spans="2:3" x14ac:dyDescent="0.25">
      <c r="B1275" s="237">
        <v>1212</v>
      </c>
      <c r="C1275" s="236">
        <v>135.12194177173657</v>
      </c>
    </row>
    <row r="1276" spans="2:3" x14ac:dyDescent="0.25">
      <c r="B1276" s="237">
        <v>1213</v>
      </c>
      <c r="C1276" s="236">
        <v>167.64533037578647</v>
      </c>
    </row>
    <row r="1277" spans="2:3" x14ac:dyDescent="0.25">
      <c r="B1277" s="237">
        <v>1214</v>
      </c>
      <c r="C1277" s="236">
        <v>122.32143235609513</v>
      </c>
    </row>
    <row r="1278" spans="2:3" x14ac:dyDescent="0.25">
      <c r="B1278" s="237">
        <v>1215</v>
      </c>
      <c r="C1278" s="236">
        <v>118.58832887361139</v>
      </c>
    </row>
    <row r="1279" spans="2:3" x14ac:dyDescent="0.25">
      <c r="B1279" s="237">
        <v>1216</v>
      </c>
      <c r="C1279" s="236">
        <v>129.97778290475199</v>
      </c>
    </row>
    <row r="1280" spans="2:3" x14ac:dyDescent="0.25">
      <c r="B1280" s="237">
        <v>1217</v>
      </c>
      <c r="C1280" s="236">
        <v>104.05571055273188</v>
      </c>
    </row>
    <row r="1281" spans="2:3" x14ac:dyDescent="0.25">
      <c r="B1281" s="237">
        <v>1218</v>
      </c>
      <c r="C1281" s="236">
        <v>75.615975377733847</v>
      </c>
    </row>
    <row r="1282" spans="2:3" x14ac:dyDescent="0.25">
      <c r="B1282" s="237">
        <v>1219</v>
      </c>
      <c r="C1282" s="236">
        <v>166.43835166351496</v>
      </c>
    </row>
    <row r="1283" spans="2:3" x14ac:dyDescent="0.25">
      <c r="B1283" s="237">
        <v>1220</v>
      </c>
      <c r="C1283" s="236">
        <v>185.06253328033594</v>
      </c>
    </row>
    <row r="1284" spans="2:3" x14ac:dyDescent="0.25">
      <c r="B1284" s="237">
        <v>1221</v>
      </c>
      <c r="C1284" s="236">
        <v>128.37261253433277</v>
      </c>
    </row>
    <row r="1285" spans="2:3" x14ac:dyDescent="0.25">
      <c r="B1285" s="237">
        <v>1222</v>
      </c>
      <c r="C1285" s="236">
        <v>119.93272585866514</v>
      </c>
    </row>
    <row r="1286" spans="2:3" x14ac:dyDescent="0.25">
      <c r="B1286" s="237">
        <v>1223</v>
      </c>
      <c r="C1286" s="236">
        <v>129.59885070915553</v>
      </c>
    </row>
    <row r="1287" spans="2:3" x14ac:dyDescent="0.25">
      <c r="B1287" s="237">
        <v>1224</v>
      </c>
      <c r="C1287" s="236">
        <v>146.94514712698336</v>
      </c>
    </row>
    <row r="1288" spans="2:3" x14ac:dyDescent="0.25">
      <c r="B1288" s="237">
        <v>1225</v>
      </c>
      <c r="C1288" s="236">
        <v>132.12870814098883</v>
      </c>
    </row>
    <row r="1289" spans="2:3" x14ac:dyDescent="0.25">
      <c r="B1289" s="237">
        <v>1226</v>
      </c>
      <c r="C1289" s="236">
        <v>147.23187907910363</v>
      </c>
    </row>
    <row r="1290" spans="2:3" x14ac:dyDescent="0.25">
      <c r="B1290" s="237">
        <v>1227</v>
      </c>
      <c r="C1290" s="236">
        <v>123.30060414687279</v>
      </c>
    </row>
    <row r="1291" spans="2:3" x14ac:dyDescent="0.25">
      <c r="B1291" s="237">
        <v>1228</v>
      </c>
      <c r="C1291" s="236">
        <v>118.49794373898879</v>
      </c>
    </row>
    <row r="1292" spans="2:3" x14ac:dyDescent="0.25">
      <c r="B1292" s="237">
        <v>1229</v>
      </c>
      <c r="C1292" s="236">
        <v>139.64886873395255</v>
      </c>
    </row>
    <row r="1293" spans="2:3" x14ac:dyDescent="0.25">
      <c r="B1293" s="237">
        <v>1230</v>
      </c>
      <c r="C1293" s="236">
        <v>118.32501613355296</v>
      </c>
    </row>
    <row r="1294" spans="2:3" x14ac:dyDescent="0.25">
      <c r="B1294" s="237">
        <v>1231</v>
      </c>
      <c r="C1294" s="236">
        <v>111.53683477323797</v>
      </c>
    </row>
    <row r="1295" spans="2:3" x14ac:dyDescent="0.25">
      <c r="B1295" s="237">
        <v>1232</v>
      </c>
      <c r="C1295" s="236">
        <v>164.25161594703061</v>
      </c>
    </row>
    <row r="1296" spans="2:3" x14ac:dyDescent="0.25">
      <c r="B1296" s="237">
        <v>1233</v>
      </c>
      <c r="C1296" s="236">
        <v>204.65150490341895</v>
      </c>
    </row>
    <row r="1297" spans="2:3" x14ac:dyDescent="0.25">
      <c r="B1297" s="237">
        <v>1234</v>
      </c>
      <c r="C1297" s="236">
        <v>222.07304511652873</v>
      </c>
    </row>
    <row r="1298" spans="2:3" x14ac:dyDescent="0.25">
      <c r="B1298" s="237">
        <v>1235</v>
      </c>
      <c r="C1298" s="236">
        <v>105.64410863986581</v>
      </c>
    </row>
    <row r="1299" spans="2:3" x14ac:dyDescent="0.25">
      <c r="B1299" s="237">
        <v>1236</v>
      </c>
      <c r="C1299" s="236">
        <v>143.56767548382084</v>
      </c>
    </row>
    <row r="1300" spans="2:3" x14ac:dyDescent="0.25">
      <c r="B1300" s="237">
        <v>1237</v>
      </c>
      <c r="C1300" s="236">
        <v>101.52352195588651</v>
      </c>
    </row>
    <row r="1301" spans="2:3" x14ac:dyDescent="0.25">
      <c r="B1301" s="237">
        <v>1238</v>
      </c>
      <c r="C1301" s="236">
        <v>155.88849185210316</v>
      </c>
    </row>
    <row r="1302" spans="2:3" x14ac:dyDescent="0.25">
      <c r="B1302" s="237">
        <v>1239</v>
      </c>
      <c r="C1302" s="236">
        <v>120.31184656713776</v>
      </c>
    </row>
    <row r="1303" spans="2:3" x14ac:dyDescent="0.25">
      <c r="B1303" s="237">
        <v>1240</v>
      </c>
      <c r="C1303" s="236">
        <v>138.9316165689967</v>
      </c>
    </row>
    <row r="1304" spans="2:3" x14ac:dyDescent="0.25">
      <c r="B1304" s="237">
        <v>1241</v>
      </c>
      <c r="C1304" s="236">
        <v>129.28021950247347</v>
      </c>
    </row>
    <row r="1305" spans="2:3" x14ac:dyDescent="0.25">
      <c r="B1305" s="237">
        <v>1242</v>
      </c>
      <c r="C1305" s="236">
        <v>96.412385497253283</v>
      </c>
    </row>
    <row r="1306" spans="2:3" x14ac:dyDescent="0.25">
      <c r="B1306" s="237">
        <v>1243</v>
      </c>
      <c r="C1306" s="236">
        <v>151.22706336183907</v>
      </c>
    </row>
    <row r="1307" spans="2:3" x14ac:dyDescent="0.25">
      <c r="B1307" s="237">
        <v>1244</v>
      </c>
      <c r="C1307" s="236">
        <v>85.813820855407528</v>
      </c>
    </row>
    <row r="1308" spans="2:3" x14ac:dyDescent="0.25">
      <c r="B1308" s="237">
        <v>1245</v>
      </c>
      <c r="C1308" s="236">
        <v>92.395613812981637</v>
      </c>
    </row>
    <row r="1309" spans="2:3" x14ac:dyDescent="0.25">
      <c r="B1309" s="237">
        <v>1246</v>
      </c>
      <c r="C1309" s="236">
        <v>111.04590917428509</v>
      </c>
    </row>
    <row r="1310" spans="2:3" x14ac:dyDescent="0.25">
      <c r="B1310" s="237">
        <v>1247</v>
      </c>
      <c r="C1310" s="236">
        <v>134.98017542391497</v>
      </c>
    </row>
    <row r="1311" spans="2:3" x14ac:dyDescent="0.25">
      <c r="B1311" s="237">
        <v>1248</v>
      </c>
      <c r="C1311" s="236">
        <v>84.80001967153018</v>
      </c>
    </row>
    <row r="1312" spans="2:3" x14ac:dyDescent="0.25">
      <c r="B1312" s="237">
        <v>1249</v>
      </c>
      <c r="C1312" s="236">
        <v>85.166423789015397</v>
      </c>
    </row>
    <row r="1313" spans="2:3" x14ac:dyDescent="0.25">
      <c r="B1313" s="237">
        <v>1250</v>
      </c>
      <c r="C1313" s="236">
        <v>127.52374328592707</v>
      </c>
    </row>
    <row r="1314" spans="2:3" x14ac:dyDescent="0.25">
      <c r="B1314" s="237">
        <v>1251</v>
      </c>
      <c r="C1314" s="236">
        <v>125.22676675653651</v>
      </c>
    </row>
    <row r="1315" spans="2:3" x14ac:dyDescent="0.25">
      <c r="B1315" s="237">
        <v>1252</v>
      </c>
      <c r="C1315" s="236">
        <v>81.20096621894551</v>
      </c>
    </row>
    <row r="1316" spans="2:3" x14ac:dyDescent="0.25">
      <c r="B1316" s="237">
        <v>1253</v>
      </c>
      <c r="C1316" s="236">
        <v>100.35961395368537</v>
      </c>
    </row>
    <row r="1317" spans="2:3" x14ac:dyDescent="0.25">
      <c r="B1317" s="237">
        <v>1254</v>
      </c>
      <c r="C1317" s="236">
        <v>251.23847835354059</v>
      </c>
    </row>
    <row r="1318" spans="2:3" x14ac:dyDescent="0.25">
      <c r="B1318" s="237">
        <v>1255</v>
      </c>
      <c r="C1318" s="236">
        <v>134.06473871365193</v>
      </c>
    </row>
    <row r="1319" spans="2:3" x14ac:dyDescent="0.25">
      <c r="B1319" s="237">
        <v>1256</v>
      </c>
      <c r="C1319" s="236">
        <v>141.17147366613727</v>
      </c>
    </row>
    <row r="1320" spans="2:3" x14ac:dyDescent="0.25">
      <c r="B1320" s="237">
        <v>1257</v>
      </c>
      <c r="C1320" s="236">
        <v>102.69850811847873</v>
      </c>
    </row>
    <row r="1321" spans="2:3" x14ac:dyDescent="0.25">
      <c r="B1321" s="237">
        <v>1258</v>
      </c>
      <c r="C1321" s="236">
        <v>213.09558653954798</v>
      </c>
    </row>
    <row r="1322" spans="2:3" x14ac:dyDescent="0.25">
      <c r="B1322" s="237">
        <v>1259</v>
      </c>
      <c r="C1322" s="236">
        <v>108.57929392004324</v>
      </c>
    </row>
    <row r="1323" spans="2:3" x14ac:dyDescent="0.25">
      <c r="B1323" s="237">
        <v>1260</v>
      </c>
      <c r="C1323" s="236">
        <v>113.1526545462815</v>
      </c>
    </row>
    <row r="1324" spans="2:3" x14ac:dyDescent="0.25">
      <c r="B1324" s="237">
        <v>1261</v>
      </c>
      <c r="C1324" s="236">
        <v>96.048722859139872</v>
      </c>
    </row>
    <row r="1325" spans="2:3" x14ac:dyDescent="0.25">
      <c r="B1325" s="237">
        <v>1262</v>
      </c>
      <c r="C1325" s="236">
        <v>162.56236947124248</v>
      </c>
    </row>
    <row r="1326" spans="2:3" x14ac:dyDescent="0.25">
      <c r="B1326" s="237">
        <v>1263</v>
      </c>
      <c r="C1326" s="236">
        <v>77.376220447834243</v>
      </c>
    </row>
    <row r="1327" spans="2:3" x14ac:dyDescent="0.25">
      <c r="B1327" s="237">
        <v>1264</v>
      </c>
      <c r="C1327" s="236">
        <v>108.43276043070524</v>
      </c>
    </row>
    <row r="1328" spans="2:3" x14ac:dyDescent="0.25">
      <c r="B1328" s="237">
        <v>1265</v>
      </c>
      <c r="C1328" s="236">
        <v>156.77283645564452</v>
      </c>
    </row>
    <row r="1329" spans="2:3" x14ac:dyDescent="0.25">
      <c r="B1329" s="237">
        <v>1266</v>
      </c>
      <c r="C1329" s="236">
        <v>199.77865553748248</v>
      </c>
    </row>
    <row r="1330" spans="2:3" x14ac:dyDescent="0.25">
      <c r="B1330" s="237">
        <v>1267</v>
      </c>
      <c r="C1330" s="236">
        <v>216.9509638641062</v>
      </c>
    </row>
    <row r="1331" spans="2:3" x14ac:dyDescent="0.25">
      <c r="B1331" s="237">
        <v>1268</v>
      </c>
      <c r="C1331" s="236">
        <v>196.88024759128982</v>
      </c>
    </row>
    <row r="1332" spans="2:3" x14ac:dyDescent="0.25">
      <c r="B1332" s="237">
        <v>1269</v>
      </c>
      <c r="C1332" s="236">
        <v>208.50726697645774</v>
      </c>
    </row>
    <row r="1333" spans="2:3" x14ac:dyDescent="0.25">
      <c r="B1333" s="237">
        <v>1270</v>
      </c>
      <c r="C1333" s="236">
        <v>105.80298902310393</v>
      </c>
    </row>
    <row r="1334" spans="2:3" x14ac:dyDescent="0.25">
      <c r="B1334" s="237">
        <v>1271</v>
      </c>
      <c r="C1334" s="236">
        <v>113.53667168858658</v>
      </c>
    </row>
    <row r="1335" spans="2:3" x14ac:dyDescent="0.25">
      <c r="B1335" s="237">
        <v>1272</v>
      </c>
      <c r="C1335" s="236">
        <v>130.11220390815575</v>
      </c>
    </row>
    <row r="1336" spans="2:3" x14ac:dyDescent="0.25">
      <c r="B1336" s="237">
        <v>1273</v>
      </c>
      <c r="C1336" s="236">
        <v>217.07319035065788</v>
      </c>
    </row>
    <row r="1337" spans="2:3" x14ac:dyDescent="0.25">
      <c r="B1337" s="237">
        <v>1274</v>
      </c>
      <c r="C1337" s="236">
        <v>138.67751401432145</v>
      </c>
    </row>
    <row r="1338" spans="2:3" x14ac:dyDescent="0.25">
      <c r="B1338" s="237">
        <v>1275</v>
      </c>
      <c r="C1338" s="236">
        <v>129.66121430972768</v>
      </c>
    </row>
    <row r="1339" spans="2:3" x14ac:dyDescent="0.25">
      <c r="B1339" s="237">
        <v>1276</v>
      </c>
      <c r="C1339" s="236">
        <v>136.36873163814772</v>
      </c>
    </row>
    <row r="1340" spans="2:3" x14ac:dyDescent="0.25">
      <c r="B1340" s="237">
        <v>1277</v>
      </c>
      <c r="C1340" s="236">
        <v>128.51656124464222</v>
      </c>
    </row>
    <row r="1341" spans="2:3" x14ac:dyDescent="0.25">
      <c r="B1341" s="237">
        <v>1278</v>
      </c>
      <c r="C1341" s="236">
        <v>151.8816823689975</v>
      </c>
    </row>
    <row r="1342" spans="2:3" x14ac:dyDescent="0.25">
      <c r="B1342" s="237">
        <v>1279</v>
      </c>
      <c r="C1342" s="236">
        <v>107.16928665244102</v>
      </c>
    </row>
    <row r="1343" spans="2:3" x14ac:dyDescent="0.25">
      <c r="B1343" s="237">
        <v>1280</v>
      </c>
      <c r="C1343" s="236">
        <v>289.79553155639235</v>
      </c>
    </row>
    <row r="1344" spans="2:3" x14ac:dyDescent="0.25">
      <c r="B1344" s="237">
        <v>1281</v>
      </c>
      <c r="C1344" s="236">
        <v>130.27697309719082</v>
      </c>
    </row>
    <row r="1345" spans="2:3" x14ac:dyDescent="0.25">
      <c r="B1345" s="237">
        <v>1282</v>
      </c>
      <c r="C1345" s="236">
        <v>102.34928064591746</v>
      </c>
    </row>
    <row r="1346" spans="2:3" x14ac:dyDescent="0.25">
      <c r="B1346" s="237">
        <v>1283</v>
      </c>
      <c r="C1346" s="236">
        <v>93.061876501506291</v>
      </c>
    </row>
    <row r="1347" spans="2:3" x14ac:dyDescent="0.25">
      <c r="B1347" s="237">
        <v>1284</v>
      </c>
      <c r="C1347" s="236">
        <v>124.93308148037606</v>
      </c>
    </row>
    <row r="1348" spans="2:3" x14ac:dyDescent="0.25">
      <c r="B1348" s="237">
        <v>1285</v>
      </c>
      <c r="C1348" s="236">
        <v>118.61477029777882</v>
      </c>
    </row>
    <row r="1349" spans="2:3" x14ac:dyDescent="0.25">
      <c r="B1349" s="237">
        <v>1286</v>
      </c>
      <c r="C1349" s="236">
        <v>87.924553361721379</v>
      </c>
    </row>
    <row r="1350" spans="2:3" x14ac:dyDescent="0.25">
      <c r="B1350" s="237">
        <v>1287</v>
      </c>
      <c r="C1350" s="236">
        <v>206.47706078412762</v>
      </c>
    </row>
    <row r="1351" spans="2:3" x14ac:dyDescent="0.25">
      <c r="B1351" s="237">
        <v>1288</v>
      </c>
      <c r="C1351" s="236">
        <v>127.79592934872163</v>
      </c>
    </row>
    <row r="1352" spans="2:3" x14ac:dyDescent="0.25">
      <c r="B1352" s="237">
        <v>1289</v>
      </c>
      <c r="C1352" s="236">
        <v>126.56866540271803</v>
      </c>
    </row>
    <row r="1353" spans="2:3" x14ac:dyDescent="0.25">
      <c r="B1353" s="237">
        <v>1290</v>
      </c>
      <c r="C1353" s="236">
        <v>146.10754233516153</v>
      </c>
    </row>
    <row r="1354" spans="2:3" x14ac:dyDescent="0.25">
      <c r="B1354" s="237">
        <v>1291</v>
      </c>
      <c r="C1354" s="236">
        <v>108.46719038184314</v>
      </c>
    </row>
    <row r="1355" spans="2:3" x14ac:dyDescent="0.25">
      <c r="B1355" s="237">
        <v>1292</v>
      </c>
      <c r="C1355" s="236">
        <v>129.17471177235964</v>
      </c>
    </row>
    <row r="1356" spans="2:3" x14ac:dyDescent="0.25">
      <c r="B1356" s="237">
        <v>1293</v>
      </c>
      <c r="C1356" s="236">
        <v>142.88723783929575</v>
      </c>
    </row>
    <row r="1357" spans="2:3" x14ac:dyDescent="0.25">
      <c r="B1357" s="237">
        <v>1294</v>
      </c>
      <c r="C1357" s="236">
        <v>158.70333476774869</v>
      </c>
    </row>
    <row r="1358" spans="2:3" x14ac:dyDescent="0.25">
      <c r="B1358" s="237">
        <v>1295</v>
      </c>
      <c r="C1358" s="236">
        <v>91.991918165257289</v>
      </c>
    </row>
    <row r="1359" spans="2:3" x14ac:dyDescent="0.25">
      <c r="B1359" s="237">
        <v>1296</v>
      </c>
      <c r="C1359" s="236">
        <v>144.36879411131216</v>
      </c>
    </row>
    <row r="1360" spans="2:3" x14ac:dyDescent="0.25">
      <c r="B1360" s="237">
        <v>1297</v>
      </c>
      <c r="C1360" s="236">
        <v>144.94111852078782</v>
      </c>
    </row>
    <row r="1361" spans="2:3" x14ac:dyDescent="0.25">
      <c r="B1361" s="237">
        <v>1298</v>
      </c>
      <c r="C1361" s="236">
        <v>122.14015875973587</v>
      </c>
    </row>
    <row r="1362" spans="2:3" x14ac:dyDescent="0.25">
      <c r="B1362" s="237">
        <v>1299</v>
      </c>
      <c r="C1362" s="236">
        <v>90.606069860487068</v>
      </c>
    </row>
    <row r="1363" spans="2:3" x14ac:dyDescent="0.25">
      <c r="B1363" s="237">
        <v>1300</v>
      </c>
      <c r="C1363" s="236">
        <v>107.9543296872676</v>
      </c>
    </row>
    <row r="1364" spans="2:3" x14ac:dyDescent="0.25">
      <c r="B1364" s="237">
        <v>1301</v>
      </c>
      <c r="C1364" s="236">
        <v>117.09743434947133</v>
      </c>
    </row>
    <row r="1365" spans="2:3" x14ac:dyDescent="0.25">
      <c r="B1365" s="237">
        <v>1302</v>
      </c>
      <c r="C1365" s="236">
        <v>155.83878497074156</v>
      </c>
    </row>
    <row r="1366" spans="2:3" x14ac:dyDescent="0.25">
      <c r="B1366" s="237">
        <v>1303</v>
      </c>
      <c r="C1366" s="236">
        <v>143.6348186527778</v>
      </c>
    </row>
    <row r="1367" spans="2:3" x14ac:dyDescent="0.25">
      <c r="B1367" s="237">
        <v>1304</v>
      </c>
      <c r="C1367" s="236">
        <v>121.48279628590882</v>
      </c>
    </row>
    <row r="1368" spans="2:3" x14ac:dyDescent="0.25">
      <c r="B1368" s="237">
        <v>1305</v>
      </c>
      <c r="C1368" s="236">
        <v>143.55111793727019</v>
      </c>
    </row>
    <row r="1369" spans="2:3" x14ac:dyDescent="0.25">
      <c r="B1369" s="237">
        <v>1306</v>
      </c>
      <c r="C1369" s="236">
        <v>81.302595373683417</v>
      </c>
    </row>
    <row r="1370" spans="2:3" x14ac:dyDescent="0.25">
      <c r="B1370" s="237">
        <v>1307</v>
      </c>
      <c r="C1370" s="236">
        <v>160.49961472577812</v>
      </c>
    </row>
    <row r="1371" spans="2:3" x14ac:dyDescent="0.25">
      <c r="B1371" s="237">
        <v>1308</v>
      </c>
      <c r="C1371" s="236">
        <v>171.60507315915345</v>
      </c>
    </row>
    <row r="1372" spans="2:3" x14ac:dyDescent="0.25">
      <c r="B1372" s="237">
        <v>1309</v>
      </c>
      <c r="C1372" s="236">
        <v>147.884050846962</v>
      </c>
    </row>
    <row r="1373" spans="2:3" x14ac:dyDescent="0.25">
      <c r="B1373" s="237">
        <v>1310</v>
      </c>
      <c r="C1373" s="236">
        <v>73.98962335236557</v>
      </c>
    </row>
    <row r="1374" spans="2:3" x14ac:dyDescent="0.25">
      <c r="B1374" s="237">
        <v>1311</v>
      </c>
      <c r="C1374" s="236">
        <v>112.48818879411543</v>
      </c>
    </row>
    <row r="1375" spans="2:3" x14ac:dyDescent="0.25">
      <c r="B1375" s="237">
        <v>1312</v>
      </c>
      <c r="C1375" s="236">
        <v>115.42806670924743</v>
      </c>
    </row>
    <row r="1376" spans="2:3" x14ac:dyDescent="0.25">
      <c r="B1376" s="237">
        <v>1313</v>
      </c>
      <c r="C1376" s="236">
        <v>179.18932007704009</v>
      </c>
    </row>
    <row r="1377" spans="2:3" x14ac:dyDescent="0.25">
      <c r="B1377" s="237">
        <v>1314</v>
      </c>
      <c r="C1377" s="236">
        <v>216.06598028159479</v>
      </c>
    </row>
    <row r="1378" spans="2:3" x14ac:dyDescent="0.25">
      <c r="B1378" s="237">
        <v>1315</v>
      </c>
      <c r="C1378" s="236">
        <v>97.294491448705784</v>
      </c>
    </row>
    <row r="1379" spans="2:3" x14ac:dyDescent="0.25">
      <c r="B1379" s="237">
        <v>1316</v>
      </c>
      <c r="C1379" s="236">
        <v>132.24536916430898</v>
      </c>
    </row>
    <row r="1380" spans="2:3" x14ac:dyDescent="0.25">
      <c r="B1380" s="237">
        <v>1317</v>
      </c>
      <c r="C1380" s="236">
        <v>106.53264960418529</v>
      </c>
    </row>
    <row r="1381" spans="2:3" x14ac:dyDescent="0.25">
      <c r="B1381" s="237">
        <v>1318</v>
      </c>
      <c r="C1381" s="236">
        <v>150.75151681251486</v>
      </c>
    </row>
    <row r="1382" spans="2:3" x14ac:dyDescent="0.25">
      <c r="B1382" s="237">
        <v>1319</v>
      </c>
      <c r="C1382" s="236">
        <v>160.6039616957101</v>
      </c>
    </row>
    <row r="1383" spans="2:3" x14ac:dyDescent="0.25">
      <c r="B1383" s="237">
        <v>1320</v>
      </c>
      <c r="C1383" s="236">
        <v>153.22971988629905</v>
      </c>
    </row>
    <row r="1384" spans="2:3" x14ac:dyDescent="0.25">
      <c r="B1384" s="237">
        <v>1321</v>
      </c>
      <c r="C1384" s="236">
        <v>115.45820378042633</v>
      </c>
    </row>
    <row r="1385" spans="2:3" x14ac:dyDescent="0.25">
      <c r="B1385" s="237">
        <v>1322</v>
      </c>
      <c r="C1385" s="236">
        <v>106.19408236068072</v>
      </c>
    </row>
    <row r="1386" spans="2:3" x14ac:dyDescent="0.25">
      <c r="B1386" s="237">
        <v>1323</v>
      </c>
      <c r="C1386" s="236">
        <v>115.01612502281858</v>
      </c>
    </row>
    <row r="1387" spans="2:3" x14ac:dyDescent="0.25">
      <c r="B1387" s="237">
        <v>1324</v>
      </c>
      <c r="C1387" s="236">
        <v>113.27040341887381</v>
      </c>
    </row>
    <row r="1388" spans="2:3" x14ac:dyDescent="0.25">
      <c r="B1388" s="237">
        <v>1325</v>
      </c>
      <c r="C1388" s="236">
        <v>130.0657735972043</v>
      </c>
    </row>
    <row r="1389" spans="2:3" x14ac:dyDescent="0.25">
      <c r="B1389" s="237">
        <v>1326</v>
      </c>
      <c r="C1389" s="236">
        <v>113.46786240730931</v>
      </c>
    </row>
    <row r="1390" spans="2:3" x14ac:dyDescent="0.25">
      <c r="B1390" s="237">
        <v>1327</v>
      </c>
      <c r="C1390" s="236">
        <v>256.68128829525654</v>
      </c>
    </row>
    <row r="1391" spans="2:3" x14ac:dyDescent="0.25">
      <c r="B1391" s="237">
        <v>1328</v>
      </c>
      <c r="C1391" s="236">
        <v>202.28902895150756</v>
      </c>
    </row>
    <row r="1392" spans="2:3" x14ac:dyDescent="0.25">
      <c r="B1392" s="237">
        <v>1329</v>
      </c>
      <c r="C1392" s="236">
        <v>164.42700050004157</v>
      </c>
    </row>
    <row r="1393" spans="2:3" x14ac:dyDescent="0.25">
      <c r="B1393" s="237">
        <v>1330</v>
      </c>
      <c r="C1393" s="236">
        <v>233.06937339798594</v>
      </c>
    </row>
    <row r="1394" spans="2:3" x14ac:dyDescent="0.25">
      <c r="B1394" s="237">
        <v>1331</v>
      </c>
      <c r="C1394" s="236">
        <v>193.48362774721221</v>
      </c>
    </row>
    <row r="1395" spans="2:3" x14ac:dyDescent="0.25">
      <c r="B1395" s="237">
        <v>1332</v>
      </c>
      <c r="C1395" s="236">
        <v>161.70951988220182</v>
      </c>
    </row>
    <row r="1396" spans="2:3" x14ac:dyDescent="0.25">
      <c r="B1396" s="237">
        <v>1333</v>
      </c>
      <c r="C1396" s="236">
        <v>122.13429243434435</v>
      </c>
    </row>
    <row r="1397" spans="2:3" x14ac:dyDescent="0.25">
      <c r="B1397" s="237">
        <v>1334</v>
      </c>
      <c r="C1397" s="236">
        <v>129.11254120342704</v>
      </c>
    </row>
    <row r="1398" spans="2:3" x14ac:dyDescent="0.25">
      <c r="B1398" s="237">
        <v>1335</v>
      </c>
      <c r="C1398" s="236">
        <v>134.93192346292395</v>
      </c>
    </row>
    <row r="1399" spans="2:3" x14ac:dyDescent="0.25">
      <c r="B1399" s="237">
        <v>1336</v>
      </c>
      <c r="C1399" s="236">
        <v>112.04787691401712</v>
      </c>
    </row>
    <row r="1400" spans="2:3" x14ac:dyDescent="0.25">
      <c r="B1400" s="237">
        <v>1337</v>
      </c>
      <c r="C1400" s="236">
        <v>124.85044194190965</v>
      </c>
    </row>
    <row r="1401" spans="2:3" x14ac:dyDescent="0.25">
      <c r="B1401" s="237">
        <v>1338</v>
      </c>
      <c r="C1401" s="236">
        <v>135.48001900742946</v>
      </c>
    </row>
    <row r="1402" spans="2:3" x14ac:dyDescent="0.25">
      <c r="B1402" s="237">
        <v>1339</v>
      </c>
      <c r="C1402" s="236">
        <v>91.996937661591019</v>
      </c>
    </row>
    <row r="1403" spans="2:3" x14ac:dyDescent="0.25">
      <c r="B1403" s="237">
        <v>1340</v>
      </c>
      <c r="C1403" s="236">
        <v>152.8879373151367</v>
      </c>
    </row>
    <row r="1404" spans="2:3" x14ac:dyDescent="0.25">
      <c r="B1404" s="237">
        <v>1341</v>
      </c>
      <c r="C1404" s="236">
        <v>131.30437962741559</v>
      </c>
    </row>
    <row r="1405" spans="2:3" x14ac:dyDescent="0.25">
      <c r="B1405" s="237">
        <v>1342</v>
      </c>
      <c r="C1405" s="236">
        <v>209.71196438914313</v>
      </c>
    </row>
    <row r="1406" spans="2:3" x14ac:dyDescent="0.25">
      <c r="B1406" s="237">
        <v>1343</v>
      </c>
      <c r="C1406" s="236">
        <v>110.3288410253225</v>
      </c>
    </row>
    <row r="1407" spans="2:3" x14ac:dyDescent="0.25">
      <c r="B1407" s="237">
        <v>1344</v>
      </c>
      <c r="C1407" s="236">
        <v>129.25375577396244</v>
      </c>
    </row>
    <row r="1408" spans="2:3" x14ac:dyDescent="0.25">
      <c r="B1408" s="237">
        <v>1345</v>
      </c>
      <c r="C1408" s="236">
        <v>97.162086698584432</v>
      </c>
    </row>
    <row r="1409" spans="2:3" x14ac:dyDescent="0.25">
      <c r="B1409" s="237">
        <v>1346</v>
      </c>
      <c r="C1409" s="236">
        <v>92.874094598044806</v>
      </c>
    </row>
    <row r="1410" spans="2:3" x14ac:dyDescent="0.25">
      <c r="B1410" s="237">
        <v>1347</v>
      </c>
      <c r="C1410" s="236">
        <v>99.955180842535754</v>
      </c>
    </row>
    <row r="1411" spans="2:3" x14ac:dyDescent="0.25">
      <c r="B1411" s="237">
        <v>1348</v>
      </c>
      <c r="C1411" s="236">
        <v>125.33777716581122</v>
      </c>
    </row>
    <row r="1412" spans="2:3" x14ac:dyDescent="0.25">
      <c r="B1412" s="237">
        <v>1349</v>
      </c>
      <c r="C1412" s="236">
        <v>151.53228993592964</v>
      </c>
    </row>
    <row r="1413" spans="2:3" x14ac:dyDescent="0.25">
      <c r="B1413" s="237">
        <v>1350</v>
      </c>
      <c r="C1413" s="236">
        <v>116.7115654006122</v>
      </c>
    </row>
    <row r="1414" spans="2:3" x14ac:dyDescent="0.25">
      <c r="B1414" s="237">
        <v>1351</v>
      </c>
      <c r="C1414" s="236">
        <v>204.16352628434871</v>
      </c>
    </row>
    <row r="1415" spans="2:3" x14ac:dyDescent="0.25">
      <c r="B1415" s="237">
        <v>1352</v>
      </c>
      <c r="C1415" s="236">
        <v>115.0651960377956</v>
      </c>
    </row>
    <row r="1416" spans="2:3" x14ac:dyDescent="0.25">
      <c r="B1416" s="237">
        <v>1353</v>
      </c>
      <c r="C1416" s="236">
        <v>161.99756864943069</v>
      </c>
    </row>
    <row r="1417" spans="2:3" x14ac:dyDescent="0.25">
      <c r="B1417" s="237">
        <v>1354</v>
      </c>
      <c r="C1417" s="236">
        <v>116.975418596591</v>
      </c>
    </row>
    <row r="1418" spans="2:3" x14ac:dyDescent="0.25">
      <c r="B1418" s="237">
        <v>1355</v>
      </c>
      <c r="C1418" s="236">
        <v>98.984508089276304</v>
      </c>
    </row>
    <row r="1419" spans="2:3" x14ac:dyDescent="0.25">
      <c r="B1419" s="237">
        <v>1356</v>
      </c>
      <c r="C1419" s="236">
        <v>166.96067617912016</v>
      </c>
    </row>
    <row r="1420" spans="2:3" x14ac:dyDescent="0.25">
      <c r="B1420" s="237">
        <v>1357</v>
      </c>
      <c r="C1420" s="236">
        <v>108.14138184716097</v>
      </c>
    </row>
    <row r="1421" spans="2:3" x14ac:dyDescent="0.25">
      <c r="B1421" s="237">
        <v>1358</v>
      </c>
      <c r="C1421" s="236">
        <v>117.6237460715399</v>
      </c>
    </row>
    <row r="1422" spans="2:3" x14ac:dyDescent="0.25">
      <c r="B1422" s="237">
        <v>1359</v>
      </c>
      <c r="C1422" s="236">
        <v>134.83471814009542</v>
      </c>
    </row>
    <row r="1423" spans="2:3" x14ac:dyDescent="0.25">
      <c r="B1423" s="237">
        <v>1360</v>
      </c>
      <c r="C1423" s="236">
        <v>162.15998138508459</v>
      </c>
    </row>
    <row r="1424" spans="2:3" x14ac:dyDescent="0.25">
      <c r="B1424" s="237">
        <v>1361</v>
      </c>
      <c r="C1424" s="236">
        <v>128.31452302735994</v>
      </c>
    </row>
    <row r="1425" spans="2:3" x14ac:dyDescent="0.25">
      <c r="B1425" s="237">
        <v>1362</v>
      </c>
      <c r="C1425" s="236">
        <v>109.95944071131127</v>
      </c>
    </row>
    <row r="1426" spans="2:3" x14ac:dyDescent="0.25">
      <c r="B1426" s="237">
        <v>1363</v>
      </c>
      <c r="C1426" s="236">
        <v>112.24092969661076</v>
      </c>
    </row>
    <row r="1427" spans="2:3" x14ac:dyDescent="0.25">
      <c r="B1427" s="237">
        <v>1364</v>
      </c>
      <c r="C1427" s="236">
        <v>137.87627586065307</v>
      </c>
    </row>
    <row r="1428" spans="2:3" x14ac:dyDescent="0.25">
      <c r="B1428" s="237">
        <v>1365</v>
      </c>
      <c r="C1428" s="236">
        <v>109.55577398887077</v>
      </c>
    </row>
    <row r="1429" spans="2:3" x14ac:dyDescent="0.25">
      <c r="B1429" s="237">
        <v>1366</v>
      </c>
      <c r="C1429" s="236">
        <v>117.45779674137034</v>
      </c>
    </row>
    <row r="1430" spans="2:3" x14ac:dyDescent="0.25">
      <c r="B1430" s="237">
        <v>1367</v>
      </c>
      <c r="C1430" s="236">
        <v>171.09385023025288</v>
      </c>
    </row>
    <row r="1431" spans="2:3" x14ac:dyDescent="0.25">
      <c r="B1431" s="237">
        <v>1368</v>
      </c>
      <c r="C1431" s="236">
        <v>148.37403807966305</v>
      </c>
    </row>
    <row r="1432" spans="2:3" x14ac:dyDescent="0.25">
      <c r="B1432" s="237">
        <v>1369</v>
      </c>
      <c r="C1432" s="236">
        <v>164.197391386433</v>
      </c>
    </row>
    <row r="1433" spans="2:3" x14ac:dyDescent="0.25">
      <c r="B1433" s="237">
        <v>1370</v>
      </c>
      <c r="C1433" s="236">
        <v>107.42510833784618</v>
      </c>
    </row>
    <row r="1434" spans="2:3" x14ac:dyDescent="0.25">
      <c r="B1434" s="237">
        <v>1371</v>
      </c>
      <c r="C1434" s="236">
        <v>122.01560604215121</v>
      </c>
    </row>
    <row r="1435" spans="2:3" x14ac:dyDescent="0.25">
      <c r="B1435" s="237">
        <v>1372</v>
      </c>
      <c r="C1435" s="236">
        <v>94.922113731343103</v>
      </c>
    </row>
    <row r="1436" spans="2:3" x14ac:dyDescent="0.25">
      <c r="B1436" s="237">
        <v>1373</v>
      </c>
      <c r="C1436" s="236">
        <v>77.598099362044536</v>
      </c>
    </row>
    <row r="1437" spans="2:3" x14ac:dyDescent="0.25">
      <c r="B1437" s="237">
        <v>1374</v>
      </c>
      <c r="C1437" s="236">
        <v>131.65410467590402</v>
      </c>
    </row>
    <row r="1438" spans="2:3" x14ac:dyDescent="0.25">
      <c r="B1438" s="237">
        <v>1375</v>
      </c>
      <c r="C1438" s="236">
        <v>83.100640736630922</v>
      </c>
    </row>
    <row r="1439" spans="2:3" x14ac:dyDescent="0.25">
      <c r="B1439" s="237">
        <v>1376</v>
      </c>
      <c r="C1439" s="236">
        <v>122.0159899860171</v>
      </c>
    </row>
    <row r="1440" spans="2:3" x14ac:dyDescent="0.25">
      <c r="B1440" s="237">
        <v>1377</v>
      </c>
      <c r="C1440" s="236">
        <v>108.52005162629102</v>
      </c>
    </row>
    <row r="1441" spans="2:3" x14ac:dyDescent="0.25">
      <c r="B1441" s="237">
        <v>1378</v>
      </c>
      <c r="C1441" s="236">
        <v>102.00818306248279</v>
      </c>
    </row>
    <row r="1442" spans="2:3" x14ac:dyDescent="0.25">
      <c r="B1442" s="237">
        <v>1379</v>
      </c>
      <c r="C1442" s="236">
        <v>157.16621377543797</v>
      </c>
    </row>
    <row r="1443" spans="2:3" x14ac:dyDescent="0.25">
      <c r="B1443" s="237">
        <v>1380</v>
      </c>
      <c r="C1443" s="236">
        <v>114.58218030210658</v>
      </c>
    </row>
    <row r="1444" spans="2:3" x14ac:dyDescent="0.25">
      <c r="B1444" s="237">
        <v>1381</v>
      </c>
      <c r="C1444" s="236">
        <v>129.22471364438081</v>
      </c>
    </row>
    <row r="1445" spans="2:3" x14ac:dyDescent="0.25">
      <c r="B1445" s="237">
        <v>1382</v>
      </c>
      <c r="C1445" s="236">
        <v>82.107993535651602</v>
      </c>
    </row>
    <row r="1446" spans="2:3" x14ac:dyDescent="0.25">
      <c r="B1446" s="237">
        <v>1383</v>
      </c>
      <c r="C1446" s="236">
        <v>98.93323779438488</v>
      </c>
    </row>
    <row r="1447" spans="2:3" x14ac:dyDescent="0.25">
      <c r="B1447" s="237">
        <v>1384</v>
      </c>
      <c r="C1447" s="236">
        <v>103.23858825447405</v>
      </c>
    </row>
    <row r="1448" spans="2:3" x14ac:dyDescent="0.25">
      <c r="B1448" s="237">
        <v>1385</v>
      </c>
      <c r="C1448" s="236">
        <v>126.56266008759283</v>
      </c>
    </row>
    <row r="1449" spans="2:3" x14ac:dyDescent="0.25">
      <c r="B1449" s="237">
        <v>1386</v>
      </c>
      <c r="C1449" s="236">
        <v>103.2958106493884</v>
      </c>
    </row>
    <row r="1450" spans="2:3" x14ac:dyDescent="0.25">
      <c r="B1450" s="237">
        <v>1387</v>
      </c>
      <c r="C1450" s="236">
        <v>120.9669400494266</v>
      </c>
    </row>
    <row r="1451" spans="2:3" x14ac:dyDescent="0.25">
      <c r="B1451" s="237">
        <v>1388</v>
      </c>
      <c r="C1451" s="236">
        <v>135.74595450328277</v>
      </c>
    </row>
    <row r="1452" spans="2:3" x14ac:dyDescent="0.25">
      <c r="B1452" s="237">
        <v>1389</v>
      </c>
      <c r="C1452" s="236">
        <v>119.32899359196293</v>
      </c>
    </row>
    <row r="1453" spans="2:3" x14ac:dyDescent="0.25">
      <c r="B1453" s="237">
        <v>1390</v>
      </c>
      <c r="C1453" s="236">
        <v>126.66547976627805</v>
      </c>
    </row>
    <row r="1454" spans="2:3" x14ac:dyDescent="0.25">
      <c r="B1454" s="237">
        <v>1391</v>
      </c>
      <c r="C1454" s="236">
        <v>114.69559914795749</v>
      </c>
    </row>
    <row r="1455" spans="2:3" x14ac:dyDescent="0.25">
      <c r="B1455" s="237">
        <v>1392</v>
      </c>
      <c r="C1455" s="236">
        <v>94.230364249171203</v>
      </c>
    </row>
    <row r="1456" spans="2:3" x14ac:dyDescent="0.25">
      <c r="B1456" s="237">
        <v>1393</v>
      </c>
      <c r="C1456" s="236">
        <v>159.87865912120108</v>
      </c>
    </row>
    <row r="1457" spans="2:3" x14ac:dyDescent="0.25">
      <c r="B1457" s="237">
        <v>1394</v>
      </c>
      <c r="C1457" s="236">
        <v>89.310362635563607</v>
      </c>
    </row>
    <row r="1458" spans="2:3" x14ac:dyDescent="0.25">
      <c r="B1458" s="237">
        <v>1395</v>
      </c>
      <c r="C1458" s="236">
        <v>143.35373673603675</v>
      </c>
    </row>
    <row r="1459" spans="2:3" x14ac:dyDescent="0.25">
      <c r="B1459" s="237">
        <v>1396</v>
      </c>
      <c r="C1459" s="236">
        <v>147.31451585705216</v>
      </c>
    </row>
    <row r="1460" spans="2:3" x14ac:dyDescent="0.25">
      <c r="B1460" s="237">
        <v>1397</v>
      </c>
      <c r="C1460" s="236">
        <v>98.753149828919987</v>
      </c>
    </row>
    <row r="1461" spans="2:3" x14ac:dyDescent="0.25">
      <c r="B1461" s="237">
        <v>1398</v>
      </c>
      <c r="C1461" s="236">
        <v>109.71081986457746</v>
      </c>
    </row>
    <row r="1462" spans="2:3" x14ac:dyDescent="0.25">
      <c r="B1462" s="237">
        <v>1399</v>
      </c>
      <c r="C1462" s="236">
        <v>119.29181826306312</v>
      </c>
    </row>
    <row r="1463" spans="2:3" x14ac:dyDescent="0.25">
      <c r="B1463" s="237">
        <v>1400</v>
      </c>
      <c r="C1463" s="236">
        <v>101.91090713402146</v>
      </c>
    </row>
    <row r="1464" spans="2:3" x14ac:dyDescent="0.25">
      <c r="B1464" s="237">
        <v>1401</v>
      </c>
      <c r="C1464" s="236">
        <v>73.875825725541191</v>
      </c>
    </row>
    <row r="1465" spans="2:3" x14ac:dyDescent="0.25">
      <c r="B1465" s="237">
        <v>1402</v>
      </c>
      <c r="C1465" s="236">
        <v>117.50485525517676</v>
      </c>
    </row>
    <row r="1466" spans="2:3" x14ac:dyDescent="0.25">
      <c r="B1466" s="237">
        <v>1403</v>
      </c>
      <c r="C1466" s="236">
        <v>130.61627427652229</v>
      </c>
    </row>
    <row r="1467" spans="2:3" x14ac:dyDescent="0.25">
      <c r="B1467" s="237">
        <v>1404</v>
      </c>
      <c r="C1467" s="236">
        <v>137.52886533463331</v>
      </c>
    </row>
    <row r="1468" spans="2:3" x14ac:dyDescent="0.25">
      <c r="B1468" s="237">
        <v>1405</v>
      </c>
      <c r="C1468" s="236">
        <v>157.86417237877353</v>
      </c>
    </row>
    <row r="1469" spans="2:3" x14ac:dyDescent="0.25">
      <c r="B1469" s="237">
        <v>1406</v>
      </c>
      <c r="C1469" s="236">
        <v>147.33357059793335</v>
      </c>
    </row>
    <row r="1470" spans="2:3" x14ac:dyDescent="0.25">
      <c r="B1470" s="237">
        <v>1407</v>
      </c>
      <c r="C1470" s="236">
        <v>130.7072599505403</v>
      </c>
    </row>
    <row r="1471" spans="2:3" x14ac:dyDescent="0.25">
      <c r="B1471" s="237">
        <v>1408</v>
      </c>
      <c r="C1471" s="236">
        <v>89.555361041648851</v>
      </c>
    </row>
    <row r="1472" spans="2:3" x14ac:dyDescent="0.25">
      <c r="B1472" s="237">
        <v>1409</v>
      </c>
      <c r="C1472" s="236">
        <v>94.293370091348066</v>
      </c>
    </row>
    <row r="1473" spans="2:3" x14ac:dyDescent="0.25">
      <c r="B1473" s="237">
        <v>1410</v>
      </c>
      <c r="C1473" s="236">
        <v>93.114618231155902</v>
      </c>
    </row>
    <row r="1474" spans="2:3" x14ac:dyDescent="0.25">
      <c r="B1474" s="237">
        <v>1411</v>
      </c>
      <c r="C1474" s="236">
        <v>139.11365823475762</v>
      </c>
    </row>
    <row r="1475" spans="2:3" x14ac:dyDescent="0.25">
      <c r="B1475" s="237">
        <v>1412</v>
      </c>
      <c r="C1475" s="236">
        <v>70.418303456446225</v>
      </c>
    </row>
    <row r="1476" spans="2:3" x14ac:dyDescent="0.25">
      <c r="B1476" s="237">
        <v>1413</v>
      </c>
      <c r="C1476" s="236">
        <v>114.15220233921347</v>
      </c>
    </row>
    <row r="1477" spans="2:3" x14ac:dyDescent="0.25">
      <c r="B1477" s="237">
        <v>1414</v>
      </c>
      <c r="C1477" s="236">
        <v>170.747755171374</v>
      </c>
    </row>
    <row r="1478" spans="2:3" x14ac:dyDescent="0.25">
      <c r="B1478" s="237">
        <v>1415</v>
      </c>
      <c r="C1478" s="236">
        <v>114.43649670641821</v>
      </c>
    </row>
    <row r="1479" spans="2:3" x14ac:dyDescent="0.25">
      <c r="B1479" s="237">
        <v>1416</v>
      </c>
      <c r="C1479" s="236">
        <v>112.51124795390336</v>
      </c>
    </row>
    <row r="1480" spans="2:3" x14ac:dyDescent="0.25">
      <c r="B1480" s="237">
        <v>1417</v>
      </c>
      <c r="C1480" s="236">
        <v>89.452995427739253</v>
      </c>
    </row>
    <row r="1481" spans="2:3" x14ac:dyDescent="0.25">
      <c r="B1481" s="237">
        <v>1418</v>
      </c>
      <c r="C1481" s="236">
        <v>136.79011369689735</v>
      </c>
    </row>
    <row r="1482" spans="2:3" x14ac:dyDescent="0.25">
      <c r="B1482" s="237">
        <v>1419</v>
      </c>
      <c r="C1482" s="236">
        <v>100.77716404021517</v>
      </c>
    </row>
    <row r="1483" spans="2:3" x14ac:dyDescent="0.25">
      <c r="B1483" s="237">
        <v>1420</v>
      </c>
      <c r="C1483" s="236">
        <v>102.04283921496902</v>
      </c>
    </row>
    <row r="1484" spans="2:3" x14ac:dyDescent="0.25">
      <c r="B1484" s="237">
        <v>1421</v>
      </c>
      <c r="C1484" s="236">
        <v>150.22682986901378</v>
      </c>
    </row>
    <row r="1485" spans="2:3" x14ac:dyDescent="0.25">
      <c r="B1485" s="237">
        <v>1422</v>
      </c>
      <c r="C1485" s="236">
        <v>196.33398396973951</v>
      </c>
    </row>
    <row r="1486" spans="2:3" x14ac:dyDescent="0.25">
      <c r="B1486" s="237">
        <v>1423</v>
      </c>
      <c r="C1486" s="236">
        <v>151.98826710735838</v>
      </c>
    </row>
    <row r="1487" spans="2:3" x14ac:dyDescent="0.25">
      <c r="B1487" s="237">
        <v>1424</v>
      </c>
      <c r="C1487" s="236">
        <v>93.273734384272316</v>
      </c>
    </row>
    <row r="1488" spans="2:3" x14ac:dyDescent="0.25">
      <c r="B1488" s="237">
        <v>1425</v>
      </c>
      <c r="C1488" s="236">
        <v>251.47560306835018</v>
      </c>
    </row>
    <row r="1489" spans="2:3" x14ac:dyDescent="0.25">
      <c r="B1489" s="237">
        <v>1426</v>
      </c>
      <c r="C1489" s="236">
        <v>118.32506073329527</v>
      </c>
    </row>
    <row r="1490" spans="2:3" x14ac:dyDescent="0.25">
      <c r="B1490" s="237">
        <v>1427</v>
      </c>
      <c r="C1490" s="236">
        <v>153.02001404287407</v>
      </c>
    </row>
    <row r="1491" spans="2:3" x14ac:dyDescent="0.25">
      <c r="B1491" s="237">
        <v>1428</v>
      </c>
      <c r="C1491" s="236">
        <v>204.44634317947941</v>
      </c>
    </row>
    <row r="1492" spans="2:3" x14ac:dyDescent="0.25">
      <c r="B1492" s="237">
        <v>1429</v>
      </c>
      <c r="C1492" s="236">
        <v>117.24766112237354</v>
      </c>
    </row>
    <row r="1493" spans="2:3" x14ac:dyDescent="0.25">
      <c r="B1493" s="237">
        <v>1430</v>
      </c>
      <c r="C1493" s="236">
        <v>154.40405136533235</v>
      </c>
    </row>
    <row r="1494" spans="2:3" x14ac:dyDescent="0.25">
      <c r="B1494" s="237">
        <v>1431</v>
      </c>
      <c r="C1494" s="236">
        <v>212.94414918528199</v>
      </c>
    </row>
    <row r="1495" spans="2:3" x14ac:dyDescent="0.25">
      <c r="B1495" s="237">
        <v>1432</v>
      </c>
      <c r="C1495" s="236">
        <v>112.63286404358324</v>
      </c>
    </row>
    <row r="1496" spans="2:3" x14ac:dyDescent="0.25">
      <c r="B1496" s="237">
        <v>1433</v>
      </c>
      <c r="C1496" s="236">
        <v>132.15044414858633</v>
      </c>
    </row>
    <row r="1497" spans="2:3" x14ac:dyDescent="0.25">
      <c r="B1497" s="237">
        <v>1434</v>
      </c>
      <c r="C1497" s="236">
        <v>266.27225642279637</v>
      </c>
    </row>
    <row r="1498" spans="2:3" x14ac:dyDescent="0.25">
      <c r="B1498" s="237">
        <v>1435</v>
      </c>
      <c r="C1498" s="236">
        <v>185.65041893400516</v>
      </c>
    </row>
    <row r="1499" spans="2:3" x14ac:dyDescent="0.25">
      <c r="B1499" s="237">
        <v>1436</v>
      </c>
      <c r="C1499" s="236">
        <v>88.549811896238211</v>
      </c>
    </row>
    <row r="1500" spans="2:3" x14ac:dyDescent="0.25">
      <c r="B1500" s="237">
        <v>1437</v>
      </c>
      <c r="C1500" s="236">
        <v>119.55166165170836</v>
      </c>
    </row>
    <row r="1501" spans="2:3" x14ac:dyDescent="0.25">
      <c r="B1501" s="237">
        <v>1438</v>
      </c>
      <c r="C1501" s="236">
        <v>147.78845531444608</v>
      </c>
    </row>
    <row r="1502" spans="2:3" x14ac:dyDescent="0.25">
      <c r="B1502" s="237">
        <v>1439</v>
      </c>
      <c r="C1502" s="236">
        <v>166.99161860315647</v>
      </c>
    </row>
    <row r="1503" spans="2:3" x14ac:dyDescent="0.25">
      <c r="B1503" s="237">
        <v>1440</v>
      </c>
      <c r="C1503" s="236">
        <v>153.30822756293819</v>
      </c>
    </row>
    <row r="1504" spans="2:3" x14ac:dyDescent="0.25">
      <c r="B1504" s="237">
        <v>1441</v>
      </c>
      <c r="C1504" s="236">
        <v>146.20789951535946</v>
      </c>
    </row>
    <row r="1505" spans="2:3" x14ac:dyDescent="0.25">
      <c r="B1505" s="237">
        <v>1442</v>
      </c>
      <c r="C1505" s="236">
        <v>122.0396566150217</v>
      </c>
    </row>
    <row r="1506" spans="2:3" x14ac:dyDescent="0.25">
      <c r="B1506" s="237">
        <v>1443</v>
      </c>
      <c r="C1506" s="236">
        <v>106.04650070586258</v>
      </c>
    </row>
    <row r="1507" spans="2:3" x14ac:dyDescent="0.25">
      <c r="B1507" s="237">
        <v>1444</v>
      </c>
      <c r="C1507" s="236">
        <v>115.95375229885936</v>
      </c>
    </row>
    <row r="1508" spans="2:3" x14ac:dyDescent="0.25">
      <c r="B1508" s="237">
        <v>1445</v>
      </c>
      <c r="C1508" s="236">
        <v>125.57302716938919</v>
      </c>
    </row>
    <row r="1509" spans="2:3" x14ac:dyDescent="0.25">
      <c r="B1509" s="237">
        <v>1446</v>
      </c>
      <c r="C1509" s="236">
        <v>127.78260067694397</v>
      </c>
    </row>
    <row r="1510" spans="2:3" x14ac:dyDescent="0.25">
      <c r="B1510" s="237">
        <v>1447</v>
      </c>
      <c r="C1510" s="236">
        <v>109.67061161123222</v>
      </c>
    </row>
    <row r="1511" spans="2:3" x14ac:dyDescent="0.25">
      <c r="B1511" s="237">
        <v>1448</v>
      </c>
      <c r="C1511" s="236">
        <v>105.99630834113003</v>
      </c>
    </row>
    <row r="1512" spans="2:3" x14ac:dyDescent="0.25">
      <c r="B1512" s="237">
        <v>1449</v>
      </c>
      <c r="C1512" s="236">
        <v>121.47316808452783</v>
      </c>
    </row>
    <row r="1513" spans="2:3" x14ac:dyDescent="0.25">
      <c r="B1513" s="237">
        <v>1450</v>
      </c>
      <c r="C1513" s="236">
        <v>110.70602658752176</v>
      </c>
    </row>
    <row r="1514" spans="2:3" x14ac:dyDescent="0.25">
      <c r="B1514" s="237">
        <v>1451</v>
      </c>
      <c r="C1514" s="236">
        <v>129.88261469444956</v>
      </c>
    </row>
    <row r="1515" spans="2:3" x14ac:dyDescent="0.25">
      <c r="B1515" s="237">
        <v>1452</v>
      </c>
      <c r="C1515" s="236">
        <v>196.6957176970038</v>
      </c>
    </row>
    <row r="1516" spans="2:3" x14ac:dyDescent="0.25">
      <c r="B1516" s="237">
        <v>1453</v>
      </c>
      <c r="C1516" s="236">
        <v>92.892787990657126</v>
      </c>
    </row>
    <row r="1517" spans="2:3" x14ac:dyDescent="0.25">
      <c r="B1517" s="237">
        <v>1454</v>
      </c>
      <c r="C1517" s="236">
        <v>142.85608337774229</v>
      </c>
    </row>
    <row r="1518" spans="2:3" x14ac:dyDescent="0.25">
      <c r="B1518" s="237">
        <v>1455</v>
      </c>
      <c r="C1518" s="236">
        <v>247.40730270443353</v>
      </c>
    </row>
    <row r="1519" spans="2:3" x14ac:dyDescent="0.25">
      <c r="B1519" s="237">
        <v>1456</v>
      </c>
      <c r="C1519" s="236">
        <v>106.17187942066523</v>
      </c>
    </row>
    <row r="1520" spans="2:3" x14ac:dyDescent="0.25">
      <c r="B1520" s="237">
        <v>1457</v>
      </c>
      <c r="C1520" s="236">
        <v>142.5640738674519</v>
      </c>
    </row>
    <row r="1521" spans="2:3" x14ac:dyDescent="0.25">
      <c r="B1521" s="237">
        <v>1458</v>
      </c>
      <c r="C1521" s="236">
        <v>151.71596108462646</v>
      </c>
    </row>
    <row r="1522" spans="2:3" x14ac:dyDescent="0.25">
      <c r="B1522" s="237">
        <v>1459</v>
      </c>
      <c r="C1522" s="236">
        <v>82.089737226042033</v>
      </c>
    </row>
    <row r="1523" spans="2:3" x14ac:dyDescent="0.25">
      <c r="B1523" s="237">
        <v>1460</v>
      </c>
      <c r="C1523" s="236">
        <v>160.21672509184557</v>
      </c>
    </row>
    <row r="1524" spans="2:3" x14ac:dyDescent="0.25">
      <c r="B1524" s="237">
        <v>1461</v>
      </c>
      <c r="C1524" s="236">
        <v>88.088005079196861</v>
      </c>
    </row>
    <row r="1525" spans="2:3" x14ac:dyDescent="0.25">
      <c r="B1525" s="237">
        <v>1462</v>
      </c>
      <c r="C1525" s="236">
        <v>109.40025027564872</v>
      </c>
    </row>
    <row r="1526" spans="2:3" x14ac:dyDescent="0.25">
      <c r="B1526" s="237">
        <v>1463</v>
      </c>
      <c r="C1526" s="236">
        <v>125.31632059259022</v>
      </c>
    </row>
    <row r="1527" spans="2:3" x14ac:dyDescent="0.25">
      <c r="B1527" s="237">
        <v>1464</v>
      </c>
      <c r="C1527" s="236">
        <v>81.805146046139939</v>
      </c>
    </row>
    <row r="1528" spans="2:3" x14ac:dyDescent="0.25">
      <c r="B1528" s="237">
        <v>1465</v>
      </c>
      <c r="C1528" s="236">
        <v>103.38040178033285</v>
      </c>
    </row>
    <row r="1529" spans="2:3" x14ac:dyDescent="0.25">
      <c r="B1529" s="237">
        <v>1466</v>
      </c>
      <c r="C1529" s="236">
        <v>161.59556209526232</v>
      </c>
    </row>
    <row r="1530" spans="2:3" x14ac:dyDescent="0.25">
      <c r="B1530" s="237">
        <v>1467</v>
      </c>
      <c r="C1530" s="236">
        <v>99.036328480834158</v>
      </c>
    </row>
    <row r="1531" spans="2:3" x14ac:dyDescent="0.25">
      <c r="B1531" s="237">
        <v>1468</v>
      </c>
      <c r="C1531" s="236">
        <v>98.884905416619333</v>
      </c>
    </row>
    <row r="1532" spans="2:3" x14ac:dyDescent="0.25">
      <c r="B1532" s="237">
        <v>1469</v>
      </c>
      <c r="C1532" s="236">
        <v>114.69046464118968</v>
      </c>
    </row>
    <row r="1533" spans="2:3" x14ac:dyDescent="0.25">
      <c r="B1533" s="237">
        <v>1470</v>
      </c>
      <c r="C1533" s="236">
        <v>107.81556292483612</v>
      </c>
    </row>
    <row r="1534" spans="2:3" x14ac:dyDescent="0.25">
      <c r="B1534" s="237">
        <v>1471</v>
      </c>
      <c r="C1534" s="236">
        <v>117.00378959182099</v>
      </c>
    </row>
    <row r="1535" spans="2:3" x14ac:dyDescent="0.25">
      <c r="B1535" s="237">
        <v>1472</v>
      </c>
      <c r="C1535" s="236">
        <v>126.03758751164609</v>
      </c>
    </row>
    <row r="1536" spans="2:3" x14ac:dyDescent="0.25">
      <c r="B1536" s="237">
        <v>1473</v>
      </c>
      <c r="C1536" s="236">
        <v>128.51289768562202</v>
      </c>
    </row>
    <row r="1537" spans="2:3" x14ac:dyDescent="0.25">
      <c r="B1537" s="237">
        <v>1474</v>
      </c>
      <c r="C1537" s="236">
        <v>176.02072749209256</v>
      </c>
    </row>
    <row r="1538" spans="2:3" x14ac:dyDescent="0.25">
      <c r="B1538" s="237">
        <v>1475</v>
      </c>
      <c r="C1538" s="236">
        <v>108.44301771203195</v>
      </c>
    </row>
    <row r="1539" spans="2:3" x14ac:dyDescent="0.25">
      <c r="B1539" s="237">
        <v>1476</v>
      </c>
      <c r="C1539" s="236">
        <v>151.12078820054106</v>
      </c>
    </row>
    <row r="1540" spans="2:3" x14ac:dyDescent="0.25">
      <c r="B1540" s="237">
        <v>1477</v>
      </c>
      <c r="C1540" s="236">
        <v>167.11630085914129</v>
      </c>
    </row>
    <row r="1541" spans="2:3" x14ac:dyDescent="0.25">
      <c r="B1541" s="237">
        <v>1478</v>
      </c>
      <c r="C1541" s="236">
        <v>112.1942626068694</v>
      </c>
    </row>
    <row r="1542" spans="2:3" x14ac:dyDescent="0.25">
      <c r="B1542" s="237">
        <v>1479</v>
      </c>
      <c r="C1542" s="236">
        <v>143.37300449790197</v>
      </c>
    </row>
    <row r="1543" spans="2:3" x14ac:dyDescent="0.25">
      <c r="B1543" s="237">
        <v>1480</v>
      </c>
      <c r="C1543" s="236">
        <v>135.07942816158754</v>
      </c>
    </row>
    <row r="1544" spans="2:3" x14ac:dyDescent="0.25">
      <c r="B1544" s="237">
        <v>1481</v>
      </c>
      <c r="C1544" s="236">
        <v>138.36725532661336</v>
      </c>
    </row>
    <row r="1545" spans="2:3" x14ac:dyDescent="0.25">
      <c r="B1545" s="237">
        <v>1482</v>
      </c>
      <c r="C1545" s="236">
        <v>89.516759984132918</v>
      </c>
    </row>
    <row r="1546" spans="2:3" x14ac:dyDescent="0.25">
      <c r="B1546" s="237">
        <v>1483</v>
      </c>
      <c r="C1546" s="236">
        <v>128.42237656376477</v>
      </c>
    </row>
    <row r="1547" spans="2:3" x14ac:dyDescent="0.25">
      <c r="B1547" s="237">
        <v>1484</v>
      </c>
      <c r="C1547" s="236">
        <v>74.956930618133356</v>
      </c>
    </row>
    <row r="1548" spans="2:3" x14ac:dyDescent="0.25">
      <c r="B1548" s="237">
        <v>1485</v>
      </c>
      <c r="C1548" s="236">
        <v>163.99333106855076</v>
      </c>
    </row>
    <row r="1549" spans="2:3" x14ac:dyDescent="0.25">
      <c r="B1549" s="237">
        <v>1486</v>
      </c>
      <c r="C1549" s="236">
        <v>114.70743558072859</v>
      </c>
    </row>
    <row r="1550" spans="2:3" x14ac:dyDescent="0.25">
      <c r="B1550" s="237">
        <v>1487</v>
      </c>
      <c r="C1550" s="236">
        <v>142.95828674581003</v>
      </c>
    </row>
    <row r="1551" spans="2:3" x14ac:dyDescent="0.25">
      <c r="B1551" s="237">
        <v>1488</v>
      </c>
      <c r="C1551" s="236">
        <v>128.38054924570454</v>
      </c>
    </row>
    <row r="1552" spans="2:3" x14ac:dyDescent="0.25">
      <c r="B1552" s="237">
        <v>1489</v>
      </c>
      <c r="C1552" s="236">
        <v>160.96778620913167</v>
      </c>
    </row>
    <row r="1553" spans="2:3" x14ac:dyDescent="0.25">
      <c r="B1553" s="237">
        <v>1490</v>
      </c>
      <c r="C1553" s="236">
        <v>105.86123714263253</v>
      </c>
    </row>
    <row r="1554" spans="2:3" x14ac:dyDescent="0.25">
      <c r="B1554" s="237">
        <v>1491</v>
      </c>
      <c r="C1554" s="236">
        <v>137.71823545386147</v>
      </c>
    </row>
    <row r="1555" spans="2:3" x14ac:dyDescent="0.25">
      <c r="B1555" s="237">
        <v>1492</v>
      </c>
      <c r="C1555" s="236">
        <v>106.75152171600755</v>
      </c>
    </row>
    <row r="1556" spans="2:3" x14ac:dyDescent="0.25">
      <c r="B1556" s="237">
        <v>1493</v>
      </c>
      <c r="C1556" s="236">
        <v>100.16380119889226</v>
      </c>
    </row>
    <row r="1557" spans="2:3" x14ac:dyDescent="0.25">
      <c r="B1557" s="237">
        <v>1494</v>
      </c>
      <c r="C1557" s="236">
        <v>136.72468179285013</v>
      </c>
    </row>
    <row r="1558" spans="2:3" x14ac:dyDescent="0.25">
      <c r="B1558" s="237">
        <v>1495</v>
      </c>
      <c r="C1558" s="236">
        <v>118.26964029873622</v>
      </c>
    </row>
    <row r="1559" spans="2:3" x14ac:dyDescent="0.25">
      <c r="B1559" s="237">
        <v>1496</v>
      </c>
      <c r="C1559" s="236">
        <v>82.835269835105535</v>
      </c>
    </row>
    <row r="1560" spans="2:3" x14ac:dyDescent="0.25">
      <c r="B1560" s="237">
        <v>1497</v>
      </c>
      <c r="C1560" s="236">
        <v>186.39548126223593</v>
      </c>
    </row>
    <row r="1561" spans="2:3" x14ac:dyDescent="0.25">
      <c r="B1561" s="237">
        <v>1498</v>
      </c>
      <c r="C1561" s="236">
        <v>184.54009979690409</v>
      </c>
    </row>
    <row r="1562" spans="2:3" x14ac:dyDescent="0.25">
      <c r="B1562" s="237">
        <v>1499</v>
      </c>
      <c r="C1562" s="236">
        <v>127.01511229977704</v>
      </c>
    </row>
    <row r="1563" spans="2:3" x14ac:dyDescent="0.25">
      <c r="B1563" s="237">
        <v>1500</v>
      </c>
      <c r="C1563" s="236">
        <v>155.88003810009664</v>
      </c>
    </row>
    <row r="1564" spans="2:3" x14ac:dyDescent="0.25">
      <c r="B1564" s="237">
        <v>1501</v>
      </c>
      <c r="C1564" s="236">
        <v>161.44392311002113</v>
      </c>
    </row>
    <row r="1565" spans="2:3" x14ac:dyDescent="0.25">
      <c r="B1565" s="237">
        <v>1502</v>
      </c>
      <c r="C1565" s="236">
        <v>172.21721670271049</v>
      </c>
    </row>
    <row r="1566" spans="2:3" x14ac:dyDescent="0.25">
      <c r="B1566" s="237">
        <v>1503</v>
      </c>
      <c r="C1566" s="236">
        <v>129.12605381044432</v>
      </c>
    </row>
    <row r="1567" spans="2:3" x14ac:dyDescent="0.25">
      <c r="B1567" s="237">
        <v>1504</v>
      </c>
      <c r="C1567" s="236">
        <v>92.505981495503207</v>
      </c>
    </row>
    <row r="1568" spans="2:3" x14ac:dyDescent="0.25">
      <c r="B1568" s="237">
        <v>1505</v>
      </c>
      <c r="C1568" s="236">
        <v>126.75567644018616</v>
      </c>
    </row>
    <row r="1569" spans="2:3" x14ac:dyDescent="0.25">
      <c r="B1569" s="237">
        <v>1506</v>
      </c>
      <c r="C1569" s="236">
        <v>202.37684461390742</v>
      </c>
    </row>
    <row r="1570" spans="2:3" x14ac:dyDescent="0.25">
      <c r="B1570" s="237">
        <v>1507</v>
      </c>
      <c r="C1570" s="236">
        <v>169.14264803784917</v>
      </c>
    </row>
    <row r="1571" spans="2:3" x14ac:dyDescent="0.25">
      <c r="B1571" s="237">
        <v>1508</v>
      </c>
      <c r="C1571" s="236">
        <v>118.32055296190428</v>
      </c>
    </row>
    <row r="1572" spans="2:3" x14ac:dyDescent="0.25">
      <c r="B1572" s="237">
        <v>1509</v>
      </c>
      <c r="C1572" s="236">
        <v>128.89818967260754</v>
      </c>
    </row>
    <row r="1573" spans="2:3" x14ac:dyDescent="0.25">
      <c r="B1573" s="237">
        <v>1510</v>
      </c>
      <c r="C1573" s="236">
        <v>187.37490862339328</v>
      </c>
    </row>
    <row r="1574" spans="2:3" x14ac:dyDescent="0.25">
      <c r="B1574" s="237">
        <v>1511</v>
      </c>
      <c r="C1574" s="236">
        <v>133.00348191749558</v>
      </c>
    </row>
    <row r="1575" spans="2:3" x14ac:dyDescent="0.25">
      <c r="B1575" s="237">
        <v>1512</v>
      </c>
      <c r="C1575" s="236">
        <v>143.2603516683219</v>
      </c>
    </row>
    <row r="1576" spans="2:3" x14ac:dyDescent="0.25">
      <c r="B1576" s="237">
        <v>1513</v>
      </c>
      <c r="C1576" s="236">
        <v>142.75876253935596</v>
      </c>
    </row>
    <row r="1577" spans="2:3" x14ac:dyDescent="0.25">
      <c r="B1577" s="237">
        <v>1514</v>
      </c>
      <c r="C1577" s="236">
        <v>202.73151547618178</v>
      </c>
    </row>
    <row r="1578" spans="2:3" x14ac:dyDescent="0.25">
      <c r="B1578" s="237">
        <v>1515</v>
      </c>
      <c r="C1578" s="236">
        <v>125.78803156107831</v>
      </c>
    </row>
    <row r="1579" spans="2:3" x14ac:dyDescent="0.25">
      <c r="B1579" s="237">
        <v>1516</v>
      </c>
      <c r="C1579" s="236">
        <v>107.13305621641776</v>
      </c>
    </row>
    <row r="1580" spans="2:3" x14ac:dyDescent="0.25">
      <c r="B1580" s="237">
        <v>1517</v>
      </c>
      <c r="C1580" s="236">
        <v>84.409189250042687</v>
      </c>
    </row>
    <row r="1581" spans="2:3" x14ac:dyDescent="0.25">
      <c r="B1581" s="237">
        <v>1518</v>
      </c>
      <c r="C1581" s="236">
        <v>93.25990726967953</v>
      </c>
    </row>
    <row r="1582" spans="2:3" x14ac:dyDescent="0.25">
      <c r="B1582" s="237">
        <v>1519</v>
      </c>
      <c r="C1582" s="236">
        <v>83.677193558214455</v>
      </c>
    </row>
    <row r="1583" spans="2:3" x14ac:dyDescent="0.25">
      <c r="B1583" s="237">
        <v>1520</v>
      </c>
      <c r="C1583" s="236">
        <v>110.52586868389697</v>
      </c>
    </row>
    <row r="1584" spans="2:3" x14ac:dyDescent="0.25">
      <c r="B1584" s="237">
        <v>1521</v>
      </c>
      <c r="C1584" s="236">
        <v>112.00385395086404</v>
      </c>
    </row>
    <row r="1585" spans="2:3" x14ac:dyDescent="0.25">
      <c r="B1585" s="237">
        <v>1522</v>
      </c>
      <c r="C1585" s="236">
        <v>135.0680584915342</v>
      </c>
    </row>
    <row r="1586" spans="2:3" x14ac:dyDescent="0.25">
      <c r="B1586" s="237">
        <v>1523</v>
      </c>
      <c r="C1586" s="236">
        <v>76.917141438677092</v>
      </c>
    </row>
    <row r="1587" spans="2:3" x14ac:dyDescent="0.25">
      <c r="B1587" s="237">
        <v>1524</v>
      </c>
      <c r="C1587" s="236">
        <v>119.39175178730731</v>
      </c>
    </row>
    <row r="1588" spans="2:3" x14ac:dyDescent="0.25">
      <c r="B1588" s="237">
        <v>1525</v>
      </c>
      <c r="C1588" s="236">
        <v>99.856091503439089</v>
      </c>
    </row>
    <row r="1589" spans="2:3" x14ac:dyDescent="0.25">
      <c r="B1589" s="237">
        <v>1526</v>
      </c>
      <c r="C1589" s="236">
        <v>129.4773383514347</v>
      </c>
    </row>
    <row r="1590" spans="2:3" x14ac:dyDescent="0.25">
      <c r="B1590" s="237">
        <v>1527</v>
      </c>
      <c r="C1590" s="236">
        <v>99.321832013599703</v>
      </c>
    </row>
    <row r="1591" spans="2:3" x14ac:dyDescent="0.25">
      <c r="B1591" s="237">
        <v>1528</v>
      </c>
      <c r="C1591" s="236">
        <v>170.13522524916334</v>
      </c>
    </row>
    <row r="1592" spans="2:3" x14ac:dyDescent="0.25">
      <c r="B1592" s="237">
        <v>1529</v>
      </c>
      <c r="C1592" s="236">
        <v>208.97593274392091</v>
      </c>
    </row>
    <row r="1593" spans="2:3" x14ac:dyDescent="0.25">
      <c r="B1593" s="237">
        <v>1530</v>
      </c>
      <c r="C1593" s="236">
        <v>108.19275156431846</v>
      </c>
    </row>
    <row r="1594" spans="2:3" x14ac:dyDescent="0.25">
      <c r="B1594" s="237">
        <v>1531</v>
      </c>
      <c r="C1594" s="236">
        <v>126.94571980230128</v>
      </c>
    </row>
    <row r="1595" spans="2:3" x14ac:dyDescent="0.25">
      <c r="B1595" s="237">
        <v>1532</v>
      </c>
      <c r="C1595" s="236">
        <v>100.84051291847513</v>
      </c>
    </row>
    <row r="1596" spans="2:3" x14ac:dyDescent="0.25">
      <c r="B1596" s="237">
        <v>1533</v>
      </c>
      <c r="C1596" s="236">
        <v>174.07695991328546</v>
      </c>
    </row>
    <row r="1597" spans="2:3" x14ac:dyDescent="0.25">
      <c r="B1597" s="237">
        <v>1534</v>
      </c>
      <c r="C1597" s="236">
        <v>119.69244141118001</v>
      </c>
    </row>
    <row r="1598" spans="2:3" x14ac:dyDescent="0.25">
      <c r="B1598" s="237">
        <v>1535</v>
      </c>
      <c r="C1598" s="236">
        <v>166.024814868845</v>
      </c>
    </row>
    <row r="1599" spans="2:3" x14ac:dyDescent="0.25">
      <c r="B1599" s="237">
        <v>1536</v>
      </c>
      <c r="C1599" s="236">
        <v>114.48269721967293</v>
      </c>
    </row>
    <row r="1600" spans="2:3" x14ac:dyDescent="0.25">
      <c r="B1600" s="237">
        <v>1537</v>
      </c>
      <c r="C1600" s="236">
        <v>89.903984248489891</v>
      </c>
    </row>
    <row r="1601" spans="2:3" x14ac:dyDescent="0.25">
      <c r="B1601" s="237">
        <v>1538</v>
      </c>
      <c r="C1601" s="236">
        <v>179.08719284783604</v>
      </c>
    </row>
    <row r="1602" spans="2:3" x14ac:dyDescent="0.25">
      <c r="B1602" s="237">
        <v>1539</v>
      </c>
      <c r="C1602" s="236">
        <v>126.45271575207016</v>
      </c>
    </row>
    <row r="1603" spans="2:3" x14ac:dyDescent="0.25">
      <c r="B1603" s="237">
        <v>1540</v>
      </c>
      <c r="C1603" s="236">
        <v>144.46213108648703</v>
      </c>
    </row>
    <row r="1604" spans="2:3" x14ac:dyDescent="0.25">
      <c r="B1604" s="237">
        <v>1541</v>
      </c>
      <c r="C1604" s="236">
        <v>101.08392286825563</v>
      </c>
    </row>
    <row r="1605" spans="2:3" x14ac:dyDescent="0.25">
      <c r="B1605" s="237">
        <v>1542</v>
      </c>
      <c r="C1605" s="236">
        <v>77.293633836303428</v>
      </c>
    </row>
    <row r="1606" spans="2:3" x14ac:dyDescent="0.25">
      <c r="B1606" s="237">
        <v>1543</v>
      </c>
      <c r="C1606" s="236">
        <v>173.1639320777075</v>
      </c>
    </row>
    <row r="1607" spans="2:3" x14ac:dyDescent="0.25">
      <c r="B1607" s="237">
        <v>1544</v>
      </c>
      <c r="C1607" s="236">
        <v>148.46682626449527</v>
      </c>
    </row>
    <row r="1608" spans="2:3" x14ac:dyDescent="0.25">
      <c r="B1608" s="237">
        <v>1545</v>
      </c>
      <c r="C1608" s="236">
        <v>112.18111299471593</v>
      </c>
    </row>
    <row r="1609" spans="2:3" x14ac:dyDescent="0.25">
      <c r="B1609" s="237">
        <v>1546</v>
      </c>
      <c r="C1609" s="236">
        <v>117.71403743277163</v>
      </c>
    </row>
    <row r="1610" spans="2:3" x14ac:dyDescent="0.25">
      <c r="B1610" s="237">
        <v>1547</v>
      </c>
      <c r="C1610" s="236">
        <v>148.08016470442729</v>
      </c>
    </row>
    <row r="1611" spans="2:3" x14ac:dyDescent="0.25">
      <c r="B1611" s="237">
        <v>1548</v>
      </c>
      <c r="C1611" s="236">
        <v>225.74807478967017</v>
      </c>
    </row>
    <row r="1612" spans="2:3" x14ac:dyDescent="0.25">
      <c r="B1612" s="237">
        <v>1549</v>
      </c>
      <c r="C1612" s="236">
        <v>113.03141061892283</v>
      </c>
    </row>
    <row r="1613" spans="2:3" x14ac:dyDescent="0.25">
      <c r="B1613" s="237">
        <v>1550</v>
      </c>
      <c r="C1613" s="236">
        <v>87.907191669762071</v>
      </c>
    </row>
    <row r="1614" spans="2:3" x14ac:dyDescent="0.25">
      <c r="B1614" s="237">
        <v>1551</v>
      </c>
      <c r="C1614" s="236">
        <v>87.576935105782852</v>
      </c>
    </row>
    <row r="1615" spans="2:3" x14ac:dyDescent="0.25">
      <c r="B1615" s="237">
        <v>1552</v>
      </c>
      <c r="C1615" s="236">
        <v>111.27941528308079</v>
      </c>
    </row>
    <row r="1616" spans="2:3" x14ac:dyDescent="0.25">
      <c r="B1616" s="237">
        <v>1553</v>
      </c>
      <c r="C1616" s="236">
        <v>107.07903341414635</v>
      </c>
    </row>
    <row r="1617" spans="2:3" x14ac:dyDescent="0.25">
      <c r="B1617" s="237">
        <v>1554</v>
      </c>
      <c r="C1617" s="236">
        <v>97.358756549417947</v>
      </c>
    </row>
    <row r="1618" spans="2:3" x14ac:dyDescent="0.25">
      <c r="B1618" s="237">
        <v>1555</v>
      </c>
      <c r="C1618" s="236">
        <v>108.73092647967067</v>
      </c>
    </row>
    <row r="1619" spans="2:3" x14ac:dyDescent="0.25">
      <c r="B1619" s="237">
        <v>1556</v>
      </c>
      <c r="C1619" s="236">
        <v>60.779165246143258</v>
      </c>
    </row>
    <row r="1620" spans="2:3" x14ac:dyDescent="0.25">
      <c r="B1620" s="237">
        <v>1557</v>
      </c>
      <c r="C1620" s="236">
        <v>94.113279418659957</v>
      </c>
    </row>
    <row r="1621" spans="2:3" x14ac:dyDescent="0.25">
      <c r="B1621" s="237">
        <v>1558</v>
      </c>
      <c r="C1621" s="236">
        <v>185.22261085476575</v>
      </c>
    </row>
    <row r="1622" spans="2:3" x14ac:dyDescent="0.25">
      <c r="B1622" s="237">
        <v>1559</v>
      </c>
      <c r="C1622" s="236">
        <v>111.82476701532306</v>
      </c>
    </row>
    <row r="1623" spans="2:3" x14ac:dyDescent="0.25">
      <c r="B1623" s="237">
        <v>1560</v>
      </c>
      <c r="C1623" s="236">
        <v>103.51810866635374</v>
      </c>
    </row>
    <row r="1624" spans="2:3" x14ac:dyDescent="0.25">
      <c r="B1624" s="237">
        <v>1561</v>
      </c>
      <c r="C1624" s="236">
        <v>144.88892442590239</v>
      </c>
    </row>
    <row r="1625" spans="2:3" x14ac:dyDescent="0.25">
      <c r="B1625" s="237">
        <v>1562</v>
      </c>
      <c r="C1625" s="236">
        <v>106.09414327780615</v>
      </c>
    </row>
    <row r="1626" spans="2:3" x14ac:dyDescent="0.25">
      <c r="B1626" s="237">
        <v>1563</v>
      </c>
      <c r="C1626" s="236">
        <v>106.54081808210221</v>
      </c>
    </row>
    <row r="1627" spans="2:3" x14ac:dyDescent="0.25">
      <c r="B1627" s="237">
        <v>1564</v>
      </c>
      <c r="C1627" s="236">
        <v>113.20534600593322</v>
      </c>
    </row>
    <row r="1628" spans="2:3" x14ac:dyDescent="0.25">
      <c r="B1628" s="237">
        <v>1565</v>
      </c>
      <c r="C1628" s="236">
        <v>94.888838599223433</v>
      </c>
    </row>
    <row r="1629" spans="2:3" x14ac:dyDescent="0.25">
      <c r="B1629" s="237">
        <v>1566</v>
      </c>
      <c r="C1629" s="236">
        <v>131.51536051544144</v>
      </c>
    </row>
    <row r="1630" spans="2:3" x14ac:dyDescent="0.25">
      <c r="B1630" s="237">
        <v>1567</v>
      </c>
      <c r="C1630" s="236">
        <v>111.22055642114917</v>
      </c>
    </row>
    <row r="1631" spans="2:3" x14ac:dyDescent="0.25">
      <c r="B1631" s="237">
        <v>1568</v>
      </c>
      <c r="C1631" s="236">
        <v>131.3839380396964</v>
      </c>
    </row>
    <row r="1632" spans="2:3" x14ac:dyDescent="0.25">
      <c r="B1632" s="237">
        <v>1569</v>
      </c>
      <c r="C1632" s="236">
        <v>120.64307319227778</v>
      </c>
    </row>
    <row r="1633" spans="2:3" x14ac:dyDescent="0.25">
      <c r="B1633" s="237">
        <v>1570</v>
      </c>
      <c r="C1633" s="236">
        <v>123.74896091272971</v>
      </c>
    </row>
    <row r="1634" spans="2:3" x14ac:dyDescent="0.25">
      <c r="B1634" s="237">
        <v>1571</v>
      </c>
      <c r="C1634" s="236">
        <v>226.4918450525644</v>
      </c>
    </row>
    <row r="1635" spans="2:3" x14ac:dyDescent="0.25">
      <c r="B1635" s="237">
        <v>1572</v>
      </c>
      <c r="C1635" s="236">
        <v>159.35847922879631</v>
      </c>
    </row>
    <row r="1636" spans="2:3" x14ac:dyDescent="0.25">
      <c r="B1636" s="237">
        <v>1573</v>
      </c>
      <c r="C1636" s="236">
        <v>115.38255942858108</v>
      </c>
    </row>
    <row r="1637" spans="2:3" x14ac:dyDescent="0.25">
      <c r="B1637" s="237">
        <v>1574</v>
      </c>
      <c r="C1637" s="236">
        <v>119.95907875849468</v>
      </c>
    </row>
    <row r="1638" spans="2:3" x14ac:dyDescent="0.25">
      <c r="B1638" s="237">
        <v>1575</v>
      </c>
      <c r="C1638" s="236">
        <v>152.03771877375218</v>
      </c>
    </row>
    <row r="1639" spans="2:3" x14ac:dyDescent="0.25">
      <c r="B1639" s="237">
        <v>1576</v>
      </c>
      <c r="C1639" s="236">
        <v>128.35253502794254</v>
      </c>
    </row>
    <row r="1640" spans="2:3" x14ac:dyDescent="0.25">
      <c r="B1640" s="237">
        <v>1577</v>
      </c>
      <c r="C1640" s="236">
        <v>106.36332088308589</v>
      </c>
    </row>
    <row r="1641" spans="2:3" x14ac:dyDescent="0.25">
      <c r="B1641" s="237">
        <v>1578</v>
      </c>
      <c r="C1641" s="236">
        <v>153.48964081247266</v>
      </c>
    </row>
    <row r="1642" spans="2:3" x14ac:dyDescent="0.25">
      <c r="B1642" s="237">
        <v>1579</v>
      </c>
      <c r="C1642" s="236">
        <v>168.84780257063863</v>
      </c>
    </row>
    <row r="1643" spans="2:3" x14ac:dyDescent="0.25">
      <c r="B1643" s="237">
        <v>1580</v>
      </c>
      <c r="C1643" s="236">
        <v>125.4456150076269</v>
      </c>
    </row>
    <row r="1644" spans="2:3" x14ac:dyDescent="0.25">
      <c r="B1644" s="237">
        <v>1581</v>
      </c>
      <c r="C1644" s="236">
        <v>122.7814508970342</v>
      </c>
    </row>
    <row r="1645" spans="2:3" x14ac:dyDescent="0.25">
      <c r="B1645" s="237">
        <v>1582</v>
      </c>
      <c r="C1645" s="236">
        <v>166.18856502862121</v>
      </c>
    </row>
    <row r="1646" spans="2:3" x14ac:dyDescent="0.25">
      <c r="B1646" s="237">
        <v>1583</v>
      </c>
      <c r="C1646" s="236">
        <v>102.89015962808611</v>
      </c>
    </row>
    <row r="1647" spans="2:3" x14ac:dyDescent="0.25">
      <c r="B1647" s="237">
        <v>1584</v>
      </c>
      <c r="C1647" s="236">
        <v>101.01467544930803</v>
      </c>
    </row>
    <row r="1648" spans="2:3" x14ac:dyDescent="0.25">
      <c r="B1648" s="237">
        <v>1585</v>
      </c>
      <c r="C1648" s="236">
        <v>111.44540322604485</v>
      </c>
    </row>
    <row r="1649" spans="2:3" x14ac:dyDescent="0.25">
      <c r="B1649" s="237">
        <v>1586</v>
      </c>
      <c r="C1649" s="236">
        <v>172.9838092778165</v>
      </c>
    </row>
    <row r="1650" spans="2:3" x14ac:dyDescent="0.25">
      <c r="B1650" s="237">
        <v>1587</v>
      </c>
      <c r="C1650" s="236">
        <v>148.62305747792868</v>
      </c>
    </row>
    <row r="1651" spans="2:3" x14ac:dyDescent="0.25">
      <c r="B1651" s="237">
        <v>1588</v>
      </c>
      <c r="C1651" s="236">
        <v>164.71289394586378</v>
      </c>
    </row>
    <row r="1652" spans="2:3" x14ac:dyDescent="0.25">
      <c r="B1652" s="237">
        <v>1589</v>
      </c>
      <c r="C1652" s="236">
        <v>92.383219813217536</v>
      </c>
    </row>
    <row r="1653" spans="2:3" x14ac:dyDescent="0.25">
      <c r="B1653" s="237">
        <v>1590</v>
      </c>
      <c r="C1653" s="236">
        <v>116.67496061505389</v>
      </c>
    </row>
    <row r="1654" spans="2:3" x14ac:dyDescent="0.25">
      <c r="B1654" s="237">
        <v>1591</v>
      </c>
      <c r="C1654" s="236">
        <v>101.21280798294492</v>
      </c>
    </row>
    <row r="1655" spans="2:3" x14ac:dyDescent="0.25">
      <c r="B1655" s="237">
        <v>1592</v>
      </c>
      <c r="C1655" s="236">
        <v>82.473582643741722</v>
      </c>
    </row>
    <row r="1656" spans="2:3" x14ac:dyDescent="0.25">
      <c r="B1656" s="237">
        <v>1593</v>
      </c>
      <c r="C1656" s="236">
        <v>117.6970117679743</v>
      </c>
    </row>
    <row r="1657" spans="2:3" x14ac:dyDescent="0.25">
      <c r="B1657" s="237">
        <v>1594</v>
      </c>
      <c r="C1657" s="236">
        <v>92.37915565859474</v>
      </c>
    </row>
    <row r="1658" spans="2:3" x14ac:dyDescent="0.25">
      <c r="B1658" s="237">
        <v>1595</v>
      </c>
      <c r="C1658" s="236">
        <v>147.29555599248667</v>
      </c>
    </row>
    <row r="1659" spans="2:3" x14ac:dyDescent="0.25">
      <c r="B1659" s="237">
        <v>1596</v>
      </c>
      <c r="C1659" s="236">
        <v>121.96494187370067</v>
      </c>
    </row>
    <row r="1660" spans="2:3" x14ac:dyDescent="0.25">
      <c r="B1660" s="237">
        <v>1597</v>
      </c>
      <c r="C1660" s="236">
        <v>139.22648712421869</v>
      </c>
    </row>
    <row r="1661" spans="2:3" x14ac:dyDescent="0.25">
      <c r="B1661" s="237">
        <v>1598</v>
      </c>
      <c r="C1661" s="236">
        <v>177.51950347651021</v>
      </c>
    </row>
    <row r="1662" spans="2:3" x14ac:dyDescent="0.25">
      <c r="B1662" s="237">
        <v>1599</v>
      </c>
      <c r="C1662" s="236">
        <v>124.12773612641723</v>
      </c>
    </row>
    <row r="1663" spans="2:3" x14ac:dyDescent="0.25">
      <c r="B1663" s="237">
        <v>1600</v>
      </c>
      <c r="C1663" s="236">
        <v>105.20417573279192</v>
      </c>
    </row>
    <row r="1664" spans="2:3" x14ac:dyDescent="0.25">
      <c r="B1664" s="237">
        <v>1601</v>
      </c>
      <c r="C1664" s="236">
        <v>85.397482475233858</v>
      </c>
    </row>
    <row r="1665" spans="2:3" x14ac:dyDescent="0.25">
      <c r="B1665" s="237">
        <v>1602</v>
      </c>
      <c r="C1665" s="236">
        <v>102.57119283475377</v>
      </c>
    </row>
    <row r="1666" spans="2:3" x14ac:dyDescent="0.25">
      <c r="B1666" s="237">
        <v>1603</v>
      </c>
      <c r="C1666" s="236">
        <v>169.11820588507732</v>
      </c>
    </row>
    <row r="1667" spans="2:3" x14ac:dyDescent="0.25">
      <c r="B1667" s="237">
        <v>1604</v>
      </c>
      <c r="C1667" s="236">
        <v>111.52940073092653</v>
      </c>
    </row>
    <row r="1668" spans="2:3" x14ac:dyDescent="0.25">
      <c r="B1668" s="237">
        <v>1605</v>
      </c>
      <c r="C1668" s="236">
        <v>116.04681977142697</v>
      </c>
    </row>
    <row r="1669" spans="2:3" x14ac:dyDescent="0.25">
      <c r="B1669" s="237">
        <v>1606</v>
      </c>
      <c r="C1669" s="236">
        <v>176.7736267646213</v>
      </c>
    </row>
    <row r="1670" spans="2:3" x14ac:dyDescent="0.25">
      <c r="B1670" s="237">
        <v>1607</v>
      </c>
      <c r="C1670" s="236">
        <v>107.40740383910978</v>
      </c>
    </row>
    <row r="1671" spans="2:3" x14ac:dyDescent="0.25">
      <c r="B1671" s="237">
        <v>1608</v>
      </c>
      <c r="C1671" s="236">
        <v>151.36660597331371</v>
      </c>
    </row>
    <row r="1672" spans="2:3" x14ac:dyDescent="0.25">
      <c r="B1672" s="237">
        <v>1609</v>
      </c>
      <c r="C1672" s="236">
        <v>134.36849614938475</v>
      </c>
    </row>
    <row r="1673" spans="2:3" x14ac:dyDescent="0.25">
      <c r="B1673" s="237">
        <v>1610</v>
      </c>
      <c r="C1673" s="236">
        <v>114.14642192716197</v>
      </c>
    </row>
    <row r="1674" spans="2:3" x14ac:dyDescent="0.25">
      <c r="B1674" s="237">
        <v>1611</v>
      </c>
      <c r="C1674" s="236">
        <v>180.06525521267366</v>
      </c>
    </row>
    <row r="1675" spans="2:3" x14ac:dyDescent="0.25">
      <c r="B1675" s="237">
        <v>1612</v>
      </c>
      <c r="C1675" s="236">
        <v>119.22846085173121</v>
      </c>
    </row>
    <row r="1676" spans="2:3" x14ac:dyDescent="0.25">
      <c r="B1676" s="237">
        <v>1613</v>
      </c>
      <c r="C1676" s="236">
        <v>151.77521061475503</v>
      </c>
    </row>
    <row r="1677" spans="2:3" x14ac:dyDescent="0.25">
      <c r="B1677" s="237">
        <v>1614</v>
      </c>
      <c r="C1677" s="236">
        <v>84.546835128174664</v>
      </c>
    </row>
    <row r="1678" spans="2:3" x14ac:dyDescent="0.25">
      <c r="B1678" s="237">
        <v>1615</v>
      </c>
      <c r="C1678" s="236">
        <v>173.41447322611435</v>
      </c>
    </row>
    <row r="1679" spans="2:3" x14ac:dyDescent="0.25">
      <c r="B1679" s="237">
        <v>1616</v>
      </c>
      <c r="C1679" s="236">
        <v>117.89986874390348</v>
      </c>
    </row>
    <row r="1680" spans="2:3" x14ac:dyDescent="0.25">
      <c r="B1680" s="237">
        <v>1617</v>
      </c>
      <c r="C1680" s="236">
        <v>68.49204815538873</v>
      </c>
    </row>
    <row r="1681" spans="2:3" x14ac:dyDescent="0.25">
      <c r="B1681" s="237">
        <v>1618</v>
      </c>
      <c r="C1681" s="236">
        <v>146.8469273592784</v>
      </c>
    </row>
    <row r="1682" spans="2:3" x14ac:dyDescent="0.25">
      <c r="B1682" s="237">
        <v>1619</v>
      </c>
      <c r="C1682" s="236">
        <v>135.32820183953413</v>
      </c>
    </row>
    <row r="1683" spans="2:3" x14ac:dyDescent="0.25">
      <c r="B1683" s="237">
        <v>1620</v>
      </c>
      <c r="C1683" s="236">
        <v>117.67840724158198</v>
      </c>
    </row>
    <row r="1684" spans="2:3" x14ac:dyDescent="0.25">
      <c r="B1684" s="237">
        <v>1621</v>
      </c>
      <c r="C1684" s="236">
        <v>127.0480076595834</v>
      </c>
    </row>
    <row r="1685" spans="2:3" x14ac:dyDescent="0.25">
      <c r="B1685" s="237">
        <v>1622</v>
      </c>
      <c r="C1685" s="236">
        <v>140.34120152879913</v>
      </c>
    </row>
    <row r="1686" spans="2:3" x14ac:dyDescent="0.25">
      <c r="B1686" s="237">
        <v>1623</v>
      </c>
      <c r="C1686" s="236">
        <v>158.42778447758536</v>
      </c>
    </row>
    <row r="1687" spans="2:3" x14ac:dyDescent="0.25">
      <c r="B1687" s="237">
        <v>1624</v>
      </c>
      <c r="C1687" s="236">
        <v>101.81019152319115</v>
      </c>
    </row>
    <row r="1688" spans="2:3" x14ac:dyDescent="0.25">
      <c r="B1688" s="237">
        <v>1625</v>
      </c>
      <c r="C1688" s="236">
        <v>245.54158362001007</v>
      </c>
    </row>
    <row r="1689" spans="2:3" x14ac:dyDescent="0.25">
      <c r="B1689" s="237">
        <v>1626</v>
      </c>
      <c r="C1689" s="236">
        <v>117.45855283407826</v>
      </c>
    </row>
    <row r="1690" spans="2:3" x14ac:dyDescent="0.25">
      <c r="B1690" s="237">
        <v>1627</v>
      </c>
      <c r="C1690" s="236">
        <v>127.71251133868613</v>
      </c>
    </row>
    <row r="1691" spans="2:3" x14ac:dyDescent="0.25">
      <c r="B1691" s="237">
        <v>1628</v>
      </c>
      <c r="C1691" s="236">
        <v>146.18035431791449</v>
      </c>
    </row>
    <row r="1692" spans="2:3" x14ac:dyDescent="0.25">
      <c r="B1692" s="237">
        <v>1629</v>
      </c>
      <c r="C1692" s="236">
        <v>92.223593418653707</v>
      </c>
    </row>
    <row r="1693" spans="2:3" x14ac:dyDescent="0.25">
      <c r="B1693" s="237">
        <v>1630</v>
      </c>
      <c r="C1693" s="236">
        <v>120.04954101098838</v>
      </c>
    </row>
    <row r="1694" spans="2:3" x14ac:dyDescent="0.25">
      <c r="B1694" s="237">
        <v>1631</v>
      </c>
      <c r="C1694" s="236">
        <v>87.480473553303867</v>
      </c>
    </row>
    <row r="1695" spans="2:3" x14ac:dyDescent="0.25">
      <c r="B1695" s="237">
        <v>1632</v>
      </c>
      <c r="C1695" s="236">
        <v>155.2043269943218</v>
      </c>
    </row>
    <row r="1696" spans="2:3" x14ac:dyDescent="0.25">
      <c r="B1696" s="237">
        <v>1633</v>
      </c>
      <c r="C1696" s="236">
        <v>104.8736461930725</v>
      </c>
    </row>
    <row r="1697" spans="2:3" x14ac:dyDescent="0.25">
      <c r="B1697" s="237">
        <v>1634</v>
      </c>
      <c r="C1697" s="236">
        <v>107.84490008419864</v>
      </c>
    </row>
    <row r="1698" spans="2:3" x14ac:dyDescent="0.25">
      <c r="B1698" s="237">
        <v>1635</v>
      </c>
      <c r="C1698" s="236">
        <v>111.27367254230826</v>
      </c>
    </row>
    <row r="1699" spans="2:3" x14ac:dyDescent="0.25">
      <c r="B1699" s="237">
        <v>1636</v>
      </c>
      <c r="C1699" s="236">
        <v>101.87492961431938</v>
      </c>
    </row>
    <row r="1700" spans="2:3" x14ac:dyDescent="0.25">
      <c r="B1700" s="237">
        <v>1637</v>
      </c>
      <c r="C1700" s="236">
        <v>228.76664176541149</v>
      </c>
    </row>
    <row r="1701" spans="2:3" x14ac:dyDescent="0.25">
      <c r="B1701" s="237">
        <v>1638</v>
      </c>
      <c r="C1701" s="236">
        <v>118.33439953604993</v>
      </c>
    </row>
    <row r="1702" spans="2:3" x14ac:dyDescent="0.25">
      <c r="B1702" s="237">
        <v>1639</v>
      </c>
      <c r="C1702" s="236">
        <v>110.51126268302666</v>
      </c>
    </row>
    <row r="1703" spans="2:3" x14ac:dyDescent="0.25">
      <c r="B1703" s="237">
        <v>1640</v>
      </c>
      <c r="C1703" s="236">
        <v>147.91151362494804</v>
      </c>
    </row>
    <row r="1704" spans="2:3" x14ac:dyDescent="0.25">
      <c r="B1704" s="237">
        <v>1641</v>
      </c>
      <c r="C1704" s="236">
        <v>124.06418440827564</v>
      </c>
    </row>
    <row r="1705" spans="2:3" x14ac:dyDescent="0.25">
      <c r="B1705" s="237">
        <v>1642</v>
      </c>
      <c r="C1705" s="236">
        <v>165.69788330909719</v>
      </c>
    </row>
    <row r="1706" spans="2:3" x14ac:dyDescent="0.25">
      <c r="B1706" s="237">
        <v>1643</v>
      </c>
      <c r="C1706" s="236">
        <v>131.57831391510393</v>
      </c>
    </row>
    <row r="1707" spans="2:3" x14ac:dyDescent="0.25">
      <c r="B1707" s="237">
        <v>1644</v>
      </c>
      <c r="C1707" s="236">
        <v>120.40235671444397</v>
      </c>
    </row>
    <row r="1708" spans="2:3" x14ac:dyDescent="0.25">
      <c r="B1708" s="237">
        <v>1645</v>
      </c>
      <c r="C1708" s="236">
        <v>145.45757095011444</v>
      </c>
    </row>
    <row r="1709" spans="2:3" x14ac:dyDescent="0.25">
      <c r="B1709" s="237">
        <v>1646</v>
      </c>
      <c r="C1709" s="236">
        <v>145.47888895910941</v>
      </c>
    </row>
    <row r="1710" spans="2:3" x14ac:dyDescent="0.25">
      <c r="B1710" s="237">
        <v>1647</v>
      </c>
      <c r="C1710" s="236">
        <v>151.35243626225906</v>
      </c>
    </row>
    <row r="1711" spans="2:3" x14ac:dyDescent="0.25">
      <c r="B1711" s="237">
        <v>1648</v>
      </c>
      <c r="C1711" s="236">
        <v>114.20215817294034</v>
      </c>
    </row>
    <row r="1712" spans="2:3" x14ac:dyDescent="0.25">
      <c r="B1712" s="237">
        <v>1649</v>
      </c>
      <c r="C1712" s="236">
        <v>120.54343956845342</v>
      </c>
    </row>
    <row r="1713" spans="2:3" x14ac:dyDescent="0.25">
      <c r="B1713" s="237">
        <v>1650</v>
      </c>
      <c r="C1713" s="236">
        <v>73.7342880481945</v>
      </c>
    </row>
    <row r="1714" spans="2:3" x14ac:dyDescent="0.25">
      <c r="B1714" s="237">
        <v>1651</v>
      </c>
      <c r="C1714" s="236">
        <v>94.848698332175161</v>
      </c>
    </row>
    <row r="1715" spans="2:3" x14ac:dyDescent="0.25">
      <c r="B1715" s="237">
        <v>1652</v>
      </c>
      <c r="C1715" s="236">
        <v>187.06183690682391</v>
      </c>
    </row>
    <row r="1716" spans="2:3" x14ac:dyDescent="0.25">
      <c r="B1716" s="237">
        <v>1653</v>
      </c>
      <c r="C1716" s="236">
        <v>109.15526453866862</v>
      </c>
    </row>
    <row r="1717" spans="2:3" x14ac:dyDescent="0.25">
      <c r="B1717" s="237">
        <v>1654</v>
      </c>
      <c r="C1717" s="236">
        <v>82.365385250783063</v>
      </c>
    </row>
    <row r="1718" spans="2:3" x14ac:dyDescent="0.25">
      <c r="B1718" s="237">
        <v>1655</v>
      </c>
      <c r="C1718" s="236">
        <v>140.7209876402371</v>
      </c>
    </row>
    <row r="1719" spans="2:3" x14ac:dyDescent="0.25">
      <c r="B1719" s="237">
        <v>1656</v>
      </c>
      <c r="C1719" s="236">
        <v>116.89092079686776</v>
      </c>
    </row>
    <row r="1720" spans="2:3" x14ac:dyDescent="0.25">
      <c r="B1720" s="237">
        <v>1657</v>
      </c>
      <c r="C1720" s="236">
        <v>243.33563054829042</v>
      </c>
    </row>
    <row r="1721" spans="2:3" x14ac:dyDescent="0.25">
      <c r="B1721" s="237">
        <v>1658</v>
      </c>
      <c r="C1721" s="236">
        <v>149.12152382032517</v>
      </c>
    </row>
    <row r="1722" spans="2:3" x14ac:dyDescent="0.25">
      <c r="B1722" s="237">
        <v>1659</v>
      </c>
      <c r="C1722" s="236">
        <v>100.38289158149227</v>
      </c>
    </row>
    <row r="1723" spans="2:3" x14ac:dyDescent="0.25">
      <c r="B1723" s="237">
        <v>1660</v>
      </c>
      <c r="C1723" s="236">
        <v>151.4492130633067</v>
      </c>
    </row>
    <row r="1724" spans="2:3" x14ac:dyDescent="0.25">
      <c r="B1724" s="237">
        <v>1661</v>
      </c>
      <c r="C1724" s="236">
        <v>77.362395783531355</v>
      </c>
    </row>
    <row r="1725" spans="2:3" x14ac:dyDescent="0.25">
      <c r="B1725" s="237">
        <v>1662</v>
      </c>
      <c r="C1725" s="236">
        <v>86.245376835768042</v>
      </c>
    </row>
    <row r="1726" spans="2:3" x14ac:dyDescent="0.25">
      <c r="B1726" s="237">
        <v>1663</v>
      </c>
      <c r="C1726" s="236">
        <v>128.38489773633975</v>
      </c>
    </row>
    <row r="1727" spans="2:3" x14ac:dyDescent="0.25">
      <c r="B1727" s="237">
        <v>1664</v>
      </c>
      <c r="C1727" s="236">
        <v>199.20171335211248</v>
      </c>
    </row>
    <row r="1728" spans="2:3" x14ac:dyDescent="0.25">
      <c r="B1728" s="237">
        <v>1665</v>
      </c>
      <c r="C1728" s="236">
        <v>120.74274134883693</v>
      </c>
    </row>
    <row r="1729" spans="2:3" x14ac:dyDescent="0.25">
      <c r="B1729" s="237">
        <v>1666</v>
      </c>
      <c r="C1729" s="236">
        <v>127.34282286631347</v>
      </c>
    </row>
    <row r="1730" spans="2:3" x14ac:dyDescent="0.25">
      <c r="B1730" s="237">
        <v>1667</v>
      </c>
      <c r="C1730" s="236">
        <v>151.95479577640683</v>
      </c>
    </row>
    <row r="1731" spans="2:3" x14ac:dyDescent="0.25">
      <c r="B1731" s="237">
        <v>1668</v>
      </c>
      <c r="C1731" s="236">
        <v>86.817325592104154</v>
      </c>
    </row>
    <row r="1732" spans="2:3" x14ac:dyDescent="0.25">
      <c r="B1732" s="237">
        <v>1669</v>
      </c>
      <c r="C1732" s="236">
        <v>179.46577748362344</v>
      </c>
    </row>
    <row r="1733" spans="2:3" x14ac:dyDescent="0.25">
      <c r="B1733" s="237">
        <v>1670</v>
      </c>
      <c r="C1733" s="236">
        <v>79.425305303740203</v>
      </c>
    </row>
    <row r="1734" spans="2:3" x14ac:dyDescent="0.25">
      <c r="B1734" s="237">
        <v>1671</v>
      </c>
      <c r="C1734" s="236">
        <v>104.52251882573951</v>
      </c>
    </row>
    <row r="1735" spans="2:3" x14ac:dyDescent="0.25">
      <c r="B1735" s="237">
        <v>1672</v>
      </c>
      <c r="C1735" s="236">
        <v>116.59859878052401</v>
      </c>
    </row>
    <row r="1736" spans="2:3" x14ac:dyDescent="0.25">
      <c r="B1736" s="237">
        <v>1673</v>
      </c>
      <c r="C1736" s="236">
        <v>93.547830585205631</v>
      </c>
    </row>
    <row r="1737" spans="2:3" x14ac:dyDescent="0.25">
      <c r="B1737" s="237">
        <v>1674</v>
      </c>
      <c r="C1737" s="236">
        <v>118.52528289168292</v>
      </c>
    </row>
    <row r="1738" spans="2:3" x14ac:dyDescent="0.25">
      <c r="B1738" s="237">
        <v>1675</v>
      </c>
      <c r="C1738" s="236">
        <v>139.83572328173457</v>
      </c>
    </row>
    <row r="1739" spans="2:3" x14ac:dyDescent="0.25">
      <c r="B1739" s="237">
        <v>1676</v>
      </c>
      <c r="C1739" s="236">
        <v>68.172358433629455</v>
      </c>
    </row>
    <row r="1740" spans="2:3" x14ac:dyDescent="0.25">
      <c r="B1740" s="237">
        <v>1677</v>
      </c>
      <c r="C1740" s="236">
        <v>115.77259593519675</v>
      </c>
    </row>
    <row r="1741" spans="2:3" x14ac:dyDescent="0.25">
      <c r="B1741" s="237">
        <v>1678</v>
      </c>
      <c r="C1741" s="236">
        <v>135.98816912825765</v>
      </c>
    </row>
    <row r="1742" spans="2:3" x14ac:dyDescent="0.25">
      <c r="B1742" s="237">
        <v>1679</v>
      </c>
      <c r="C1742" s="236">
        <v>211.44733667980188</v>
      </c>
    </row>
    <row r="1743" spans="2:3" x14ac:dyDescent="0.25">
      <c r="B1743" s="237">
        <v>1680</v>
      </c>
      <c r="C1743" s="236">
        <v>126.07601953431013</v>
      </c>
    </row>
    <row r="1744" spans="2:3" x14ac:dyDescent="0.25">
      <c r="B1744" s="237">
        <v>1681</v>
      </c>
      <c r="C1744" s="236">
        <v>110.11976891794323</v>
      </c>
    </row>
    <row r="1745" spans="2:3" x14ac:dyDescent="0.25">
      <c r="B1745" s="237">
        <v>1682</v>
      </c>
      <c r="C1745" s="236">
        <v>119.193724372452</v>
      </c>
    </row>
    <row r="1746" spans="2:3" x14ac:dyDescent="0.25">
      <c r="B1746" s="237">
        <v>1683</v>
      </c>
      <c r="C1746" s="236">
        <v>123.33840496913415</v>
      </c>
    </row>
    <row r="1747" spans="2:3" x14ac:dyDescent="0.25">
      <c r="B1747" s="237">
        <v>1684</v>
      </c>
      <c r="C1747" s="236">
        <v>239.63761295111252</v>
      </c>
    </row>
    <row r="1748" spans="2:3" x14ac:dyDescent="0.25">
      <c r="B1748" s="237">
        <v>1685</v>
      </c>
      <c r="C1748" s="236">
        <v>137.65523932104418</v>
      </c>
    </row>
    <row r="1749" spans="2:3" x14ac:dyDescent="0.25">
      <c r="B1749" s="237">
        <v>1686</v>
      </c>
      <c r="C1749" s="236">
        <v>119.72299007056812</v>
      </c>
    </row>
    <row r="1750" spans="2:3" x14ac:dyDescent="0.25">
      <c r="B1750" s="237">
        <v>1687</v>
      </c>
      <c r="C1750" s="236">
        <v>86.325598217272642</v>
      </c>
    </row>
    <row r="1751" spans="2:3" x14ac:dyDescent="0.25">
      <c r="B1751" s="237">
        <v>1688</v>
      </c>
      <c r="C1751" s="236">
        <v>156.78850808924679</v>
      </c>
    </row>
    <row r="1752" spans="2:3" x14ac:dyDescent="0.25">
      <c r="B1752" s="237">
        <v>1689</v>
      </c>
      <c r="C1752" s="236">
        <v>83.603244118498253</v>
      </c>
    </row>
    <row r="1753" spans="2:3" x14ac:dyDescent="0.25">
      <c r="B1753" s="237">
        <v>1690</v>
      </c>
      <c r="C1753" s="236">
        <v>152.47209483071467</v>
      </c>
    </row>
    <row r="1754" spans="2:3" x14ac:dyDescent="0.25">
      <c r="B1754" s="237">
        <v>1691</v>
      </c>
      <c r="C1754" s="236">
        <v>98.359579553736339</v>
      </c>
    </row>
    <row r="1755" spans="2:3" x14ac:dyDescent="0.25">
      <c r="B1755" s="237">
        <v>1692</v>
      </c>
      <c r="C1755" s="236">
        <v>146.46325572880221</v>
      </c>
    </row>
    <row r="1756" spans="2:3" x14ac:dyDescent="0.25">
      <c r="B1756" s="237">
        <v>1693</v>
      </c>
      <c r="C1756" s="236">
        <v>95.289076276241701</v>
      </c>
    </row>
    <row r="1757" spans="2:3" x14ac:dyDescent="0.25">
      <c r="B1757" s="237">
        <v>1694</v>
      </c>
      <c r="C1757" s="236">
        <v>73.514654681505874</v>
      </c>
    </row>
    <row r="1758" spans="2:3" x14ac:dyDescent="0.25">
      <c r="B1758" s="237">
        <v>1695</v>
      </c>
      <c r="C1758" s="236">
        <v>77.043428314187139</v>
      </c>
    </row>
    <row r="1759" spans="2:3" x14ac:dyDescent="0.25">
      <c r="B1759" s="237">
        <v>1696</v>
      </c>
      <c r="C1759" s="236">
        <v>122.3572014465388</v>
      </c>
    </row>
    <row r="1760" spans="2:3" x14ac:dyDescent="0.25">
      <c r="B1760" s="237">
        <v>1697</v>
      </c>
      <c r="C1760" s="236">
        <v>138.80233689863988</v>
      </c>
    </row>
    <row r="1761" spans="2:3" x14ac:dyDescent="0.25">
      <c r="B1761" s="237">
        <v>1698</v>
      </c>
      <c r="C1761" s="236">
        <v>122.91746250701524</v>
      </c>
    </row>
    <row r="1762" spans="2:3" x14ac:dyDescent="0.25">
      <c r="B1762" s="237">
        <v>1699</v>
      </c>
      <c r="C1762" s="236">
        <v>144.2730206843292</v>
      </c>
    </row>
    <row r="1763" spans="2:3" x14ac:dyDescent="0.25">
      <c r="B1763" s="237">
        <v>1700</v>
      </c>
      <c r="C1763" s="236">
        <v>153.88806512865457</v>
      </c>
    </row>
    <row r="1764" spans="2:3" x14ac:dyDescent="0.25">
      <c r="B1764" s="237">
        <v>1701</v>
      </c>
      <c r="C1764" s="236">
        <v>268.10691922361752</v>
      </c>
    </row>
    <row r="1765" spans="2:3" x14ac:dyDescent="0.25">
      <c r="B1765" s="237">
        <v>1702</v>
      </c>
      <c r="C1765" s="236">
        <v>63.155471055994461</v>
      </c>
    </row>
    <row r="1766" spans="2:3" x14ac:dyDescent="0.25">
      <c r="B1766" s="237">
        <v>1703</v>
      </c>
      <c r="C1766" s="236">
        <v>108.69642352930205</v>
      </c>
    </row>
    <row r="1767" spans="2:3" x14ac:dyDescent="0.25">
      <c r="B1767" s="237">
        <v>1704</v>
      </c>
      <c r="C1767" s="236">
        <v>129.75531805080252</v>
      </c>
    </row>
    <row r="1768" spans="2:3" x14ac:dyDescent="0.25">
      <c r="B1768" s="237">
        <v>1705</v>
      </c>
      <c r="C1768" s="236">
        <v>120.08661440657944</v>
      </c>
    </row>
    <row r="1769" spans="2:3" x14ac:dyDescent="0.25">
      <c r="B1769" s="237">
        <v>1706</v>
      </c>
      <c r="C1769" s="236">
        <v>91.637949821195832</v>
      </c>
    </row>
    <row r="1770" spans="2:3" x14ac:dyDescent="0.25">
      <c r="B1770" s="237">
        <v>1707</v>
      </c>
      <c r="C1770" s="236">
        <v>84.209990221863222</v>
      </c>
    </row>
    <row r="1771" spans="2:3" x14ac:dyDescent="0.25">
      <c r="B1771" s="237">
        <v>1708</v>
      </c>
      <c r="C1771" s="236">
        <v>105.41971880931901</v>
      </c>
    </row>
    <row r="1772" spans="2:3" x14ac:dyDescent="0.25">
      <c r="B1772" s="237">
        <v>1709</v>
      </c>
      <c r="C1772" s="236">
        <v>124.97241404545133</v>
      </c>
    </row>
    <row r="1773" spans="2:3" x14ac:dyDescent="0.25">
      <c r="B1773" s="237">
        <v>1710</v>
      </c>
      <c r="C1773" s="236">
        <v>163.41141540404618</v>
      </c>
    </row>
    <row r="1774" spans="2:3" x14ac:dyDescent="0.25">
      <c r="B1774" s="237">
        <v>1711</v>
      </c>
      <c r="C1774" s="236">
        <v>76.715574147501925</v>
      </c>
    </row>
    <row r="1775" spans="2:3" x14ac:dyDescent="0.25">
      <c r="B1775" s="237">
        <v>1712</v>
      </c>
      <c r="C1775" s="236">
        <v>128.64997206902524</v>
      </c>
    </row>
    <row r="1776" spans="2:3" x14ac:dyDescent="0.25">
      <c r="B1776" s="237">
        <v>1713</v>
      </c>
      <c r="C1776" s="236">
        <v>100.92169651536305</v>
      </c>
    </row>
    <row r="1777" spans="2:3" x14ac:dyDescent="0.25">
      <c r="B1777" s="237">
        <v>1714</v>
      </c>
      <c r="C1777" s="236">
        <v>236.57617099236313</v>
      </c>
    </row>
    <row r="1778" spans="2:3" x14ac:dyDescent="0.25">
      <c r="B1778" s="237">
        <v>1715</v>
      </c>
      <c r="C1778" s="236">
        <v>81.927489381928893</v>
      </c>
    </row>
    <row r="1779" spans="2:3" x14ac:dyDescent="0.25">
      <c r="B1779" s="237">
        <v>1716</v>
      </c>
      <c r="C1779" s="236">
        <v>109.61686276870793</v>
      </c>
    </row>
    <row r="1780" spans="2:3" x14ac:dyDescent="0.25">
      <c r="B1780" s="237">
        <v>1717</v>
      </c>
      <c r="C1780" s="236">
        <v>152.74385605150317</v>
      </c>
    </row>
    <row r="1781" spans="2:3" x14ac:dyDescent="0.25">
      <c r="B1781" s="237">
        <v>1718</v>
      </c>
      <c r="C1781" s="236">
        <v>158.83322900441814</v>
      </c>
    </row>
    <row r="1782" spans="2:3" x14ac:dyDescent="0.25">
      <c r="B1782" s="237">
        <v>1719</v>
      </c>
      <c r="C1782" s="236">
        <v>62.940803350714255</v>
      </c>
    </row>
    <row r="1783" spans="2:3" x14ac:dyDescent="0.25">
      <c r="B1783" s="237">
        <v>1720</v>
      </c>
      <c r="C1783" s="236">
        <v>146.85287619492019</v>
      </c>
    </row>
    <row r="1784" spans="2:3" x14ac:dyDescent="0.25">
      <c r="B1784" s="237">
        <v>1721</v>
      </c>
      <c r="C1784" s="236">
        <v>123.00503088953901</v>
      </c>
    </row>
    <row r="1785" spans="2:3" x14ac:dyDescent="0.25">
      <c r="B1785" s="237">
        <v>1722</v>
      </c>
      <c r="C1785" s="236">
        <v>120.1270832778081</v>
      </c>
    </row>
    <row r="1786" spans="2:3" x14ac:dyDescent="0.25">
      <c r="B1786" s="237">
        <v>1723</v>
      </c>
      <c r="C1786" s="236">
        <v>172.78925744624945</v>
      </c>
    </row>
    <row r="1787" spans="2:3" x14ac:dyDescent="0.25">
      <c r="B1787" s="237">
        <v>1724</v>
      </c>
      <c r="C1787" s="236">
        <v>76.809222902928397</v>
      </c>
    </row>
    <row r="1788" spans="2:3" x14ac:dyDescent="0.25">
      <c r="B1788" s="237">
        <v>1725</v>
      </c>
      <c r="C1788" s="236">
        <v>138.8538466414544</v>
      </c>
    </row>
    <row r="1789" spans="2:3" x14ac:dyDescent="0.25">
      <c r="B1789" s="237">
        <v>1726</v>
      </c>
      <c r="C1789" s="236">
        <v>124.66420246074644</v>
      </c>
    </row>
    <row r="1790" spans="2:3" x14ac:dyDescent="0.25">
      <c r="B1790" s="237">
        <v>1727</v>
      </c>
      <c r="C1790" s="236">
        <v>154.81978688202636</v>
      </c>
    </row>
    <row r="1791" spans="2:3" x14ac:dyDescent="0.25">
      <c r="B1791" s="237">
        <v>1728</v>
      </c>
      <c r="C1791" s="236">
        <v>85.44160547920481</v>
      </c>
    </row>
    <row r="1792" spans="2:3" x14ac:dyDescent="0.25">
      <c r="B1792" s="237">
        <v>1729</v>
      </c>
      <c r="C1792" s="236">
        <v>142.51712043204992</v>
      </c>
    </row>
    <row r="1793" spans="2:3" x14ac:dyDescent="0.25">
      <c r="B1793" s="237">
        <v>1730</v>
      </c>
      <c r="C1793" s="236">
        <v>106.74716507933576</v>
      </c>
    </row>
    <row r="1794" spans="2:3" x14ac:dyDescent="0.25">
      <c r="B1794" s="237">
        <v>1731</v>
      </c>
      <c r="C1794" s="236">
        <v>122.86437488505892</v>
      </c>
    </row>
    <row r="1795" spans="2:3" x14ac:dyDescent="0.25">
      <c r="B1795" s="237">
        <v>1732</v>
      </c>
      <c r="C1795" s="236">
        <v>182.87126530078231</v>
      </c>
    </row>
    <row r="1796" spans="2:3" x14ac:dyDescent="0.25">
      <c r="B1796" s="237">
        <v>1733</v>
      </c>
      <c r="C1796" s="236">
        <v>175.20336161238049</v>
      </c>
    </row>
    <row r="1797" spans="2:3" x14ac:dyDescent="0.25">
      <c r="B1797" s="237">
        <v>1734</v>
      </c>
      <c r="C1797" s="236">
        <v>100.78468097610747</v>
      </c>
    </row>
    <row r="1798" spans="2:3" x14ac:dyDescent="0.25">
      <c r="B1798" s="237">
        <v>1735</v>
      </c>
      <c r="C1798" s="236">
        <v>143.4721677136578</v>
      </c>
    </row>
    <row r="1799" spans="2:3" x14ac:dyDescent="0.25">
      <c r="B1799" s="237">
        <v>1736</v>
      </c>
      <c r="C1799" s="236">
        <v>116.71625093069119</v>
      </c>
    </row>
    <row r="1800" spans="2:3" x14ac:dyDescent="0.25">
      <c r="B1800" s="237">
        <v>1737</v>
      </c>
      <c r="C1800" s="236">
        <v>103.07465782290721</v>
      </c>
    </row>
    <row r="1801" spans="2:3" x14ac:dyDescent="0.25">
      <c r="B1801" s="237">
        <v>1738</v>
      </c>
      <c r="C1801" s="236">
        <v>120.11321636359973</v>
      </c>
    </row>
    <row r="1802" spans="2:3" x14ac:dyDescent="0.25">
      <c r="B1802" s="237">
        <v>1739</v>
      </c>
      <c r="C1802" s="236">
        <v>128.57466597711672</v>
      </c>
    </row>
    <row r="1803" spans="2:3" x14ac:dyDescent="0.25">
      <c r="B1803" s="237">
        <v>1740</v>
      </c>
      <c r="C1803" s="236">
        <v>65.539102491857477</v>
      </c>
    </row>
    <row r="1804" spans="2:3" x14ac:dyDescent="0.25">
      <c r="B1804" s="237">
        <v>1741</v>
      </c>
      <c r="C1804" s="236">
        <v>129.68567043693113</v>
      </c>
    </row>
    <row r="1805" spans="2:3" x14ac:dyDescent="0.25">
      <c r="B1805" s="237">
        <v>1742</v>
      </c>
      <c r="C1805" s="236">
        <v>134.29066655097324</v>
      </c>
    </row>
    <row r="1806" spans="2:3" x14ac:dyDescent="0.25">
      <c r="B1806" s="237">
        <v>1743</v>
      </c>
      <c r="C1806" s="236">
        <v>123.55296211783092</v>
      </c>
    </row>
    <row r="1807" spans="2:3" x14ac:dyDescent="0.25">
      <c r="B1807" s="237">
        <v>1744</v>
      </c>
      <c r="C1807" s="236">
        <v>116.89408373627427</v>
      </c>
    </row>
    <row r="1808" spans="2:3" x14ac:dyDescent="0.25">
      <c r="B1808" s="237">
        <v>1745</v>
      </c>
      <c r="C1808" s="236">
        <v>129.37042783627118</v>
      </c>
    </row>
    <row r="1809" spans="2:3" x14ac:dyDescent="0.25">
      <c r="B1809" s="237">
        <v>1746</v>
      </c>
      <c r="C1809" s="236">
        <v>135.67857865274669</v>
      </c>
    </row>
    <row r="1810" spans="2:3" x14ac:dyDescent="0.25">
      <c r="B1810" s="237">
        <v>1747</v>
      </c>
      <c r="C1810" s="236">
        <v>104.27712971343163</v>
      </c>
    </row>
    <row r="1811" spans="2:3" x14ac:dyDescent="0.25">
      <c r="B1811" s="237">
        <v>1748</v>
      </c>
      <c r="C1811" s="236">
        <v>87.275552481612749</v>
      </c>
    </row>
    <row r="1812" spans="2:3" x14ac:dyDescent="0.25">
      <c r="B1812" s="237">
        <v>1749</v>
      </c>
      <c r="C1812" s="236">
        <v>128.44470783144843</v>
      </c>
    </row>
    <row r="1813" spans="2:3" x14ac:dyDescent="0.25">
      <c r="B1813" s="237">
        <v>1750</v>
      </c>
      <c r="C1813" s="236">
        <v>154.63264094860145</v>
      </c>
    </row>
    <row r="1814" spans="2:3" x14ac:dyDescent="0.25">
      <c r="B1814" s="237">
        <v>1751</v>
      </c>
      <c r="C1814" s="236">
        <v>121.77652472058512</v>
      </c>
    </row>
    <row r="1815" spans="2:3" x14ac:dyDescent="0.25">
      <c r="B1815" s="237">
        <v>1752</v>
      </c>
      <c r="C1815" s="236">
        <v>151.71510538581586</v>
      </c>
    </row>
    <row r="1816" spans="2:3" x14ac:dyDescent="0.25">
      <c r="B1816" s="237">
        <v>1753</v>
      </c>
      <c r="C1816" s="236">
        <v>161.24878124520393</v>
      </c>
    </row>
    <row r="1817" spans="2:3" x14ac:dyDescent="0.25">
      <c r="B1817" s="237">
        <v>1754</v>
      </c>
      <c r="C1817" s="236">
        <v>153.71431985913986</v>
      </c>
    </row>
    <row r="1818" spans="2:3" x14ac:dyDescent="0.25">
      <c r="B1818" s="237">
        <v>1755</v>
      </c>
      <c r="C1818" s="236">
        <v>107.92247016075848</v>
      </c>
    </row>
    <row r="1819" spans="2:3" x14ac:dyDescent="0.25">
      <c r="B1819" s="237">
        <v>1756</v>
      </c>
      <c r="C1819" s="236">
        <v>106.96319781093091</v>
      </c>
    </row>
    <row r="1820" spans="2:3" x14ac:dyDescent="0.25">
      <c r="B1820" s="237">
        <v>1757</v>
      </c>
      <c r="C1820" s="236">
        <v>110.11972910157083</v>
      </c>
    </row>
    <row r="1821" spans="2:3" x14ac:dyDescent="0.25">
      <c r="B1821" s="237">
        <v>1758</v>
      </c>
      <c r="C1821" s="236">
        <v>127.52512136127568</v>
      </c>
    </row>
    <row r="1822" spans="2:3" x14ac:dyDescent="0.25">
      <c r="B1822" s="237">
        <v>1759</v>
      </c>
      <c r="C1822" s="236">
        <v>116.58620212100342</v>
      </c>
    </row>
    <row r="1823" spans="2:3" x14ac:dyDescent="0.25">
      <c r="B1823" s="237">
        <v>1760</v>
      </c>
      <c r="C1823" s="236">
        <v>133.56431233868778</v>
      </c>
    </row>
    <row r="1824" spans="2:3" x14ac:dyDescent="0.25">
      <c r="B1824" s="237">
        <v>1761</v>
      </c>
      <c r="C1824" s="236">
        <v>134.32938086155946</v>
      </c>
    </row>
    <row r="1825" spans="2:3" x14ac:dyDescent="0.25">
      <c r="B1825" s="237">
        <v>1762</v>
      </c>
      <c r="C1825" s="236">
        <v>133.66489575063412</v>
      </c>
    </row>
    <row r="1826" spans="2:3" x14ac:dyDescent="0.25">
      <c r="B1826" s="237">
        <v>1763</v>
      </c>
      <c r="C1826" s="236">
        <v>173.0971742789034</v>
      </c>
    </row>
    <row r="1827" spans="2:3" x14ac:dyDescent="0.25">
      <c r="B1827" s="237">
        <v>1764</v>
      </c>
      <c r="C1827" s="236">
        <v>117.75232657908171</v>
      </c>
    </row>
    <row r="1828" spans="2:3" x14ac:dyDescent="0.25">
      <c r="B1828" s="237">
        <v>1765</v>
      </c>
      <c r="C1828" s="236">
        <v>106.60349556906125</v>
      </c>
    </row>
    <row r="1829" spans="2:3" x14ac:dyDescent="0.25">
      <c r="B1829" s="237">
        <v>1766</v>
      </c>
      <c r="C1829" s="236">
        <v>169.93436476607465</v>
      </c>
    </row>
    <row r="1830" spans="2:3" x14ac:dyDescent="0.25">
      <c r="B1830" s="237">
        <v>1767</v>
      </c>
      <c r="C1830" s="236">
        <v>138.92553441222074</v>
      </c>
    </row>
    <row r="1831" spans="2:3" x14ac:dyDescent="0.25">
      <c r="B1831" s="237">
        <v>1768</v>
      </c>
      <c r="C1831" s="236">
        <v>153.2781620202789</v>
      </c>
    </row>
    <row r="1832" spans="2:3" x14ac:dyDescent="0.25">
      <c r="B1832" s="237">
        <v>1769</v>
      </c>
      <c r="C1832" s="236">
        <v>79.525390321275779</v>
      </c>
    </row>
    <row r="1833" spans="2:3" x14ac:dyDescent="0.25">
      <c r="B1833" s="237">
        <v>1770</v>
      </c>
      <c r="C1833" s="236">
        <v>122.08500882331255</v>
      </c>
    </row>
    <row r="1834" spans="2:3" x14ac:dyDescent="0.25">
      <c r="B1834" s="237">
        <v>1771</v>
      </c>
      <c r="C1834" s="236">
        <v>135.65088111603282</v>
      </c>
    </row>
    <row r="1835" spans="2:3" x14ac:dyDescent="0.25">
      <c r="B1835" s="237">
        <v>1772</v>
      </c>
      <c r="C1835" s="236">
        <v>155.25373422435112</v>
      </c>
    </row>
    <row r="1836" spans="2:3" x14ac:dyDescent="0.25">
      <c r="B1836" s="237">
        <v>1773</v>
      </c>
      <c r="C1836" s="236">
        <v>111.86328655850997</v>
      </c>
    </row>
    <row r="1837" spans="2:3" x14ac:dyDescent="0.25">
      <c r="B1837" s="237">
        <v>1774</v>
      </c>
      <c r="C1837" s="236">
        <v>170.41845919374225</v>
      </c>
    </row>
    <row r="1838" spans="2:3" x14ac:dyDescent="0.25">
      <c r="B1838" s="237">
        <v>1775</v>
      </c>
      <c r="C1838" s="236">
        <v>133.13300508929589</v>
      </c>
    </row>
    <row r="1839" spans="2:3" x14ac:dyDescent="0.25">
      <c r="B1839" s="237">
        <v>1776</v>
      </c>
      <c r="C1839" s="236">
        <v>114.34181183830373</v>
      </c>
    </row>
    <row r="1840" spans="2:3" x14ac:dyDescent="0.25">
      <c r="B1840" s="237">
        <v>1777</v>
      </c>
      <c r="C1840" s="236">
        <v>173.2500421136846</v>
      </c>
    </row>
    <row r="1841" spans="2:3" x14ac:dyDescent="0.25">
      <c r="B1841" s="237">
        <v>1778</v>
      </c>
      <c r="C1841" s="236">
        <v>90.74006587223775</v>
      </c>
    </row>
    <row r="1842" spans="2:3" x14ac:dyDescent="0.25">
      <c r="B1842" s="237">
        <v>1779</v>
      </c>
      <c r="C1842" s="236">
        <v>149.90279537721955</v>
      </c>
    </row>
    <row r="1843" spans="2:3" x14ac:dyDescent="0.25">
      <c r="B1843" s="237">
        <v>1780</v>
      </c>
      <c r="C1843" s="236">
        <v>101.29444415090767</v>
      </c>
    </row>
    <row r="1844" spans="2:3" x14ac:dyDescent="0.25">
      <c r="B1844" s="237">
        <v>1781</v>
      </c>
      <c r="C1844" s="236">
        <v>175.76574618639532</v>
      </c>
    </row>
    <row r="1845" spans="2:3" x14ac:dyDescent="0.25">
      <c r="B1845" s="237">
        <v>1782</v>
      </c>
      <c r="C1845" s="236">
        <v>68.083189141923597</v>
      </c>
    </row>
    <row r="1846" spans="2:3" x14ac:dyDescent="0.25">
      <c r="B1846" s="237">
        <v>1783</v>
      </c>
      <c r="C1846" s="236">
        <v>181.44725172165218</v>
      </c>
    </row>
    <row r="1847" spans="2:3" x14ac:dyDescent="0.25">
      <c r="B1847" s="237">
        <v>1784</v>
      </c>
      <c r="C1847" s="236">
        <v>183.85294947179119</v>
      </c>
    </row>
    <row r="1848" spans="2:3" x14ac:dyDescent="0.25">
      <c r="B1848" s="237">
        <v>1785</v>
      </c>
      <c r="C1848" s="236">
        <v>138.08011293981824</v>
      </c>
    </row>
    <row r="1849" spans="2:3" x14ac:dyDescent="0.25">
      <c r="B1849" s="237">
        <v>1786</v>
      </c>
      <c r="C1849" s="236">
        <v>126.62139192991071</v>
      </c>
    </row>
    <row r="1850" spans="2:3" x14ac:dyDescent="0.25">
      <c r="B1850" s="237">
        <v>1787</v>
      </c>
      <c r="C1850" s="236">
        <v>94.028013537629718</v>
      </c>
    </row>
    <row r="1851" spans="2:3" x14ac:dyDescent="0.25">
      <c r="B1851" s="237">
        <v>1788</v>
      </c>
      <c r="C1851" s="236">
        <v>153.45209569492732</v>
      </c>
    </row>
    <row r="1852" spans="2:3" x14ac:dyDescent="0.25">
      <c r="B1852" s="237">
        <v>1789</v>
      </c>
      <c r="C1852" s="236">
        <v>101.80322659181601</v>
      </c>
    </row>
    <row r="1853" spans="2:3" x14ac:dyDescent="0.25">
      <c r="B1853" s="237">
        <v>1790</v>
      </c>
      <c r="C1853" s="236">
        <v>120.15489733545634</v>
      </c>
    </row>
    <row r="1854" spans="2:3" x14ac:dyDescent="0.25">
      <c r="B1854" s="237">
        <v>1791</v>
      </c>
      <c r="C1854" s="236">
        <v>134.24202036158286</v>
      </c>
    </row>
    <row r="1855" spans="2:3" x14ac:dyDescent="0.25">
      <c r="B1855" s="237">
        <v>1792</v>
      </c>
      <c r="C1855" s="236">
        <v>164.63356322856694</v>
      </c>
    </row>
    <row r="1856" spans="2:3" x14ac:dyDescent="0.25">
      <c r="B1856" s="237">
        <v>1793</v>
      </c>
      <c r="C1856" s="236">
        <v>114.40286009775531</v>
      </c>
    </row>
    <row r="1857" spans="2:3" x14ac:dyDescent="0.25">
      <c r="B1857" s="237">
        <v>1794</v>
      </c>
      <c r="C1857" s="236">
        <v>103.25095719279318</v>
      </c>
    </row>
    <row r="1858" spans="2:3" x14ac:dyDescent="0.25">
      <c r="B1858" s="237">
        <v>1795</v>
      </c>
      <c r="C1858" s="236">
        <v>134.03016155387994</v>
      </c>
    </row>
    <row r="1859" spans="2:3" x14ac:dyDescent="0.25">
      <c r="B1859" s="237">
        <v>1796</v>
      </c>
      <c r="C1859" s="236">
        <v>142.23424123796542</v>
      </c>
    </row>
    <row r="1860" spans="2:3" x14ac:dyDescent="0.25">
      <c r="B1860" s="237">
        <v>1797</v>
      </c>
      <c r="C1860" s="236">
        <v>145.5781849048843</v>
      </c>
    </row>
    <row r="1861" spans="2:3" x14ac:dyDescent="0.25">
      <c r="B1861" s="237">
        <v>1798</v>
      </c>
      <c r="C1861" s="236">
        <v>131.3171885913581</v>
      </c>
    </row>
    <row r="1862" spans="2:3" x14ac:dyDescent="0.25">
      <c r="B1862" s="237">
        <v>1799</v>
      </c>
      <c r="C1862" s="236">
        <v>147.50607395506691</v>
      </c>
    </row>
    <row r="1863" spans="2:3" x14ac:dyDescent="0.25">
      <c r="B1863" s="237">
        <v>1800</v>
      </c>
      <c r="C1863" s="236">
        <v>154.389074225874</v>
      </c>
    </row>
    <row r="1864" spans="2:3" x14ac:dyDescent="0.25">
      <c r="B1864" s="237">
        <v>1801</v>
      </c>
      <c r="C1864" s="236">
        <v>103.02433089525834</v>
      </c>
    </row>
    <row r="1865" spans="2:3" x14ac:dyDescent="0.25">
      <c r="B1865" s="237">
        <v>1802</v>
      </c>
      <c r="C1865" s="236">
        <v>88.086076216873053</v>
      </c>
    </row>
    <row r="1866" spans="2:3" x14ac:dyDescent="0.25">
      <c r="B1866" s="237">
        <v>1803</v>
      </c>
      <c r="C1866" s="236">
        <v>105.18473988062108</v>
      </c>
    </row>
    <row r="1867" spans="2:3" x14ac:dyDescent="0.25">
      <c r="B1867" s="237">
        <v>1804</v>
      </c>
      <c r="C1867" s="236">
        <v>128.71306244034855</v>
      </c>
    </row>
    <row r="1868" spans="2:3" x14ac:dyDescent="0.25">
      <c r="B1868" s="237">
        <v>1805</v>
      </c>
      <c r="C1868" s="236">
        <v>115.15034445607417</v>
      </c>
    </row>
    <row r="1869" spans="2:3" x14ac:dyDescent="0.25">
      <c r="B1869" s="237">
        <v>1806</v>
      </c>
      <c r="C1869" s="236">
        <v>124.15912437338019</v>
      </c>
    </row>
    <row r="1870" spans="2:3" x14ac:dyDescent="0.25">
      <c r="B1870" s="237">
        <v>1807</v>
      </c>
      <c r="C1870" s="236">
        <v>137.88895877551357</v>
      </c>
    </row>
    <row r="1871" spans="2:3" x14ac:dyDescent="0.25">
      <c r="B1871" s="237">
        <v>1808</v>
      </c>
      <c r="C1871" s="236">
        <v>114.63085017292772</v>
      </c>
    </row>
    <row r="1872" spans="2:3" x14ac:dyDescent="0.25">
      <c r="B1872" s="237">
        <v>1809</v>
      </c>
      <c r="C1872" s="236">
        <v>147.63368533592734</v>
      </c>
    </row>
    <row r="1873" spans="2:3" x14ac:dyDescent="0.25">
      <c r="B1873" s="237">
        <v>1810</v>
      </c>
      <c r="C1873" s="236">
        <v>107.12642288262523</v>
      </c>
    </row>
    <row r="1874" spans="2:3" x14ac:dyDescent="0.25">
      <c r="B1874" s="237">
        <v>1811</v>
      </c>
      <c r="C1874" s="236">
        <v>189.79481359235351</v>
      </c>
    </row>
    <row r="1875" spans="2:3" x14ac:dyDescent="0.25">
      <c r="B1875" s="237">
        <v>1812</v>
      </c>
      <c r="C1875" s="236">
        <v>126.39470112217903</v>
      </c>
    </row>
    <row r="1876" spans="2:3" x14ac:dyDescent="0.25">
      <c r="B1876" s="237">
        <v>1813</v>
      </c>
      <c r="C1876" s="236">
        <v>109.64663806977786</v>
      </c>
    </row>
    <row r="1877" spans="2:3" x14ac:dyDescent="0.25">
      <c r="B1877" s="237">
        <v>1814</v>
      </c>
      <c r="C1877" s="236">
        <v>111.69682761850031</v>
      </c>
    </row>
    <row r="1878" spans="2:3" x14ac:dyDescent="0.25">
      <c r="B1878" s="237">
        <v>1815</v>
      </c>
      <c r="C1878" s="236">
        <v>151.27531402766016</v>
      </c>
    </row>
    <row r="1879" spans="2:3" x14ac:dyDescent="0.25">
      <c r="B1879" s="237">
        <v>1816</v>
      </c>
      <c r="C1879" s="236">
        <v>168.55800891437394</v>
      </c>
    </row>
    <row r="1880" spans="2:3" x14ac:dyDescent="0.25">
      <c r="B1880" s="237">
        <v>1817</v>
      </c>
      <c r="C1880" s="236">
        <v>141.81300265985581</v>
      </c>
    </row>
    <row r="1881" spans="2:3" x14ac:dyDescent="0.25">
      <c r="B1881" s="237">
        <v>1818</v>
      </c>
      <c r="C1881" s="236">
        <v>81.017634855767383</v>
      </c>
    </row>
    <row r="1882" spans="2:3" x14ac:dyDescent="0.25">
      <c r="B1882" s="237">
        <v>1819</v>
      </c>
      <c r="C1882" s="236">
        <v>142.95745070860309</v>
      </c>
    </row>
    <row r="1883" spans="2:3" x14ac:dyDescent="0.25">
      <c r="B1883" s="237">
        <v>1820</v>
      </c>
      <c r="C1883" s="236">
        <v>114.21830558600767</v>
      </c>
    </row>
    <row r="1884" spans="2:3" x14ac:dyDescent="0.25">
      <c r="B1884" s="237">
        <v>1821</v>
      </c>
      <c r="C1884" s="236">
        <v>119.75429650796973</v>
      </c>
    </row>
    <row r="1885" spans="2:3" x14ac:dyDescent="0.25">
      <c r="B1885" s="237">
        <v>1822</v>
      </c>
      <c r="C1885" s="236">
        <v>110.06255508463553</v>
      </c>
    </row>
    <row r="1886" spans="2:3" x14ac:dyDescent="0.25">
      <c r="B1886" s="237">
        <v>1823</v>
      </c>
      <c r="C1886" s="236">
        <v>128.58756905379099</v>
      </c>
    </row>
    <row r="1887" spans="2:3" x14ac:dyDescent="0.25">
      <c r="B1887" s="237">
        <v>1824</v>
      </c>
      <c r="C1887" s="236">
        <v>96.837733241002397</v>
      </c>
    </row>
    <row r="1888" spans="2:3" x14ac:dyDescent="0.25">
      <c r="B1888" s="237">
        <v>1825</v>
      </c>
      <c r="C1888" s="236">
        <v>90.781542139930409</v>
      </c>
    </row>
    <row r="1889" spans="2:3" x14ac:dyDescent="0.25">
      <c r="B1889" s="237">
        <v>1826</v>
      </c>
      <c r="C1889" s="236">
        <v>175.10992955862133</v>
      </c>
    </row>
    <row r="1890" spans="2:3" x14ac:dyDescent="0.25">
      <c r="B1890" s="237">
        <v>1827</v>
      </c>
      <c r="C1890" s="236">
        <v>152.14362828385848</v>
      </c>
    </row>
    <row r="1891" spans="2:3" x14ac:dyDescent="0.25">
      <c r="B1891" s="237">
        <v>1828</v>
      </c>
      <c r="C1891" s="236">
        <v>129.68350248586358</v>
      </c>
    </row>
    <row r="1892" spans="2:3" x14ac:dyDescent="0.25">
      <c r="B1892" s="237">
        <v>1829</v>
      </c>
      <c r="C1892" s="236">
        <v>142.92441344495566</v>
      </c>
    </row>
    <row r="1893" spans="2:3" x14ac:dyDescent="0.25">
      <c r="B1893" s="237">
        <v>1830</v>
      </c>
      <c r="C1893" s="236">
        <v>116.44873276249182</v>
      </c>
    </row>
    <row r="1894" spans="2:3" x14ac:dyDescent="0.25">
      <c r="B1894" s="237">
        <v>1831</v>
      </c>
      <c r="C1894" s="236">
        <v>201.49816191721501</v>
      </c>
    </row>
    <row r="1895" spans="2:3" x14ac:dyDescent="0.25">
      <c r="B1895" s="237">
        <v>1832</v>
      </c>
      <c r="C1895" s="236">
        <v>79.799162721264182</v>
      </c>
    </row>
    <row r="1896" spans="2:3" x14ac:dyDescent="0.25">
      <c r="B1896" s="237">
        <v>1833</v>
      </c>
      <c r="C1896" s="236">
        <v>117.06414524387054</v>
      </c>
    </row>
    <row r="1897" spans="2:3" x14ac:dyDescent="0.25">
      <c r="B1897" s="237">
        <v>1834</v>
      </c>
      <c r="C1897" s="236">
        <v>121.38632456537361</v>
      </c>
    </row>
    <row r="1898" spans="2:3" x14ac:dyDescent="0.25">
      <c r="B1898" s="237">
        <v>1835</v>
      </c>
      <c r="C1898" s="236">
        <v>241.82336269931417</v>
      </c>
    </row>
    <row r="1899" spans="2:3" x14ac:dyDescent="0.25">
      <c r="B1899" s="237">
        <v>1836</v>
      </c>
      <c r="C1899" s="236">
        <v>109.12643641656734</v>
      </c>
    </row>
    <row r="1900" spans="2:3" x14ac:dyDescent="0.25">
      <c r="B1900" s="237">
        <v>1837</v>
      </c>
      <c r="C1900" s="236">
        <v>86.613817112604607</v>
      </c>
    </row>
    <row r="1901" spans="2:3" x14ac:dyDescent="0.25">
      <c r="B1901" s="237">
        <v>1838</v>
      </c>
      <c r="C1901" s="236">
        <v>115.33166274031925</v>
      </c>
    </row>
    <row r="1902" spans="2:3" x14ac:dyDescent="0.25">
      <c r="B1902" s="237">
        <v>1839</v>
      </c>
      <c r="C1902" s="236">
        <v>91.728508610163004</v>
      </c>
    </row>
    <row r="1903" spans="2:3" x14ac:dyDescent="0.25">
      <c r="B1903" s="237">
        <v>1840</v>
      </c>
      <c r="C1903" s="236">
        <v>113.62628645434401</v>
      </c>
    </row>
    <row r="1904" spans="2:3" x14ac:dyDescent="0.25">
      <c r="B1904" s="237">
        <v>1841</v>
      </c>
      <c r="C1904" s="236">
        <v>93.461096692617346</v>
      </c>
    </row>
    <row r="1905" spans="2:3" x14ac:dyDescent="0.25">
      <c r="B1905" s="237">
        <v>1842</v>
      </c>
      <c r="C1905" s="236">
        <v>136.78329490973289</v>
      </c>
    </row>
    <row r="1906" spans="2:3" x14ac:dyDescent="0.25">
      <c r="B1906" s="237">
        <v>1843</v>
      </c>
      <c r="C1906" s="236">
        <v>99.020447074638923</v>
      </c>
    </row>
    <row r="1907" spans="2:3" x14ac:dyDescent="0.25">
      <c r="B1907" s="237">
        <v>1844</v>
      </c>
      <c r="C1907" s="236">
        <v>184.66877795739308</v>
      </c>
    </row>
    <row r="1908" spans="2:3" x14ac:dyDescent="0.25">
      <c r="B1908" s="237">
        <v>1845</v>
      </c>
      <c r="C1908" s="236">
        <v>122.91231007095082</v>
      </c>
    </row>
    <row r="1909" spans="2:3" x14ac:dyDescent="0.25">
      <c r="B1909" s="237">
        <v>1846</v>
      </c>
      <c r="C1909" s="236">
        <v>123.94843700512089</v>
      </c>
    </row>
    <row r="1910" spans="2:3" x14ac:dyDescent="0.25">
      <c r="B1910" s="237">
        <v>1847</v>
      </c>
      <c r="C1910" s="236">
        <v>142.55509754951865</v>
      </c>
    </row>
    <row r="1911" spans="2:3" x14ac:dyDescent="0.25">
      <c r="B1911" s="237">
        <v>1848</v>
      </c>
      <c r="C1911" s="236">
        <v>102.03568992430372</v>
      </c>
    </row>
    <row r="1912" spans="2:3" x14ac:dyDescent="0.25">
      <c r="B1912" s="237">
        <v>1849</v>
      </c>
      <c r="C1912" s="236">
        <v>200.22152227254006</v>
      </c>
    </row>
    <row r="1913" spans="2:3" x14ac:dyDescent="0.25">
      <c r="B1913" s="237">
        <v>1850</v>
      </c>
      <c r="C1913" s="236">
        <v>136.03536745426203</v>
      </c>
    </row>
    <row r="1914" spans="2:3" x14ac:dyDescent="0.25">
      <c r="B1914" s="237">
        <v>1851</v>
      </c>
      <c r="C1914" s="236">
        <v>155.42598096793193</v>
      </c>
    </row>
    <row r="1915" spans="2:3" x14ac:dyDescent="0.25">
      <c r="B1915" s="237">
        <v>1852</v>
      </c>
      <c r="C1915" s="236">
        <v>115.55614231242664</v>
      </c>
    </row>
    <row r="1916" spans="2:3" x14ac:dyDescent="0.25">
      <c r="B1916" s="237">
        <v>1853</v>
      </c>
      <c r="C1916" s="236">
        <v>113.24263604713826</v>
      </c>
    </row>
    <row r="1917" spans="2:3" x14ac:dyDescent="0.25">
      <c r="B1917" s="237">
        <v>1854</v>
      </c>
      <c r="C1917" s="236">
        <v>145.36290933991415</v>
      </c>
    </row>
    <row r="1918" spans="2:3" x14ac:dyDescent="0.25">
      <c r="B1918" s="237">
        <v>1855</v>
      </c>
      <c r="C1918" s="236">
        <v>110.28946202876163</v>
      </c>
    </row>
    <row r="1919" spans="2:3" x14ac:dyDescent="0.25">
      <c r="B1919" s="237">
        <v>1856</v>
      </c>
      <c r="C1919" s="236">
        <v>184.21091338443529</v>
      </c>
    </row>
    <row r="1920" spans="2:3" x14ac:dyDescent="0.25">
      <c r="B1920" s="237">
        <v>1857</v>
      </c>
      <c r="C1920" s="236">
        <v>64.477760945983917</v>
      </c>
    </row>
    <row r="1921" spans="2:3" x14ac:dyDescent="0.25">
      <c r="B1921" s="237">
        <v>1858</v>
      </c>
      <c r="C1921" s="236">
        <v>167.12065044806729</v>
      </c>
    </row>
    <row r="1922" spans="2:3" x14ac:dyDescent="0.25">
      <c r="B1922" s="237">
        <v>1859</v>
      </c>
      <c r="C1922" s="236">
        <v>117.05994553726755</v>
      </c>
    </row>
    <row r="1923" spans="2:3" x14ac:dyDescent="0.25">
      <c r="B1923" s="237">
        <v>1860</v>
      </c>
      <c r="C1923" s="236">
        <v>154.18736982000746</v>
      </c>
    </row>
    <row r="1924" spans="2:3" x14ac:dyDescent="0.25">
      <c r="B1924" s="237">
        <v>1861</v>
      </c>
      <c r="C1924" s="236">
        <v>119.05335493535664</v>
      </c>
    </row>
    <row r="1925" spans="2:3" x14ac:dyDescent="0.25">
      <c r="B1925" s="237">
        <v>1862</v>
      </c>
      <c r="C1925" s="236">
        <v>129.59771278664797</v>
      </c>
    </row>
    <row r="1926" spans="2:3" x14ac:dyDescent="0.25">
      <c r="B1926" s="237">
        <v>1863</v>
      </c>
      <c r="C1926" s="236">
        <v>101.34795116402961</v>
      </c>
    </row>
    <row r="1927" spans="2:3" x14ac:dyDescent="0.25">
      <c r="B1927" s="237">
        <v>1864</v>
      </c>
      <c r="C1927" s="236">
        <v>121.63692237008517</v>
      </c>
    </row>
    <row r="1928" spans="2:3" x14ac:dyDescent="0.25">
      <c r="B1928" s="237">
        <v>1865</v>
      </c>
      <c r="C1928" s="236">
        <v>99.512934169732205</v>
      </c>
    </row>
    <row r="1929" spans="2:3" x14ac:dyDescent="0.25">
      <c r="B1929" s="237">
        <v>1866</v>
      </c>
      <c r="C1929" s="236">
        <v>196.08147548180037</v>
      </c>
    </row>
    <row r="1930" spans="2:3" x14ac:dyDescent="0.25">
      <c r="B1930" s="237">
        <v>1867</v>
      </c>
      <c r="C1930" s="236">
        <v>103.93370161433774</v>
      </c>
    </row>
    <row r="1931" spans="2:3" x14ac:dyDescent="0.25">
      <c r="B1931" s="237">
        <v>1868</v>
      </c>
      <c r="C1931" s="236">
        <v>137.01125281743111</v>
      </c>
    </row>
    <row r="1932" spans="2:3" x14ac:dyDescent="0.25">
      <c r="B1932" s="237">
        <v>1869</v>
      </c>
      <c r="C1932" s="236">
        <v>127.83717943113705</v>
      </c>
    </row>
    <row r="1933" spans="2:3" x14ac:dyDescent="0.25">
      <c r="B1933" s="237">
        <v>1870</v>
      </c>
      <c r="C1933" s="236">
        <v>218.72803197943642</v>
      </c>
    </row>
    <row r="1934" spans="2:3" x14ac:dyDescent="0.25">
      <c r="B1934" s="237">
        <v>1871</v>
      </c>
      <c r="C1934" s="236">
        <v>168.44654901092798</v>
      </c>
    </row>
    <row r="1935" spans="2:3" x14ac:dyDescent="0.25">
      <c r="B1935" s="237">
        <v>1872</v>
      </c>
      <c r="C1935" s="236">
        <v>117.43142014008795</v>
      </c>
    </row>
    <row r="1936" spans="2:3" x14ac:dyDescent="0.25">
      <c r="B1936" s="237">
        <v>1873</v>
      </c>
      <c r="C1936" s="236">
        <v>150.0027378375824</v>
      </c>
    </row>
    <row r="1937" spans="2:3" x14ac:dyDescent="0.25">
      <c r="B1937" s="237">
        <v>1874</v>
      </c>
      <c r="C1937" s="236">
        <v>95.455134893717343</v>
      </c>
    </row>
    <row r="1938" spans="2:3" x14ac:dyDescent="0.25">
      <c r="B1938" s="237">
        <v>1875</v>
      </c>
      <c r="C1938" s="236">
        <v>111.91311744844585</v>
      </c>
    </row>
    <row r="1939" spans="2:3" x14ac:dyDescent="0.25">
      <c r="B1939" s="237">
        <v>1876</v>
      </c>
      <c r="C1939" s="236">
        <v>227.22623259662348</v>
      </c>
    </row>
    <row r="1940" spans="2:3" x14ac:dyDescent="0.25">
      <c r="B1940" s="237">
        <v>1877</v>
      </c>
      <c r="C1940" s="236">
        <v>151.08530037911066</v>
      </c>
    </row>
    <row r="1941" spans="2:3" x14ac:dyDescent="0.25">
      <c r="B1941" s="237">
        <v>1878</v>
      </c>
      <c r="C1941" s="236">
        <v>189.12860816511161</v>
      </c>
    </row>
    <row r="1942" spans="2:3" x14ac:dyDescent="0.25">
      <c r="B1942" s="237">
        <v>1879</v>
      </c>
      <c r="C1942" s="236">
        <v>154.13356309248658</v>
      </c>
    </row>
    <row r="1943" spans="2:3" x14ac:dyDescent="0.25">
      <c r="B1943" s="237">
        <v>1880</v>
      </c>
      <c r="C1943" s="236">
        <v>121.59657286456549</v>
      </c>
    </row>
    <row r="1944" spans="2:3" x14ac:dyDescent="0.25">
      <c r="B1944" s="237">
        <v>1881</v>
      </c>
      <c r="C1944" s="236">
        <v>122.50710201461349</v>
      </c>
    </row>
    <row r="1945" spans="2:3" x14ac:dyDescent="0.25">
      <c r="B1945" s="237">
        <v>1882</v>
      </c>
      <c r="C1945" s="236">
        <v>124.21730801244146</v>
      </c>
    </row>
    <row r="1946" spans="2:3" x14ac:dyDescent="0.25">
      <c r="B1946" s="237">
        <v>1883</v>
      </c>
      <c r="C1946" s="236">
        <v>155.94612889327342</v>
      </c>
    </row>
    <row r="1947" spans="2:3" x14ac:dyDescent="0.25">
      <c r="B1947" s="237">
        <v>1884</v>
      </c>
      <c r="C1947" s="236">
        <v>161.38491402875536</v>
      </c>
    </row>
    <row r="1948" spans="2:3" x14ac:dyDescent="0.25">
      <c r="B1948" s="237">
        <v>1885</v>
      </c>
      <c r="C1948" s="236">
        <v>121.73270876766114</v>
      </c>
    </row>
    <row r="1949" spans="2:3" x14ac:dyDescent="0.25">
      <c r="B1949" s="237">
        <v>1886</v>
      </c>
      <c r="C1949" s="236">
        <v>163.14859950271961</v>
      </c>
    </row>
    <row r="1950" spans="2:3" x14ac:dyDescent="0.25">
      <c r="B1950" s="237">
        <v>1887</v>
      </c>
      <c r="C1950" s="236">
        <v>119.78468879635358</v>
      </c>
    </row>
    <row r="1951" spans="2:3" x14ac:dyDescent="0.25">
      <c r="B1951" s="237">
        <v>1888</v>
      </c>
      <c r="C1951" s="236">
        <v>164.77184524882352</v>
      </c>
    </row>
    <row r="1952" spans="2:3" x14ac:dyDescent="0.25">
      <c r="B1952" s="237">
        <v>1889</v>
      </c>
      <c r="C1952" s="236">
        <v>127.03169684742221</v>
      </c>
    </row>
    <row r="1953" spans="2:3" x14ac:dyDescent="0.25">
      <c r="B1953" s="237">
        <v>1890</v>
      </c>
      <c r="C1953" s="236">
        <v>171.62657124870634</v>
      </c>
    </row>
    <row r="1954" spans="2:3" x14ac:dyDescent="0.25">
      <c r="B1954" s="237">
        <v>1891</v>
      </c>
      <c r="C1954" s="236">
        <v>126.84378616668218</v>
      </c>
    </row>
    <row r="1955" spans="2:3" x14ac:dyDescent="0.25">
      <c r="B1955" s="237">
        <v>1892</v>
      </c>
      <c r="C1955" s="236">
        <v>154.63328443687712</v>
      </c>
    </row>
    <row r="1956" spans="2:3" x14ac:dyDescent="0.25">
      <c r="B1956" s="237">
        <v>1893</v>
      </c>
      <c r="C1956" s="236">
        <v>95.697434508917326</v>
      </c>
    </row>
    <row r="1957" spans="2:3" x14ac:dyDescent="0.25">
      <c r="B1957" s="237">
        <v>1894</v>
      </c>
      <c r="C1957" s="236">
        <v>134.46518465999503</v>
      </c>
    </row>
    <row r="1958" spans="2:3" x14ac:dyDescent="0.25">
      <c r="B1958" s="237">
        <v>1895</v>
      </c>
      <c r="C1958" s="236">
        <v>179.36943703604646</v>
      </c>
    </row>
    <row r="1959" spans="2:3" x14ac:dyDescent="0.25">
      <c r="B1959" s="237">
        <v>1896</v>
      </c>
      <c r="C1959" s="236">
        <v>230.4195959055337</v>
      </c>
    </row>
    <row r="1960" spans="2:3" x14ac:dyDescent="0.25">
      <c r="B1960" s="237">
        <v>1897</v>
      </c>
      <c r="C1960" s="236">
        <v>99.175101877777522</v>
      </c>
    </row>
    <row r="1961" spans="2:3" x14ac:dyDescent="0.25">
      <c r="B1961" s="237">
        <v>1898</v>
      </c>
      <c r="C1961" s="236">
        <v>118.34133117522337</v>
      </c>
    </row>
    <row r="1962" spans="2:3" x14ac:dyDescent="0.25">
      <c r="B1962" s="237">
        <v>1899</v>
      </c>
      <c r="C1962" s="236">
        <v>88.362123414526295</v>
      </c>
    </row>
    <row r="1963" spans="2:3" x14ac:dyDescent="0.25">
      <c r="B1963" s="237">
        <v>1900</v>
      </c>
      <c r="C1963" s="236">
        <v>66.666866540473976</v>
      </c>
    </row>
    <row r="1964" spans="2:3" x14ac:dyDescent="0.25">
      <c r="B1964" s="237">
        <v>1901</v>
      </c>
      <c r="C1964" s="236">
        <v>150.26374736100064</v>
      </c>
    </row>
    <row r="1965" spans="2:3" x14ac:dyDescent="0.25">
      <c r="B1965" s="237">
        <v>1902</v>
      </c>
      <c r="C1965" s="236">
        <v>100.03524799327272</v>
      </c>
    </row>
    <row r="1966" spans="2:3" x14ac:dyDescent="0.25">
      <c r="B1966" s="237">
        <v>1903</v>
      </c>
      <c r="C1966" s="236">
        <v>103.6009860785356</v>
      </c>
    </row>
    <row r="1967" spans="2:3" x14ac:dyDescent="0.25">
      <c r="B1967" s="237">
        <v>1904</v>
      </c>
      <c r="C1967" s="236">
        <v>163.73336476824937</v>
      </c>
    </row>
    <row r="1968" spans="2:3" x14ac:dyDescent="0.25">
      <c r="B1968" s="237">
        <v>1905</v>
      </c>
      <c r="C1968" s="236">
        <v>80.755781476728259</v>
      </c>
    </row>
    <row r="1969" spans="2:3" x14ac:dyDescent="0.25">
      <c r="B1969" s="237">
        <v>1906</v>
      </c>
      <c r="C1969" s="236">
        <v>171.08816491183035</v>
      </c>
    </row>
    <row r="1970" spans="2:3" x14ac:dyDescent="0.25">
      <c r="B1970" s="237">
        <v>1907</v>
      </c>
      <c r="C1970" s="236">
        <v>81.370620737692718</v>
      </c>
    </row>
    <row r="1971" spans="2:3" x14ac:dyDescent="0.25">
      <c r="B1971" s="237">
        <v>1908</v>
      </c>
      <c r="C1971" s="236">
        <v>181.5089563621153</v>
      </c>
    </row>
    <row r="1972" spans="2:3" x14ac:dyDescent="0.25">
      <c r="B1972" s="237">
        <v>1909</v>
      </c>
      <c r="C1972" s="236">
        <v>248.81518827154264</v>
      </c>
    </row>
    <row r="1973" spans="2:3" x14ac:dyDescent="0.25">
      <c r="B1973" s="237">
        <v>1910</v>
      </c>
      <c r="C1973" s="236">
        <v>180.83472343701388</v>
      </c>
    </row>
    <row r="1974" spans="2:3" x14ac:dyDescent="0.25">
      <c r="B1974" s="237">
        <v>1911</v>
      </c>
      <c r="C1974" s="236">
        <v>136.87750485712735</v>
      </c>
    </row>
    <row r="1975" spans="2:3" x14ac:dyDescent="0.25">
      <c r="B1975" s="237">
        <v>1912</v>
      </c>
      <c r="C1975" s="236">
        <v>111.82509214144774</v>
      </c>
    </row>
    <row r="1976" spans="2:3" x14ac:dyDescent="0.25">
      <c r="B1976" s="237">
        <v>1913</v>
      </c>
      <c r="C1976" s="236">
        <v>153.15416127106113</v>
      </c>
    </row>
    <row r="1977" spans="2:3" x14ac:dyDescent="0.25">
      <c r="B1977" s="237">
        <v>1914</v>
      </c>
      <c r="C1977" s="236">
        <v>167.10683974896742</v>
      </c>
    </row>
    <row r="1978" spans="2:3" x14ac:dyDescent="0.25">
      <c r="B1978" s="237">
        <v>1915</v>
      </c>
      <c r="C1978" s="236">
        <v>146.97070854709207</v>
      </c>
    </row>
    <row r="1979" spans="2:3" x14ac:dyDescent="0.25">
      <c r="B1979" s="237">
        <v>1916</v>
      </c>
      <c r="C1979" s="236">
        <v>139.97320733902822</v>
      </c>
    </row>
    <row r="1980" spans="2:3" x14ac:dyDescent="0.25">
      <c r="B1980" s="237">
        <v>1917</v>
      </c>
      <c r="C1980" s="236">
        <v>96.063063065430896</v>
      </c>
    </row>
    <row r="1981" spans="2:3" x14ac:dyDescent="0.25">
      <c r="B1981" s="237">
        <v>1918</v>
      </c>
      <c r="C1981" s="236">
        <v>93.50735903325959</v>
      </c>
    </row>
    <row r="1982" spans="2:3" x14ac:dyDescent="0.25">
      <c r="B1982" s="237">
        <v>1919</v>
      </c>
      <c r="C1982" s="236">
        <v>111.94058624996357</v>
      </c>
    </row>
    <row r="1983" spans="2:3" x14ac:dyDescent="0.25">
      <c r="B1983" s="237">
        <v>1920</v>
      </c>
      <c r="C1983" s="236">
        <v>109.76017187386053</v>
      </c>
    </row>
    <row r="1984" spans="2:3" x14ac:dyDescent="0.25">
      <c r="B1984" s="237">
        <v>1921</v>
      </c>
      <c r="C1984" s="236">
        <v>142.23916614697868</v>
      </c>
    </row>
    <row r="1985" spans="2:3" x14ac:dyDescent="0.25">
      <c r="B1985" s="237">
        <v>1922</v>
      </c>
      <c r="C1985" s="236">
        <v>88.056913456097504</v>
      </c>
    </row>
    <row r="1986" spans="2:3" x14ac:dyDescent="0.25">
      <c r="B1986" s="237">
        <v>1923</v>
      </c>
      <c r="C1986" s="236">
        <v>191.03215881797814</v>
      </c>
    </row>
    <row r="1987" spans="2:3" x14ac:dyDescent="0.25">
      <c r="B1987" s="237">
        <v>1924</v>
      </c>
      <c r="C1987" s="236">
        <v>105.09505974352521</v>
      </c>
    </row>
    <row r="1988" spans="2:3" x14ac:dyDescent="0.25">
      <c r="B1988" s="237">
        <v>1925</v>
      </c>
      <c r="C1988" s="236">
        <v>90.00013270606901</v>
      </c>
    </row>
    <row r="1989" spans="2:3" x14ac:dyDescent="0.25">
      <c r="B1989" s="237">
        <v>1926</v>
      </c>
      <c r="C1989" s="236">
        <v>115.18314966573779</v>
      </c>
    </row>
    <row r="1990" spans="2:3" x14ac:dyDescent="0.25">
      <c r="B1990" s="237">
        <v>1927</v>
      </c>
      <c r="C1990" s="236">
        <v>166.85102740287732</v>
      </c>
    </row>
    <row r="1991" spans="2:3" x14ac:dyDescent="0.25">
      <c r="B1991" s="237">
        <v>1928</v>
      </c>
      <c r="C1991" s="236">
        <v>107.79354839714902</v>
      </c>
    </row>
    <row r="1992" spans="2:3" x14ac:dyDescent="0.25">
      <c r="B1992" s="237">
        <v>1929</v>
      </c>
      <c r="C1992" s="236">
        <v>112.30675399758525</v>
      </c>
    </row>
    <row r="1993" spans="2:3" x14ac:dyDescent="0.25">
      <c r="B1993" s="237">
        <v>1930</v>
      </c>
      <c r="C1993" s="236">
        <v>111.76747120001936</v>
      </c>
    </row>
    <row r="1994" spans="2:3" x14ac:dyDescent="0.25">
      <c r="B1994" s="237">
        <v>1931</v>
      </c>
      <c r="C1994" s="236">
        <v>134.21249617068548</v>
      </c>
    </row>
    <row r="1995" spans="2:3" x14ac:dyDescent="0.25">
      <c r="B1995" s="237">
        <v>1932</v>
      </c>
      <c r="C1995" s="236">
        <v>103.9578873264421</v>
      </c>
    </row>
    <row r="1996" spans="2:3" x14ac:dyDescent="0.25">
      <c r="B1996" s="237">
        <v>1933</v>
      </c>
      <c r="C1996" s="236">
        <v>154.83025400397824</v>
      </c>
    </row>
    <row r="1997" spans="2:3" x14ac:dyDescent="0.25">
      <c r="B1997" s="237">
        <v>1934</v>
      </c>
      <c r="C1997" s="236">
        <v>173.00687271779501</v>
      </c>
    </row>
    <row r="1998" spans="2:3" x14ac:dyDescent="0.25">
      <c r="B1998" s="237">
        <v>1935</v>
      </c>
      <c r="C1998" s="236">
        <v>146.26563424533285</v>
      </c>
    </row>
    <row r="1999" spans="2:3" x14ac:dyDescent="0.25">
      <c r="B1999" s="237">
        <v>1936</v>
      </c>
      <c r="C1999" s="236">
        <v>184.28474989683346</v>
      </c>
    </row>
    <row r="2000" spans="2:3" x14ac:dyDescent="0.25">
      <c r="B2000" s="237">
        <v>1937</v>
      </c>
      <c r="C2000" s="236">
        <v>95.733324032138484</v>
      </c>
    </row>
    <row r="2001" spans="2:3" x14ac:dyDescent="0.25">
      <c r="B2001" s="237">
        <v>1938</v>
      </c>
      <c r="C2001" s="236">
        <v>113.99105562575382</v>
      </c>
    </row>
    <row r="2002" spans="2:3" x14ac:dyDescent="0.25">
      <c r="B2002" s="237">
        <v>1939</v>
      </c>
      <c r="C2002" s="236">
        <v>123.58951726480802</v>
      </c>
    </row>
    <row r="2003" spans="2:3" x14ac:dyDescent="0.25">
      <c r="B2003" s="237">
        <v>1940</v>
      </c>
      <c r="C2003" s="236">
        <v>116.72698854054686</v>
      </c>
    </row>
    <row r="2004" spans="2:3" x14ac:dyDescent="0.25">
      <c r="B2004" s="237">
        <v>1941</v>
      </c>
      <c r="C2004" s="236">
        <v>145.1793494199826</v>
      </c>
    </row>
    <row r="2005" spans="2:3" x14ac:dyDescent="0.25">
      <c r="B2005" s="237">
        <v>1942</v>
      </c>
      <c r="C2005" s="236">
        <v>119.90060212156781</v>
      </c>
    </row>
    <row r="2006" spans="2:3" x14ac:dyDescent="0.25">
      <c r="B2006" s="237">
        <v>1943</v>
      </c>
      <c r="C2006" s="236">
        <v>126.73674647479177</v>
      </c>
    </row>
    <row r="2007" spans="2:3" x14ac:dyDescent="0.25">
      <c r="B2007" s="237">
        <v>1944</v>
      </c>
      <c r="C2007" s="236">
        <v>127.06979798906484</v>
      </c>
    </row>
    <row r="2008" spans="2:3" x14ac:dyDescent="0.25">
      <c r="B2008" s="237">
        <v>1945</v>
      </c>
      <c r="C2008" s="236">
        <v>117.26500180714758</v>
      </c>
    </row>
    <row r="2009" spans="2:3" x14ac:dyDescent="0.25">
      <c r="B2009" s="237">
        <v>1946</v>
      </c>
      <c r="C2009" s="236">
        <v>117.83537903139104</v>
      </c>
    </row>
    <row r="2010" spans="2:3" x14ac:dyDescent="0.25">
      <c r="B2010" s="237">
        <v>1947</v>
      </c>
      <c r="C2010" s="236">
        <v>166.02009594007635</v>
      </c>
    </row>
    <row r="2011" spans="2:3" x14ac:dyDescent="0.25">
      <c r="B2011" s="237">
        <v>1948</v>
      </c>
      <c r="C2011" s="236">
        <v>169.43669712987653</v>
      </c>
    </row>
    <row r="2012" spans="2:3" x14ac:dyDescent="0.25">
      <c r="B2012" s="237">
        <v>1949</v>
      </c>
      <c r="C2012" s="236">
        <v>129.52077940607094</v>
      </c>
    </row>
    <row r="2013" spans="2:3" x14ac:dyDescent="0.25">
      <c r="B2013" s="237">
        <v>1950</v>
      </c>
      <c r="C2013" s="236">
        <v>132.47228276992735</v>
      </c>
    </row>
    <row r="2014" spans="2:3" x14ac:dyDescent="0.25">
      <c r="B2014" s="237">
        <v>1951</v>
      </c>
      <c r="C2014" s="236">
        <v>141.71361493868054</v>
      </c>
    </row>
    <row r="2015" spans="2:3" x14ac:dyDescent="0.25">
      <c r="B2015" s="237">
        <v>1952</v>
      </c>
      <c r="C2015" s="236">
        <v>174.39515217015611</v>
      </c>
    </row>
    <row r="2016" spans="2:3" x14ac:dyDescent="0.25">
      <c r="B2016" s="237">
        <v>1953</v>
      </c>
      <c r="C2016" s="236">
        <v>117.50849457607782</v>
      </c>
    </row>
    <row r="2017" spans="2:3" x14ac:dyDescent="0.25">
      <c r="B2017" s="237">
        <v>1954</v>
      </c>
      <c r="C2017" s="236">
        <v>100.97827793785433</v>
      </c>
    </row>
    <row r="2018" spans="2:3" x14ac:dyDescent="0.25">
      <c r="B2018" s="237">
        <v>1955</v>
      </c>
      <c r="C2018" s="236">
        <v>140.85372561394627</v>
      </c>
    </row>
    <row r="2019" spans="2:3" x14ac:dyDescent="0.25">
      <c r="B2019" s="237">
        <v>1956</v>
      </c>
      <c r="C2019" s="236">
        <v>132.52494774882771</v>
      </c>
    </row>
    <row r="2020" spans="2:3" x14ac:dyDescent="0.25">
      <c r="B2020" s="237">
        <v>1957</v>
      </c>
      <c r="C2020" s="236">
        <v>103.61853384359333</v>
      </c>
    </row>
    <row r="2021" spans="2:3" x14ac:dyDescent="0.25">
      <c r="B2021" s="237">
        <v>1958</v>
      </c>
      <c r="C2021" s="236">
        <v>88.123756506847826</v>
      </c>
    </row>
    <row r="2022" spans="2:3" x14ac:dyDescent="0.25">
      <c r="B2022" s="237">
        <v>1959</v>
      </c>
      <c r="C2022" s="236">
        <v>138.38080551965061</v>
      </c>
    </row>
    <row r="2023" spans="2:3" x14ac:dyDescent="0.25">
      <c r="B2023" s="237">
        <v>1960</v>
      </c>
      <c r="C2023" s="236">
        <v>101.40083640867027</v>
      </c>
    </row>
    <row r="2024" spans="2:3" x14ac:dyDescent="0.25">
      <c r="B2024" s="237">
        <v>1961</v>
      </c>
      <c r="C2024" s="236">
        <v>145.81939012814226</v>
      </c>
    </row>
    <row r="2025" spans="2:3" x14ac:dyDescent="0.25">
      <c r="B2025" s="237">
        <v>1962</v>
      </c>
      <c r="C2025" s="236">
        <v>122.52206474588675</v>
      </c>
    </row>
    <row r="2026" spans="2:3" x14ac:dyDescent="0.25">
      <c r="B2026" s="237">
        <v>1963</v>
      </c>
      <c r="C2026" s="236">
        <v>190.59650918355183</v>
      </c>
    </row>
    <row r="2027" spans="2:3" x14ac:dyDescent="0.25">
      <c r="B2027" s="237">
        <v>1964</v>
      </c>
      <c r="C2027" s="236">
        <v>162.00085772055144</v>
      </c>
    </row>
    <row r="2028" spans="2:3" x14ac:dyDescent="0.25">
      <c r="B2028" s="237">
        <v>1965</v>
      </c>
      <c r="C2028" s="236">
        <v>126.61766728101969</v>
      </c>
    </row>
    <row r="2029" spans="2:3" x14ac:dyDescent="0.25">
      <c r="B2029" s="237">
        <v>1966</v>
      </c>
      <c r="C2029" s="236">
        <v>121.53644099633227</v>
      </c>
    </row>
    <row r="2030" spans="2:3" x14ac:dyDescent="0.25">
      <c r="B2030" s="237">
        <v>1967</v>
      </c>
      <c r="C2030" s="236">
        <v>115.02647546494991</v>
      </c>
    </row>
    <row r="2031" spans="2:3" x14ac:dyDescent="0.25">
      <c r="B2031" s="237">
        <v>1968</v>
      </c>
      <c r="C2031" s="236">
        <v>121.88225579248748</v>
      </c>
    </row>
    <row r="2032" spans="2:3" x14ac:dyDescent="0.25">
      <c r="B2032" s="237">
        <v>1969</v>
      </c>
      <c r="C2032" s="236">
        <v>149.29144684040872</v>
      </c>
    </row>
    <row r="2033" spans="2:3" x14ac:dyDescent="0.25">
      <c r="B2033" s="237">
        <v>1970</v>
      </c>
      <c r="C2033" s="236">
        <v>86.349291759780257</v>
      </c>
    </row>
    <row r="2034" spans="2:3" x14ac:dyDescent="0.25">
      <c r="B2034" s="237">
        <v>1971</v>
      </c>
      <c r="C2034" s="236">
        <v>107.41757891180094</v>
      </c>
    </row>
    <row r="2035" spans="2:3" x14ac:dyDescent="0.25">
      <c r="B2035" s="237">
        <v>1972</v>
      </c>
      <c r="C2035" s="236">
        <v>216.87217333750624</v>
      </c>
    </row>
    <row r="2036" spans="2:3" x14ac:dyDescent="0.25">
      <c r="B2036" s="237">
        <v>1973</v>
      </c>
      <c r="C2036" s="236">
        <v>190.67922057718121</v>
      </c>
    </row>
    <row r="2037" spans="2:3" x14ac:dyDescent="0.25">
      <c r="B2037" s="237">
        <v>1974</v>
      </c>
      <c r="C2037" s="236">
        <v>102.54915343130615</v>
      </c>
    </row>
    <row r="2038" spans="2:3" x14ac:dyDescent="0.25">
      <c r="B2038" s="237">
        <v>1975</v>
      </c>
      <c r="C2038" s="236">
        <v>144.10116254569616</v>
      </c>
    </row>
    <row r="2039" spans="2:3" x14ac:dyDescent="0.25">
      <c r="B2039" s="237">
        <v>1976</v>
      </c>
      <c r="C2039" s="236">
        <v>141.25896576692142</v>
      </c>
    </row>
    <row r="2040" spans="2:3" x14ac:dyDescent="0.25">
      <c r="B2040" s="237">
        <v>1977</v>
      </c>
      <c r="C2040" s="236">
        <v>186.66035661901657</v>
      </c>
    </row>
    <row r="2041" spans="2:3" x14ac:dyDescent="0.25">
      <c r="B2041" s="237">
        <v>1978</v>
      </c>
      <c r="C2041" s="236">
        <v>139.58417101271152</v>
      </c>
    </row>
    <row r="2042" spans="2:3" x14ac:dyDescent="0.25">
      <c r="B2042" s="237">
        <v>1979</v>
      </c>
      <c r="C2042" s="236">
        <v>153.58569688353379</v>
      </c>
    </row>
    <row r="2043" spans="2:3" x14ac:dyDescent="0.25">
      <c r="B2043" s="237">
        <v>1980</v>
      </c>
      <c r="C2043" s="236">
        <v>179.10788811527732</v>
      </c>
    </row>
    <row r="2044" spans="2:3" x14ac:dyDescent="0.25">
      <c r="B2044" s="237">
        <v>1981</v>
      </c>
      <c r="C2044" s="236">
        <v>172.49161858529641</v>
      </c>
    </row>
    <row r="2045" spans="2:3" x14ac:dyDescent="0.25">
      <c r="B2045" s="237">
        <v>1982</v>
      </c>
      <c r="C2045" s="236">
        <v>142.0565477549026</v>
      </c>
    </row>
    <row r="2046" spans="2:3" x14ac:dyDescent="0.25">
      <c r="B2046" s="237">
        <v>1983</v>
      </c>
      <c r="C2046" s="236">
        <v>208.99435345618227</v>
      </c>
    </row>
    <row r="2047" spans="2:3" x14ac:dyDescent="0.25">
      <c r="B2047" s="237">
        <v>1984</v>
      </c>
      <c r="C2047" s="236">
        <v>94.921182602426512</v>
      </c>
    </row>
    <row r="2048" spans="2:3" x14ac:dyDescent="0.25">
      <c r="B2048" s="237">
        <v>1985</v>
      </c>
      <c r="C2048" s="236">
        <v>148.40211548933459</v>
      </c>
    </row>
    <row r="2049" spans="2:3" x14ac:dyDescent="0.25">
      <c r="B2049" s="237">
        <v>1986</v>
      </c>
      <c r="C2049" s="236">
        <v>104.1335662107174</v>
      </c>
    </row>
    <row r="2050" spans="2:3" x14ac:dyDescent="0.25">
      <c r="B2050" s="237">
        <v>1987</v>
      </c>
      <c r="C2050" s="236">
        <v>83.503212762515517</v>
      </c>
    </row>
    <row r="2051" spans="2:3" x14ac:dyDescent="0.25">
      <c r="B2051" s="237">
        <v>1988</v>
      </c>
      <c r="C2051" s="236">
        <v>99.915192555104326</v>
      </c>
    </row>
    <row r="2052" spans="2:3" x14ac:dyDescent="0.25">
      <c r="B2052" s="237">
        <v>1989</v>
      </c>
      <c r="C2052" s="236">
        <v>195.91537856997076</v>
      </c>
    </row>
    <row r="2053" spans="2:3" x14ac:dyDescent="0.25">
      <c r="B2053" s="237">
        <v>1990</v>
      </c>
      <c r="C2053" s="236">
        <v>82.380531303511361</v>
      </c>
    </row>
    <row r="2054" spans="2:3" x14ac:dyDescent="0.25">
      <c r="B2054" s="237">
        <v>1991</v>
      </c>
      <c r="C2054" s="236">
        <v>138.75426425379183</v>
      </c>
    </row>
    <row r="2055" spans="2:3" x14ac:dyDescent="0.25">
      <c r="B2055" s="237">
        <v>1992</v>
      </c>
      <c r="C2055" s="236">
        <v>220.85710938823686</v>
      </c>
    </row>
    <row r="2056" spans="2:3" x14ac:dyDescent="0.25">
      <c r="B2056" s="237">
        <v>1993</v>
      </c>
      <c r="C2056" s="236">
        <v>85.711028272203208</v>
      </c>
    </row>
    <row r="2057" spans="2:3" x14ac:dyDescent="0.25">
      <c r="B2057" s="237">
        <v>1994</v>
      </c>
      <c r="C2057" s="236">
        <v>109.98633628951525</v>
      </c>
    </row>
    <row r="2058" spans="2:3" x14ac:dyDescent="0.25">
      <c r="B2058" s="237">
        <v>1995</v>
      </c>
      <c r="C2058" s="236">
        <v>168.42665556142842</v>
      </c>
    </row>
    <row r="2059" spans="2:3" x14ac:dyDescent="0.25">
      <c r="B2059" s="237">
        <v>1996</v>
      </c>
      <c r="C2059" s="236">
        <v>118.02370125438691</v>
      </c>
    </row>
    <row r="2060" spans="2:3" x14ac:dyDescent="0.25">
      <c r="B2060" s="237">
        <v>1997</v>
      </c>
      <c r="C2060" s="236">
        <v>119.59262587713462</v>
      </c>
    </row>
    <row r="2061" spans="2:3" x14ac:dyDescent="0.25">
      <c r="B2061" s="237">
        <v>1998</v>
      </c>
      <c r="C2061" s="236">
        <v>115.21973844783234</v>
      </c>
    </row>
    <row r="2062" spans="2:3" x14ac:dyDescent="0.25">
      <c r="B2062" s="237">
        <v>1999</v>
      </c>
      <c r="C2062" s="236">
        <v>169.42718227588477</v>
      </c>
    </row>
    <row r="2063" spans="2:3" x14ac:dyDescent="0.25">
      <c r="B2063" s="237">
        <v>2000</v>
      </c>
      <c r="C2063" s="236">
        <v>118.94389224258553</v>
      </c>
    </row>
    <row r="2064" spans="2:3" x14ac:dyDescent="0.25">
      <c r="B2064" s="237">
        <v>2001</v>
      </c>
      <c r="C2064" s="236">
        <v>169.02936454370277</v>
      </c>
    </row>
    <row r="2065" spans="2:3" x14ac:dyDescent="0.25">
      <c r="B2065" s="237">
        <v>2002</v>
      </c>
      <c r="C2065" s="236">
        <v>104.79341772474361</v>
      </c>
    </row>
    <row r="2066" spans="2:3" x14ac:dyDescent="0.25">
      <c r="B2066" s="237">
        <v>2003</v>
      </c>
      <c r="C2066" s="236">
        <v>143.85465094409869</v>
      </c>
    </row>
    <row r="2067" spans="2:3" x14ac:dyDescent="0.25">
      <c r="B2067" s="237">
        <v>2004</v>
      </c>
      <c r="C2067" s="236">
        <v>111.75820289351019</v>
      </c>
    </row>
    <row r="2068" spans="2:3" x14ac:dyDescent="0.25">
      <c r="B2068" s="237">
        <v>2005</v>
      </c>
      <c r="C2068" s="236">
        <v>180.07680080986003</v>
      </c>
    </row>
    <row r="2069" spans="2:3" x14ac:dyDescent="0.25">
      <c r="B2069" s="237">
        <v>2006</v>
      </c>
      <c r="C2069" s="236">
        <v>92.929128536968292</v>
      </c>
    </row>
    <row r="2070" spans="2:3" x14ac:dyDescent="0.25">
      <c r="B2070" s="237">
        <v>2007</v>
      </c>
      <c r="C2070" s="236">
        <v>124.74463668808058</v>
      </c>
    </row>
    <row r="2071" spans="2:3" x14ac:dyDescent="0.25">
      <c r="B2071" s="237">
        <v>2008</v>
      </c>
      <c r="C2071" s="236">
        <v>148.20684137338901</v>
      </c>
    </row>
    <row r="2072" spans="2:3" x14ac:dyDescent="0.25">
      <c r="B2072" s="237">
        <v>2009</v>
      </c>
      <c r="C2072" s="236">
        <v>87.660299414587342</v>
      </c>
    </row>
    <row r="2073" spans="2:3" x14ac:dyDescent="0.25">
      <c r="B2073" s="237">
        <v>2010</v>
      </c>
      <c r="C2073" s="236">
        <v>118.53375288580861</v>
      </c>
    </row>
    <row r="2074" spans="2:3" x14ac:dyDescent="0.25">
      <c r="B2074" s="237">
        <v>2011</v>
      </c>
      <c r="C2074" s="236">
        <v>125.80617479979267</v>
      </c>
    </row>
    <row r="2075" spans="2:3" x14ac:dyDescent="0.25">
      <c r="B2075" s="237">
        <v>2012</v>
      </c>
      <c r="C2075" s="236">
        <v>114.48495707942763</v>
      </c>
    </row>
    <row r="2076" spans="2:3" x14ac:dyDescent="0.25">
      <c r="B2076" s="237">
        <v>2013</v>
      </c>
      <c r="C2076" s="236">
        <v>131.19822085241225</v>
      </c>
    </row>
    <row r="2077" spans="2:3" x14ac:dyDescent="0.25">
      <c r="B2077" s="237">
        <v>2014</v>
      </c>
      <c r="C2077" s="236">
        <v>101.50521201025759</v>
      </c>
    </row>
    <row r="2078" spans="2:3" x14ac:dyDescent="0.25">
      <c r="B2078" s="237">
        <v>2015</v>
      </c>
      <c r="C2078" s="236">
        <v>137.68840283580221</v>
      </c>
    </row>
    <row r="2079" spans="2:3" x14ac:dyDescent="0.25">
      <c r="B2079" s="237">
        <v>2016</v>
      </c>
      <c r="C2079" s="236">
        <v>107.08257080107413</v>
      </c>
    </row>
    <row r="2080" spans="2:3" x14ac:dyDescent="0.25">
      <c r="B2080" s="237">
        <v>2017</v>
      </c>
      <c r="C2080" s="236">
        <v>175.83809453773512</v>
      </c>
    </row>
    <row r="2081" spans="2:3" x14ac:dyDescent="0.25">
      <c r="B2081" s="237">
        <v>2018</v>
      </c>
      <c r="C2081" s="236">
        <v>98.740717008868302</v>
      </c>
    </row>
    <row r="2082" spans="2:3" x14ac:dyDescent="0.25">
      <c r="B2082" s="237">
        <v>2019</v>
      </c>
      <c r="C2082" s="236">
        <v>105.36301119997169</v>
      </c>
    </row>
    <row r="2083" spans="2:3" x14ac:dyDescent="0.25">
      <c r="B2083" s="237">
        <v>2020</v>
      </c>
      <c r="C2083" s="236">
        <v>195.68413972918708</v>
      </c>
    </row>
    <row r="2084" spans="2:3" x14ac:dyDescent="0.25">
      <c r="B2084" s="237">
        <v>2021</v>
      </c>
      <c r="C2084" s="236">
        <v>184.89057441225515</v>
      </c>
    </row>
    <row r="2085" spans="2:3" x14ac:dyDescent="0.25">
      <c r="B2085" s="237">
        <v>2022</v>
      </c>
      <c r="C2085" s="236">
        <v>152.91789873048938</v>
      </c>
    </row>
    <row r="2086" spans="2:3" x14ac:dyDescent="0.25">
      <c r="B2086" s="237">
        <v>2023</v>
      </c>
      <c r="C2086" s="236">
        <v>165.83290122881604</v>
      </c>
    </row>
    <row r="2087" spans="2:3" x14ac:dyDescent="0.25">
      <c r="B2087" s="237">
        <v>2024</v>
      </c>
      <c r="C2087" s="236">
        <v>153.61292965062665</v>
      </c>
    </row>
    <row r="2088" spans="2:3" x14ac:dyDescent="0.25">
      <c r="B2088" s="237">
        <v>2025</v>
      </c>
      <c r="C2088" s="236">
        <v>138.26975591683558</v>
      </c>
    </row>
    <row r="2089" spans="2:3" x14ac:dyDescent="0.25">
      <c r="B2089" s="237">
        <v>2026</v>
      </c>
      <c r="C2089" s="236">
        <v>156.73894696874493</v>
      </c>
    </row>
    <row r="2090" spans="2:3" x14ac:dyDescent="0.25">
      <c r="B2090" s="237">
        <v>2027</v>
      </c>
      <c r="C2090" s="236">
        <v>78.348149303767315</v>
      </c>
    </row>
    <row r="2091" spans="2:3" x14ac:dyDescent="0.25">
      <c r="B2091" s="237">
        <v>2028</v>
      </c>
      <c r="C2091" s="236">
        <v>131.20295853303298</v>
      </c>
    </row>
    <row r="2092" spans="2:3" x14ac:dyDescent="0.25">
      <c r="B2092" s="237">
        <v>2029</v>
      </c>
      <c r="C2092" s="236">
        <v>130.50092311862062</v>
      </c>
    </row>
    <row r="2093" spans="2:3" x14ac:dyDescent="0.25">
      <c r="B2093" s="237">
        <v>2030</v>
      </c>
      <c r="C2093" s="236">
        <v>111.01824231682554</v>
      </c>
    </row>
    <row r="2094" spans="2:3" x14ac:dyDescent="0.25">
      <c r="B2094" s="237">
        <v>2031</v>
      </c>
      <c r="C2094" s="236">
        <v>88.586232331220387</v>
      </c>
    </row>
    <row r="2095" spans="2:3" x14ac:dyDescent="0.25">
      <c r="B2095" s="237">
        <v>2032</v>
      </c>
      <c r="C2095" s="236">
        <v>131.49486839718216</v>
      </c>
    </row>
    <row r="2096" spans="2:3" x14ac:dyDescent="0.25">
      <c r="B2096" s="237">
        <v>2033</v>
      </c>
      <c r="C2096" s="236">
        <v>107.7681924907849</v>
      </c>
    </row>
    <row r="2097" spans="2:3" x14ac:dyDescent="0.25">
      <c r="B2097" s="237">
        <v>2034</v>
      </c>
      <c r="C2097" s="236">
        <v>136.91246742283818</v>
      </c>
    </row>
    <row r="2098" spans="2:3" x14ac:dyDescent="0.25">
      <c r="B2098" s="237">
        <v>2035</v>
      </c>
      <c r="C2098" s="236">
        <v>94.634107833508949</v>
      </c>
    </row>
    <row r="2099" spans="2:3" x14ac:dyDescent="0.25">
      <c r="B2099" s="237">
        <v>2036</v>
      </c>
      <c r="C2099" s="236">
        <v>172.19369136045165</v>
      </c>
    </row>
    <row r="2100" spans="2:3" x14ac:dyDescent="0.25">
      <c r="B2100" s="237">
        <v>2037</v>
      </c>
      <c r="C2100" s="236">
        <v>138.80558690108668</v>
      </c>
    </row>
    <row r="2101" spans="2:3" x14ac:dyDescent="0.25">
      <c r="B2101" s="237">
        <v>2038</v>
      </c>
      <c r="C2101" s="236">
        <v>89.933037450049056</v>
      </c>
    </row>
    <row r="2102" spans="2:3" x14ac:dyDescent="0.25">
      <c r="B2102" s="237">
        <v>2039</v>
      </c>
      <c r="C2102" s="236">
        <v>184.14713600264099</v>
      </c>
    </row>
    <row r="2103" spans="2:3" x14ac:dyDescent="0.25">
      <c r="B2103" s="237">
        <v>2040</v>
      </c>
      <c r="C2103" s="236">
        <v>106.82119731006044</v>
      </c>
    </row>
    <row r="2104" spans="2:3" x14ac:dyDescent="0.25">
      <c r="B2104" s="237">
        <v>2041</v>
      </c>
      <c r="C2104" s="236">
        <v>141.58702818967001</v>
      </c>
    </row>
    <row r="2105" spans="2:3" x14ac:dyDescent="0.25">
      <c r="B2105" s="237">
        <v>2042</v>
      </c>
      <c r="C2105" s="236">
        <v>168.55026331984942</v>
      </c>
    </row>
    <row r="2106" spans="2:3" x14ac:dyDescent="0.25">
      <c r="B2106" s="237">
        <v>2043</v>
      </c>
      <c r="C2106" s="236">
        <v>159.64622894609093</v>
      </c>
    </row>
    <row r="2107" spans="2:3" x14ac:dyDescent="0.25">
      <c r="B2107" s="237">
        <v>2044</v>
      </c>
      <c r="C2107" s="236">
        <v>96.276516966102804</v>
      </c>
    </row>
    <row r="2108" spans="2:3" x14ac:dyDescent="0.25">
      <c r="B2108" s="237">
        <v>2045</v>
      </c>
      <c r="C2108" s="236">
        <v>88.794615114586577</v>
      </c>
    </row>
    <row r="2109" spans="2:3" x14ac:dyDescent="0.25">
      <c r="B2109" s="237">
        <v>2046</v>
      </c>
      <c r="C2109" s="236">
        <v>145.07381276817262</v>
      </c>
    </row>
    <row r="2110" spans="2:3" x14ac:dyDescent="0.25">
      <c r="B2110" s="237">
        <v>2047</v>
      </c>
      <c r="C2110" s="236">
        <v>155.5073049307658</v>
      </c>
    </row>
    <row r="2111" spans="2:3" x14ac:dyDescent="0.25">
      <c r="B2111" s="237">
        <v>2048</v>
      </c>
      <c r="C2111" s="236">
        <v>90.044634133174029</v>
      </c>
    </row>
    <row r="2112" spans="2:3" x14ac:dyDescent="0.25">
      <c r="B2112" s="237">
        <v>2049</v>
      </c>
      <c r="C2112" s="236">
        <v>110.11131150567384</v>
      </c>
    </row>
    <row r="2113" spans="2:3" x14ac:dyDescent="0.25">
      <c r="B2113" s="237">
        <v>2050</v>
      </c>
      <c r="C2113" s="236">
        <v>135.43920147731021</v>
      </c>
    </row>
    <row r="2114" spans="2:3" x14ac:dyDescent="0.25">
      <c r="B2114" s="237">
        <v>2051</v>
      </c>
      <c r="C2114" s="236">
        <v>116.60906181191275</v>
      </c>
    </row>
    <row r="2115" spans="2:3" x14ac:dyDescent="0.25">
      <c r="B2115" s="237">
        <v>2052</v>
      </c>
      <c r="C2115" s="236">
        <v>151.54667254393763</v>
      </c>
    </row>
    <row r="2116" spans="2:3" x14ac:dyDescent="0.25">
      <c r="B2116" s="237">
        <v>2053</v>
      </c>
      <c r="C2116" s="236">
        <v>164.37155226070433</v>
      </c>
    </row>
    <row r="2117" spans="2:3" x14ac:dyDescent="0.25">
      <c r="B2117" s="237">
        <v>2054</v>
      </c>
      <c r="C2117" s="236">
        <v>131.03331849446496</v>
      </c>
    </row>
    <row r="2118" spans="2:3" x14ac:dyDescent="0.25">
      <c r="B2118" s="237">
        <v>2055</v>
      </c>
      <c r="C2118" s="236">
        <v>146.44606530423917</v>
      </c>
    </row>
    <row r="2119" spans="2:3" x14ac:dyDescent="0.25">
      <c r="B2119" s="237">
        <v>2056</v>
      </c>
      <c r="C2119" s="236">
        <v>81.325287407808901</v>
      </c>
    </row>
    <row r="2120" spans="2:3" x14ac:dyDescent="0.25">
      <c r="B2120" s="237">
        <v>2057</v>
      </c>
      <c r="C2120" s="236">
        <v>145.83762853453899</v>
      </c>
    </row>
    <row r="2121" spans="2:3" x14ac:dyDescent="0.25">
      <c r="B2121" s="237">
        <v>2058</v>
      </c>
      <c r="C2121" s="236">
        <v>76.034075515563288</v>
      </c>
    </row>
    <row r="2122" spans="2:3" x14ac:dyDescent="0.25">
      <c r="B2122" s="237">
        <v>2059</v>
      </c>
      <c r="C2122" s="236">
        <v>98.482134590701037</v>
      </c>
    </row>
    <row r="2123" spans="2:3" x14ac:dyDescent="0.25">
      <c r="B2123" s="237">
        <v>2060</v>
      </c>
      <c r="C2123" s="236">
        <v>132.07962885362542</v>
      </c>
    </row>
    <row r="2124" spans="2:3" x14ac:dyDescent="0.25">
      <c r="B2124" s="237">
        <v>2061</v>
      </c>
      <c r="C2124" s="236">
        <v>107.4807078517008</v>
      </c>
    </row>
    <row r="2125" spans="2:3" x14ac:dyDescent="0.25">
      <c r="B2125" s="237">
        <v>2062</v>
      </c>
      <c r="C2125" s="236">
        <v>120.41187435157762</v>
      </c>
    </row>
    <row r="2126" spans="2:3" x14ac:dyDescent="0.25">
      <c r="B2126" s="237">
        <v>2063</v>
      </c>
      <c r="C2126" s="236">
        <v>108.27129530871136</v>
      </c>
    </row>
    <row r="2127" spans="2:3" x14ac:dyDescent="0.25">
      <c r="B2127" s="237">
        <v>2064</v>
      </c>
      <c r="C2127" s="236">
        <v>126.52388215025147</v>
      </c>
    </row>
    <row r="2128" spans="2:3" x14ac:dyDescent="0.25">
      <c r="B2128" s="237">
        <v>2065</v>
      </c>
      <c r="C2128" s="236">
        <v>185.9634702327408</v>
      </c>
    </row>
    <row r="2129" spans="2:3" x14ac:dyDescent="0.25">
      <c r="B2129" s="237">
        <v>2066</v>
      </c>
      <c r="C2129" s="236">
        <v>96.621361931404422</v>
      </c>
    </row>
    <row r="2130" spans="2:3" x14ac:dyDescent="0.25">
      <c r="B2130" s="237">
        <v>2067</v>
      </c>
      <c r="C2130" s="236">
        <v>136.22003645831896</v>
      </c>
    </row>
    <row r="2131" spans="2:3" x14ac:dyDescent="0.25">
      <c r="B2131" s="237">
        <v>2068</v>
      </c>
      <c r="C2131" s="236">
        <v>99.188172377340081</v>
      </c>
    </row>
    <row r="2132" spans="2:3" x14ac:dyDescent="0.25">
      <c r="B2132" s="237">
        <v>2069</v>
      </c>
      <c r="C2132" s="236">
        <v>151.97754109137068</v>
      </c>
    </row>
    <row r="2133" spans="2:3" x14ac:dyDescent="0.25">
      <c r="B2133" s="237">
        <v>2070</v>
      </c>
      <c r="C2133" s="236">
        <v>132.95318759225665</v>
      </c>
    </row>
    <row r="2134" spans="2:3" x14ac:dyDescent="0.25">
      <c r="B2134" s="237">
        <v>2071</v>
      </c>
      <c r="C2134" s="236">
        <v>138.45916197142171</v>
      </c>
    </row>
    <row r="2135" spans="2:3" x14ac:dyDescent="0.25">
      <c r="B2135" s="237">
        <v>2072</v>
      </c>
      <c r="C2135" s="236">
        <v>104.86484740661831</v>
      </c>
    </row>
    <row r="2136" spans="2:3" x14ac:dyDescent="0.25">
      <c r="B2136" s="237">
        <v>2073</v>
      </c>
      <c r="C2136" s="236">
        <v>125.95502481211159</v>
      </c>
    </row>
    <row r="2137" spans="2:3" x14ac:dyDescent="0.25">
      <c r="B2137" s="237">
        <v>2074</v>
      </c>
      <c r="C2137" s="236">
        <v>107.99762157070676</v>
      </c>
    </row>
    <row r="2138" spans="2:3" x14ac:dyDescent="0.25">
      <c r="B2138" s="237">
        <v>2075</v>
      </c>
      <c r="C2138" s="236">
        <v>178.58292005585929</v>
      </c>
    </row>
    <row r="2139" spans="2:3" x14ac:dyDescent="0.25">
      <c r="B2139" s="237">
        <v>2076</v>
      </c>
      <c r="C2139" s="236">
        <v>134.04278217200709</v>
      </c>
    </row>
    <row r="2140" spans="2:3" x14ac:dyDescent="0.25">
      <c r="B2140" s="237">
        <v>2077</v>
      </c>
      <c r="C2140" s="236">
        <v>133.94472788425568</v>
      </c>
    </row>
    <row r="2141" spans="2:3" x14ac:dyDescent="0.25">
      <c r="B2141" s="237">
        <v>2078</v>
      </c>
      <c r="C2141" s="236">
        <v>136.4560735130018</v>
      </c>
    </row>
    <row r="2142" spans="2:3" x14ac:dyDescent="0.25">
      <c r="B2142" s="237">
        <v>2079</v>
      </c>
      <c r="C2142" s="236">
        <v>123.33542997353219</v>
      </c>
    </row>
    <row r="2143" spans="2:3" x14ac:dyDescent="0.25">
      <c r="B2143" s="237">
        <v>2080</v>
      </c>
      <c r="C2143" s="236">
        <v>127.52563106338194</v>
      </c>
    </row>
    <row r="2144" spans="2:3" x14ac:dyDescent="0.25">
      <c r="B2144" s="237">
        <v>2081</v>
      </c>
      <c r="C2144" s="236">
        <v>109.4970945953235</v>
      </c>
    </row>
    <row r="2145" spans="2:3" x14ac:dyDescent="0.25">
      <c r="B2145" s="237">
        <v>2082</v>
      </c>
      <c r="C2145" s="236">
        <v>159.9568885662934</v>
      </c>
    </row>
    <row r="2146" spans="2:3" x14ac:dyDescent="0.25">
      <c r="B2146" s="237">
        <v>2083</v>
      </c>
      <c r="C2146" s="236">
        <v>156.62034868186106</v>
      </c>
    </row>
    <row r="2147" spans="2:3" x14ac:dyDescent="0.25">
      <c r="B2147" s="237">
        <v>2084</v>
      </c>
      <c r="C2147" s="236">
        <v>110.6690839712067</v>
      </c>
    </row>
    <row r="2148" spans="2:3" x14ac:dyDescent="0.25">
      <c r="B2148" s="237">
        <v>2085</v>
      </c>
      <c r="C2148" s="236">
        <v>94.402427095019434</v>
      </c>
    </row>
    <row r="2149" spans="2:3" x14ac:dyDescent="0.25">
      <c r="B2149" s="237">
        <v>2086</v>
      </c>
      <c r="C2149" s="236">
        <v>127.69525298605711</v>
      </c>
    </row>
    <row r="2150" spans="2:3" x14ac:dyDescent="0.25">
      <c r="B2150" s="237">
        <v>2087</v>
      </c>
      <c r="C2150" s="236">
        <v>97.311475105412754</v>
      </c>
    </row>
    <row r="2151" spans="2:3" x14ac:dyDescent="0.25">
      <c r="B2151" s="237">
        <v>2088</v>
      </c>
      <c r="C2151" s="236">
        <v>139.44206262905337</v>
      </c>
    </row>
    <row r="2152" spans="2:3" x14ac:dyDescent="0.25">
      <c r="B2152" s="237">
        <v>2089</v>
      </c>
      <c r="C2152" s="236">
        <v>143.01549622685633</v>
      </c>
    </row>
    <row r="2153" spans="2:3" x14ac:dyDescent="0.25">
      <c r="B2153" s="237">
        <v>2090</v>
      </c>
      <c r="C2153" s="236">
        <v>100.40343922574537</v>
      </c>
    </row>
    <row r="2154" spans="2:3" x14ac:dyDescent="0.25">
      <c r="B2154" s="237">
        <v>2091</v>
      </c>
      <c r="C2154" s="236">
        <v>89.890661151659188</v>
      </c>
    </row>
    <row r="2155" spans="2:3" x14ac:dyDescent="0.25">
      <c r="B2155" s="237">
        <v>2092</v>
      </c>
      <c r="C2155" s="236">
        <v>167.53013515974231</v>
      </c>
    </row>
    <row r="2156" spans="2:3" x14ac:dyDescent="0.25">
      <c r="B2156" s="237">
        <v>2093</v>
      </c>
      <c r="C2156" s="236">
        <v>134.42509648804469</v>
      </c>
    </row>
    <row r="2157" spans="2:3" x14ac:dyDescent="0.25">
      <c r="B2157" s="237">
        <v>2094</v>
      </c>
      <c r="C2157" s="236">
        <v>109.03157484829403</v>
      </c>
    </row>
    <row r="2158" spans="2:3" x14ac:dyDescent="0.25">
      <c r="B2158" s="237">
        <v>2095</v>
      </c>
      <c r="C2158" s="236">
        <v>145.94825475210359</v>
      </c>
    </row>
    <row r="2159" spans="2:3" x14ac:dyDescent="0.25">
      <c r="B2159" s="237">
        <v>2096</v>
      </c>
      <c r="C2159" s="236">
        <v>119.5521191333069</v>
      </c>
    </row>
    <row r="2160" spans="2:3" x14ac:dyDescent="0.25">
      <c r="B2160" s="237">
        <v>2097</v>
      </c>
      <c r="C2160" s="236">
        <v>126.84829314327239</v>
      </c>
    </row>
    <row r="2161" spans="2:3" x14ac:dyDescent="0.25">
      <c r="B2161" s="237">
        <v>2098</v>
      </c>
      <c r="C2161" s="236">
        <v>125.56247727998216</v>
      </c>
    </row>
    <row r="2162" spans="2:3" x14ac:dyDescent="0.25">
      <c r="B2162" s="237">
        <v>2099</v>
      </c>
      <c r="C2162" s="236">
        <v>140.15471580508461</v>
      </c>
    </row>
    <row r="2163" spans="2:3" x14ac:dyDescent="0.25">
      <c r="B2163" s="237">
        <v>2100</v>
      </c>
      <c r="C2163" s="236">
        <v>125.91079826774438</v>
      </c>
    </row>
    <row r="2164" spans="2:3" x14ac:dyDescent="0.25">
      <c r="B2164" s="237">
        <v>2101</v>
      </c>
      <c r="C2164" s="236">
        <v>118.21461223373949</v>
      </c>
    </row>
    <row r="2165" spans="2:3" x14ac:dyDescent="0.25">
      <c r="B2165" s="237">
        <v>2102</v>
      </c>
      <c r="C2165" s="236">
        <v>174.59661917865455</v>
      </c>
    </row>
    <row r="2166" spans="2:3" x14ac:dyDescent="0.25">
      <c r="B2166" s="237">
        <v>2103</v>
      </c>
      <c r="C2166" s="236">
        <v>118.53998899524578</v>
      </c>
    </row>
    <row r="2167" spans="2:3" x14ac:dyDescent="0.25">
      <c r="B2167" s="237">
        <v>2104</v>
      </c>
      <c r="C2167" s="236">
        <v>150.97856995550808</v>
      </c>
    </row>
    <row r="2168" spans="2:3" x14ac:dyDescent="0.25">
      <c r="B2168" s="237">
        <v>2105</v>
      </c>
      <c r="C2168" s="236">
        <v>192.12711992242239</v>
      </c>
    </row>
    <row r="2169" spans="2:3" x14ac:dyDescent="0.25">
      <c r="B2169" s="237">
        <v>2106</v>
      </c>
      <c r="C2169" s="236">
        <v>118.6474184833653</v>
      </c>
    </row>
    <row r="2170" spans="2:3" x14ac:dyDescent="0.25">
      <c r="B2170" s="237">
        <v>2107</v>
      </c>
      <c r="C2170" s="236">
        <v>197.86191113321695</v>
      </c>
    </row>
    <row r="2171" spans="2:3" x14ac:dyDescent="0.25">
      <c r="B2171" s="237">
        <v>2108</v>
      </c>
      <c r="C2171" s="236">
        <v>134.63705575381485</v>
      </c>
    </row>
    <row r="2172" spans="2:3" x14ac:dyDescent="0.25">
      <c r="B2172" s="237">
        <v>2109</v>
      </c>
      <c r="C2172" s="236">
        <v>141.67590432524653</v>
      </c>
    </row>
    <row r="2173" spans="2:3" x14ac:dyDescent="0.25">
      <c r="B2173" s="237">
        <v>2110</v>
      </c>
      <c r="C2173" s="236">
        <v>99.766586980979653</v>
      </c>
    </row>
    <row r="2174" spans="2:3" x14ac:dyDescent="0.25">
      <c r="B2174" s="237">
        <v>2111</v>
      </c>
      <c r="C2174" s="236">
        <v>131.06000761983657</v>
      </c>
    </row>
    <row r="2175" spans="2:3" x14ac:dyDescent="0.25">
      <c r="B2175" s="237">
        <v>2112</v>
      </c>
      <c r="C2175" s="236">
        <v>184.57799347253848</v>
      </c>
    </row>
    <row r="2176" spans="2:3" x14ac:dyDescent="0.25">
      <c r="B2176" s="237">
        <v>2113</v>
      </c>
      <c r="C2176" s="236">
        <v>212.21324639535447</v>
      </c>
    </row>
    <row r="2177" spans="2:3" x14ac:dyDescent="0.25">
      <c r="B2177" s="237">
        <v>2114</v>
      </c>
      <c r="C2177" s="236">
        <v>123.3297568536123</v>
      </c>
    </row>
    <row r="2178" spans="2:3" x14ac:dyDescent="0.25">
      <c r="B2178" s="237">
        <v>2115</v>
      </c>
      <c r="C2178" s="236">
        <v>230.20481642927658</v>
      </c>
    </row>
    <row r="2179" spans="2:3" x14ac:dyDescent="0.25">
      <c r="B2179" s="237">
        <v>2116</v>
      </c>
      <c r="C2179" s="236">
        <v>119.42770784206256</v>
      </c>
    </row>
    <row r="2180" spans="2:3" x14ac:dyDescent="0.25">
      <c r="B2180" s="237">
        <v>2117</v>
      </c>
      <c r="C2180" s="236">
        <v>115.05213043929926</v>
      </c>
    </row>
    <row r="2181" spans="2:3" x14ac:dyDescent="0.25">
      <c r="B2181" s="237">
        <v>2118</v>
      </c>
      <c r="C2181" s="236">
        <v>125.69754234883429</v>
      </c>
    </row>
    <row r="2182" spans="2:3" x14ac:dyDescent="0.25">
      <c r="B2182" s="237">
        <v>2119</v>
      </c>
      <c r="C2182" s="236">
        <v>132.33024952986858</v>
      </c>
    </row>
    <row r="2183" spans="2:3" x14ac:dyDescent="0.25">
      <c r="B2183" s="237">
        <v>2120</v>
      </c>
      <c r="C2183" s="236">
        <v>124.81031892125024</v>
      </c>
    </row>
    <row r="2184" spans="2:3" x14ac:dyDescent="0.25">
      <c r="B2184" s="237">
        <v>2121</v>
      </c>
      <c r="C2184" s="236">
        <v>192.85207808332319</v>
      </c>
    </row>
    <row r="2185" spans="2:3" x14ac:dyDescent="0.25">
      <c r="B2185" s="237">
        <v>2122</v>
      </c>
      <c r="C2185" s="236">
        <v>91.956424435161637</v>
      </c>
    </row>
    <row r="2186" spans="2:3" x14ac:dyDescent="0.25">
      <c r="B2186" s="237">
        <v>2123</v>
      </c>
      <c r="C2186" s="236">
        <v>99.539558932806898</v>
      </c>
    </row>
    <row r="2187" spans="2:3" x14ac:dyDescent="0.25">
      <c r="B2187" s="237">
        <v>2124</v>
      </c>
      <c r="C2187" s="236">
        <v>151.4934759845855</v>
      </c>
    </row>
    <row r="2188" spans="2:3" x14ac:dyDescent="0.25">
      <c r="B2188" s="237">
        <v>2125</v>
      </c>
      <c r="C2188" s="236">
        <v>96.374495131496616</v>
      </c>
    </row>
    <row r="2189" spans="2:3" x14ac:dyDescent="0.25">
      <c r="B2189" s="237">
        <v>2126</v>
      </c>
      <c r="C2189" s="236">
        <v>156.49628609786825</v>
      </c>
    </row>
    <row r="2190" spans="2:3" x14ac:dyDescent="0.25">
      <c r="B2190" s="237">
        <v>2127</v>
      </c>
      <c r="C2190" s="236">
        <v>106.96767530945976</v>
      </c>
    </row>
    <row r="2191" spans="2:3" x14ac:dyDescent="0.25">
      <c r="B2191" s="237">
        <v>2128</v>
      </c>
      <c r="C2191" s="236">
        <v>107.73594805671163</v>
      </c>
    </row>
    <row r="2192" spans="2:3" x14ac:dyDescent="0.25">
      <c r="B2192" s="237">
        <v>2129</v>
      </c>
      <c r="C2192" s="236">
        <v>101.33257972555202</v>
      </c>
    </row>
    <row r="2193" spans="2:3" x14ac:dyDescent="0.25">
      <c r="B2193" s="237">
        <v>2130</v>
      </c>
      <c r="C2193" s="236">
        <v>109.20903329092741</v>
      </c>
    </row>
    <row r="2194" spans="2:3" x14ac:dyDescent="0.25">
      <c r="B2194" s="237">
        <v>2131</v>
      </c>
      <c r="C2194" s="236">
        <v>154.13751792460553</v>
      </c>
    </row>
    <row r="2195" spans="2:3" x14ac:dyDescent="0.25">
      <c r="B2195" s="237">
        <v>2132</v>
      </c>
      <c r="C2195" s="236">
        <v>212.95497703028204</v>
      </c>
    </row>
    <row r="2196" spans="2:3" x14ac:dyDescent="0.25">
      <c r="B2196" s="237">
        <v>2133</v>
      </c>
      <c r="C2196" s="236">
        <v>142.54160914888854</v>
      </c>
    </row>
    <row r="2197" spans="2:3" x14ac:dyDescent="0.25">
      <c r="B2197" s="237">
        <v>2134</v>
      </c>
      <c r="C2197" s="236">
        <v>91.064805279231877</v>
      </c>
    </row>
    <row r="2198" spans="2:3" x14ac:dyDescent="0.25">
      <c r="B2198" s="237">
        <v>2135</v>
      </c>
      <c r="C2198" s="236">
        <v>99.20710326705688</v>
      </c>
    </row>
    <row r="2199" spans="2:3" x14ac:dyDescent="0.25">
      <c r="B2199" s="237">
        <v>2136</v>
      </c>
      <c r="C2199" s="236">
        <v>119.24204654264612</v>
      </c>
    </row>
    <row r="2200" spans="2:3" x14ac:dyDescent="0.25">
      <c r="B2200" s="237">
        <v>2137</v>
      </c>
      <c r="C2200" s="236">
        <v>191.79927136953586</v>
      </c>
    </row>
    <row r="2201" spans="2:3" x14ac:dyDescent="0.25">
      <c r="B2201" s="237">
        <v>2138</v>
      </c>
      <c r="C2201" s="236">
        <v>129.59156033604407</v>
      </c>
    </row>
    <row r="2202" spans="2:3" x14ac:dyDescent="0.25">
      <c r="B2202" s="237">
        <v>2139</v>
      </c>
      <c r="C2202" s="236">
        <v>82.997699580553615</v>
      </c>
    </row>
    <row r="2203" spans="2:3" x14ac:dyDescent="0.25">
      <c r="B2203" s="237">
        <v>2140</v>
      </c>
      <c r="C2203" s="236">
        <v>119.93214729428553</v>
      </c>
    </row>
    <row r="2204" spans="2:3" x14ac:dyDescent="0.25">
      <c r="B2204" s="237">
        <v>2141</v>
      </c>
      <c r="C2204" s="236">
        <v>128.05066517273701</v>
      </c>
    </row>
    <row r="2205" spans="2:3" x14ac:dyDescent="0.25">
      <c r="B2205" s="237">
        <v>2142</v>
      </c>
      <c r="C2205" s="236">
        <v>118.91945862412749</v>
      </c>
    </row>
    <row r="2206" spans="2:3" x14ac:dyDescent="0.25">
      <c r="B2206" s="237">
        <v>2143</v>
      </c>
      <c r="C2206" s="236">
        <v>161.02758619590415</v>
      </c>
    </row>
    <row r="2207" spans="2:3" x14ac:dyDescent="0.25">
      <c r="B2207" s="237">
        <v>2144</v>
      </c>
      <c r="C2207" s="236">
        <v>168.38979574750013</v>
      </c>
    </row>
    <row r="2208" spans="2:3" x14ac:dyDescent="0.25">
      <c r="B2208" s="237">
        <v>2145</v>
      </c>
      <c r="C2208" s="236">
        <v>117.64077095315241</v>
      </c>
    </row>
    <row r="2209" spans="2:3" x14ac:dyDescent="0.25">
      <c r="B2209" s="237">
        <v>2146</v>
      </c>
      <c r="C2209" s="236">
        <v>115.28772617999834</v>
      </c>
    </row>
    <row r="2210" spans="2:3" x14ac:dyDescent="0.25">
      <c r="B2210" s="237">
        <v>2147</v>
      </c>
      <c r="C2210" s="236">
        <v>74.374935648889988</v>
      </c>
    </row>
    <row r="2211" spans="2:3" x14ac:dyDescent="0.25">
      <c r="B2211" s="237">
        <v>2148</v>
      </c>
      <c r="C2211" s="236">
        <v>100.17035265060917</v>
      </c>
    </row>
    <row r="2212" spans="2:3" x14ac:dyDescent="0.25">
      <c r="B2212" s="237">
        <v>2149</v>
      </c>
      <c r="C2212" s="236">
        <v>128.71002444661025</v>
      </c>
    </row>
    <row r="2213" spans="2:3" x14ac:dyDescent="0.25">
      <c r="B2213" s="237">
        <v>2150</v>
      </c>
      <c r="C2213" s="236">
        <v>124.72046724903103</v>
      </c>
    </row>
    <row r="2214" spans="2:3" x14ac:dyDescent="0.25">
      <c r="B2214" s="237">
        <v>2151</v>
      </c>
      <c r="C2214" s="236">
        <v>141.80951160427486</v>
      </c>
    </row>
    <row r="2215" spans="2:3" x14ac:dyDescent="0.25">
      <c r="B2215" s="237">
        <v>2152</v>
      </c>
      <c r="C2215" s="236">
        <v>116.30992171063927</v>
      </c>
    </row>
    <row r="2216" spans="2:3" x14ac:dyDescent="0.25">
      <c r="B2216" s="237">
        <v>2153</v>
      </c>
      <c r="C2216" s="236">
        <v>157.95150146289402</v>
      </c>
    </row>
    <row r="2217" spans="2:3" x14ac:dyDescent="0.25">
      <c r="B2217" s="237">
        <v>2154</v>
      </c>
      <c r="C2217" s="236">
        <v>109.56958959950552</v>
      </c>
    </row>
    <row r="2218" spans="2:3" x14ac:dyDescent="0.25">
      <c r="B2218" s="237">
        <v>2155</v>
      </c>
      <c r="C2218" s="236">
        <v>167.50532934244879</v>
      </c>
    </row>
    <row r="2219" spans="2:3" x14ac:dyDescent="0.25">
      <c r="B2219" s="237">
        <v>2156</v>
      </c>
      <c r="C2219" s="236">
        <v>120.10522437480236</v>
      </c>
    </row>
    <row r="2220" spans="2:3" x14ac:dyDescent="0.25">
      <c r="B2220" s="237">
        <v>2157</v>
      </c>
      <c r="C2220" s="236">
        <v>91.963355226154889</v>
      </c>
    </row>
    <row r="2221" spans="2:3" x14ac:dyDescent="0.25">
      <c r="B2221" s="237">
        <v>2158</v>
      </c>
      <c r="C2221" s="236">
        <v>147.05396111458069</v>
      </c>
    </row>
    <row r="2222" spans="2:3" x14ac:dyDescent="0.25">
      <c r="B2222" s="237">
        <v>2159</v>
      </c>
      <c r="C2222" s="236">
        <v>126.40760908769644</v>
      </c>
    </row>
    <row r="2223" spans="2:3" x14ac:dyDescent="0.25">
      <c r="B2223" s="237">
        <v>2160</v>
      </c>
      <c r="C2223" s="236">
        <v>81.097859915354775</v>
      </c>
    </row>
    <row r="2224" spans="2:3" x14ac:dyDescent="0.25">
      <c r="B2224" s="237">
        <v>2161</v>
      </c>
      <c r="C2224" s="236">
        <v>111.49414806136792</v>
      </c>
    </row>
    <row r="2225" spans="2:3" x14ac:dyDescent="0.25">
      <c r="B2225" s="237">
        <v>2162</v>
      </c>
      <c r="C2225" s="236">
        <v>165.54118773559435</v>
      </c>
    </row>
    <row r="2226" spans="2:3" x14ac:dyDescent="0.25">
      <c r="B2226" s="237">
        <v>2163</v>
      </c>
      <c r="C2226" s="236">
        <v>83.862374772636542</v>
      </c>
    </row>
    <row r="2227" spans="2:3" x14ac:dyDescent="0.25">
      <c r="B2227" s="237">
        <v>2164</v>
      </c>
      <c r="C2227" s="236">
        <v>140.64541871811298</v>
      </c>
    </row>
    <row r="2228" spans="2:3" x14ac:dyDescent="0.25">
      <c r="B2228" s="237">
        <v>2165</v>
      </c>
      <c r="C2228" s="236">
        <v>112.53532213787902</v>
      </c>
    </row>
    <row r="2229" spans="2:3" x14ac:dyDescent="0.25">
      <c r="B2229" s="237">
        <v>2166</v>
      </c>
      <c r="C2229" s="236">
        <v>206.04825791383129</v>
      </c>
    </row>
    <row r="2230" spans="2:3" x14ac:dyDescent="0.25">
      <c r="B2230" s="237">
        <v>2167</v>
      </c>
      <c r="C2230" s="236">
        <v>132.70022792175115</v>
      </c>
    </row>
    <row r="2231" spans="2:3" x14ac:dyDescent="0.25">
      <c r="B2231" s="237">
        <v>2168</v>
      </c>
      <c r="C2231" s="236">
        <v>117.1121883461779</v>
      </c>
    </row>
    <row r="2232" spans="2:3" x14ac:dyDescent="0.25">
      <c r="B2232" s="237">
        <v>2169</v>
      </c>
      <c r="C2232" s="236">
        <v>113.71094490407295</v>
      </c>
    </row>
    <row r="2233" spans="2:3" x14ac:dyDescent="0.25">
      <c r="B2233" s="237">
        <v>2170</v>
      </c>
      <c r="C2233" s="236">
        <v>225.85243535766477</v>
      </c>
    </row>
    <row r="2234" spans="2:3" x14ac:dyDescent="0.25">
      <c r="B2234" s="237">
        <v>2171</v>
      </c>
      <c r="C2234" s="236">
        <v>115.3276749186945</v>
      </c>
    </row>
    <row r="2235" spans="2:3" x14ac:dyDescent="0.25">
      <c r="B2235" s="237">
        <v>2172</v>
      </c>
      <c r="C2235" s="236">
        <v>116.79377604126587</v>
      </c>
    </row>
    <row r="2236" spans="2:3" x14ac:dyDescent="0.25">
      <c r="B2236" s="237">
        <v>2173</v>
      </c>
      <c r="C2236" s="236">
        <v>122.58150669857223</v>
      </c>
    </row>
    <row r="2237" spans="2:3" x14ac:dyDescent="0.25">
      <c r="B2237" s="237">
        <v>2174</v>
      </c>
      <c r="C2237" s="236">
        <v>88.638912471609331</v>
      </c>
    </row>
    <row r="2238" spans="2:3" x14ac:dyDescent="0.25">
      <c r="B2238" s="237">
        <v>2175</v>
      </c>
      <c r="C2238" s="236">
        <v>141.49427325913572</v>
      </c>
    </row>
    <row r="2239" spans="2:3" x14ac:dyDescent="0.25">
      <c r="B2239" s="237">
        <v>2176</v>
      </c>
      <c r="C2239" s="236">
        <v>108.79670084182992</v>
      </c>
    </row>
    <row r="2240" spans="2:3" x14ac:dyDescent="0.25">
      <c r="B2240" s="237">
        <v>2177</v>
      </c>
      <c r="C2240" s="236">
        <v>189.53169591841302</v>
      </c>
    </row>
    <row r="2241" spans="2:3" x14ac:dyDescent="0.25">
      <c r="B2241" s="237">
        <v>2178</v>
      </c>
      <c r="C2241" s="236">
        <v>128.68700788899159</v>
      </c>
    </row>
    <row r="2242" spans="2:3" x14ac:dyDescent="0.25">
      <c r="B2242" s="237">
        <v>2179</v>
      </c>
      <c r="C2242" s="236">
        <v>190.19687721171562</v>
      </c>
    </row>
    <row r="2243" spans="2:3" x14ac:dyDescent="0.25">
      <c r="B2243" s="237">
        <v>2180</v>
      </c>
      <c r="C2243" s="236">
        <v>159.62603018087776</v>
      </c>
    </row>
    <row r="2244" spans="2:3" x14ac:dyDescent="0.25">
      <c r="B2244" s="237">
        <v>2181</v>
      </c>
      <c r="C2244" s="236">
        <v>141.14838043259206</v>
      </c>
    </row>
    <row r="2245" spans="2:3" x14ac:dyDescent="0.25">
      <c r="B2245" s="237">
        <v>2182</v>
      </c>
      <c r="C2245" s="236">
        <v>149.58010893473264</v>
      </c>
    </row>
    <row r="2246" spans="2:3" x14ac:dyDescent="0.25">
      <c r="B2246" s="237">
        <v>2183</v>
      </c>
      <c r="C2246" s="236">
        <v>123.67992097656843</v>
      </c>
    </row>
    <row r="2247" spans="2:3" x14ac:dyDescent="0.25">
      <c r="B2247" s="237">
        <v>2184</v>
      </c>
      <c r="C2247" s="236">
        <v>143.44148156055053</v>
      </c>
    </row>
    <row r="2248" spans="2:3" x14ac:dyDescent="0.25">
      <c r="B2248" s="237">
        <v>2185</v>
      </c>
      <c r="C2248" s="236">
        <v>126.49651120908432</v>
      </c>
    </row>
    <row r="2249" spans="2:3" x14ac:dyDescent="0.25">
      <c r="B2249" s="237">
        <v>2186</v>
      </c>
      <c r="C2249" s="236">
        <v>98.331366332346008</v>
      </c>
    </row>
    <row r="2250" spans="2:3" x14ac:dyDescent="0.25">
      <c r="B2250" s="237">
        <v>2187</v>
      </c>
      <c r="C2250" s="236">
        <v>217.11472349472496</v>
      </c>
    </row>
    <row r="2251" spans="2:3" x14ac:dyDescent="0.25">
      <c r="B2251" s="237">
        <v>2188</v>
      </c>
      <c r="C2251" s="236">
        <v>148.07057965068276</v>
      </c>
    </row>
    <row r="2252" spans="2:3" x14ac:dyDescent="0.25">
      <c r="B2252" s="237">
        <v>2189</v>
      </c>
      <c r="C2252" s="236">
        <v>113.1602448129135</v>
      </c>
    </row>
    <row r="2253" spans="2:3" x14ac:dyDescent="0.25">
      <c r="B2253" s="237">
        <v>2190</v>
      </c>
      <c r="C2253" s="236">
        <v>151.76636255571813</v>
      </c>
    </row>
    <row r="2254" spans="2:3" x14ac:dyDescent="0.25">
      <c r="B2254" s="237">
        <v>2191</v>
      </c>
      <c r="C2254" s="236">
        <v>152.19927308035358</v>
      </c>
    </row>
    <row r="2255" spans="2:3" x14ac:dyDescent="0.25">
      <c r="B2255" s="237">
        <v>2192</v>
      </c>
      <c r="C2255" s="236">
        <v>130.3262099857991</v>
      </c>
    </row>
    <row r="2256" spans="2:3" x14ac:dyDescent="0.25">
      <c r="B2256" s="237">
        <v>2193</v>
      </c>
      <c r="C2256" s="236">
        <v>117.67898755143844</v>
      </c>
    </row>
    <row r="2257" spans="2:3" x14ac:dyDescent="0.25">
      <c r="B2257" s="237">
        <v>2194</v>
      </c>
      <c r="C2257" s="236">
        <v>84.364199799001739</v>
      </c>
    </row>
    <row r="2258" spans="2:3" x14ac:dyDescent="0.25">
      <c r="B2258" s="237">
        <v>2195</v>
      </c>
      <c r="C2258" s="236">
        <v>136.81743038327426</v>
      </c>
    </row>
    <row r="2259" spans="2:3" x14ac:dyDescent="0.25">
      <c r="B2259" s="237">
        <v>2196</v>
      </c>
      <c r="C2259" s="236">
        <v>88.381188055832936</v>
      </c>
    </row>
    <row r="2260" spans="2:3" x14ac:dyDescent="0.25">
      <c r="B2260" s="237">
        <v>2197</v>
      </c>
      <c r="C2260" s="236">
        <v>160.26413841313038</v>
      </c>
    </row>
    <row r="2261" spans="2:3" x14ac:dyDescent="0.25">
      <c r="B2261" s="237">
        <v>2198</v>
      </c>
      <c r="C2261" s="236">
        <v>150.48775716149436</v>
      </c>
    </row>
    <row r="2262" spans="2:3" x14ac:dyDescent="0.25">
      <c r="B2262" s="237">
        <v>2199</v>
      </c>
      <c r="C2262" s="236">
        <v>104.43932777603455</v>
      </c>
    </row>
    <row r="2263" spans="2:3" x14ac:dyDescent="0.25">
      <c r="B2263" s="237">
        <v>2200</v>
      </c>
      <c r="C2263" s="236">
        <v>139.60391860178933</v>
      </c>
    </row>
    <row r="2264" spans="2:3" x14ac:dyDescent="0.25">
      <c r="B2264" s="237">
        <v>2201</v>
      </c>
      <c r="C2264" s="236">
        <v>113.48243358056109</v>
      </c>
    </row>
    <row r="2265" spans="2:3" x14ac:dyDescent="0.25">
      <c r="B2265" s="237">
        <v>2202</v>
      </c>
      <c r="C2265" s="236">
        <v>117.60760233366494</v>
      </c>
    </row>
    <row r="2266" spans="2:3" x14ac:dyDescent="0.25">
      <c r="B2266" s="237">
        <v>2203</v>
      </c>
      <c r="C2266" s="236">
        <v>139.09829618040601</v>
      </c>
    </row>
    <row r="2267" spans="2:3" x14ac:dyDescent="0.25">
      <c r="B2267" s="237">
        <v>2204</v>
      </c>
      <c r="C2267" s="236">
        <v>141.66391039616568</v>
      </c>
    </row>
    <row r="2268" spans="2:3" x14ac:dyDescent="0.25">
      <c r="B2268" s="237">
        <v>2205</v>
      </c>
      <c r="C2268" s="236">
        <v>126.13914756066383</v>
      </c>
    </row>
    <row r="2269" spans="2:3" x14ac:dyDescent="0.25">
      <c r="B2269" s="237">
        <v>2206</v>
      </c>
      <c r="C2269" s="236">
        <v>175.19983485651417</v>
      </c>
    </row>
    <row r="2270" spans="2:3" x14ac:dyDescent="0.25">
      <c r="B2270" s="237">
        <v>2207</v>
      </c>
      <c r="C2270" s="236">
        <v>110.15368431613081</v>
      </c>
    </row>
    <row r="2271" spans="2:3" x14ac:dyDescent="0.25">
      <c r="B2271" s="237">
        <v>2208</v>
      </c>
      <c r="C2271" s="236">
        <v>118.39077376145968</v>
      </c>
    </row>
    <row r="2272" spans="2:3" x14ac:dyDescent="0.25">
      <c r="B2272" s="237">
        <v>2209</v>
      </c>
      <c r="C2272" s="236">
        <v>96.623987047288153</v>
      </c>
    </row>
    <row r="2273" spans="2:3" x14ac:dyDescent="0.25">
      <c r="B2273" s="237">
        <v>2210</v>
      </c>
      <c r="C2273" s="236">
        <v>233.74040948332026</v>
      </c>
    </row>
    <row r="2274" spans="2:3" x14ac:dyDescent="0.25">
      <c r="B2274" s="237">
        <v>2211</v>
      </c>
      <c r="C2274" s="236">
        <v>157.08479785495823</v>
      </c>
    </row>
    <row r="2275" spans="2:3" x14ac:dyDescent="0.25">
      <c r="B2275" s="237">
        <v>2212</v>
      </c>
      <c r="C2275" s="236">
        <v>110.58000096589126</v>
      </c>
    </row>
    <row r="2276" spans="2:3" x14ac:dyDescent="0.25">
      <c r="B2276" s="237">
        <v>2213</v>
      </c>
      <c r="C2276" s="236">
        <v>133.318348273499</v>
      </c>
    </row>
    <row r="2277" spans="2:3" x14ac:dyDescent="0.25">
      <c r="B2277" s="237">
        <v>2214</v>
      </c>
      <c r="C2277" s="236">
        <v>107.80042641620446</v>
      </c>
    </row>
    <row r="2278" spans="2:3" x14ac:dyDescent="0.25">
      <c r="B2278" s="237">
        <v>2215</v>
      </c>
      <c r="C2278" s="236">
        <v>98.583077275515777</v>
      </c>
    </row>
    <row r="2279" spans="2:3" x14ac:dyDescent="0.25">
      <c r="B2279" s="237">
        <v>2216</v>
      </c>
      <c r="C2279" s="236">
        <v>84.711499356781445</v>
      </c>
    </row>
    <row r="2280" spans="2:3" x14ac:dyDescent="0.25">
      <c r="B2280" s="237">
        <v>2217</v>
      </c>
      <c r="C2280" s="236">
        <v>203.78765179190574</v>
      </c>
    </row>
    <row r="2281" spans="2:3" x14ac:dyDescent="0.25">
      <c r="B2281" s="237">
        <v>2218</v>
      </c>
      <c r="C2281" s="236">
        <v>100.80498035157295</v>
      </c>
    </row>
    <row r="2282" spans="2:3" x14ac:dyDescent="0.25">
      <c r="B2282" s="237">
        <v>2219</v>
      </c>
      <c r="C2282" s="236">
        <v>161.02265692163482</v>
      </c>
    </row>
    <row r="2283" spans="2:3" x14ac:dyDescent="0.25">
      <c r="B2283" s="237">
        <v>2220</v>
      </c>
      <c r="C2283" s="236">
        <v>146.4147487568975</v>
      </c>
    </row>
    <row r="2284" spans="2:3" x14ac:dyDescent="0.25">
      <c r="B2284" s="237">
        <v>2221</v>
      </c>
      <c r="C2284" s="236">
        <v>101.55298399834479</v>
      </c>
    </row>
    <row r="2285" spans="2:3" x14ac:dyDescent="0.25">
      <c r="B2285" s="237">
        <v>2222</v>
      </c>
      <c r="C2285" s="236">
        <v>117.90025458175482</v>
      </c>
    </row>
    <row r="2286" spans="2:3" x14ac:dyDescent="0.25">
      <c r="B2286" s="237">
        <v>2223</v>
      </c>
      <c r="C2286" s="236">
        <v>111.92841599640413</v>
      </c>
    </row>
    <row r="2287" spans="2:3" x14ac:dyDescent="0.25">
      <c r="B2287" s="237">
        <v>2224</v>
      </c>
      <c r="C2287" s="236">
        <v>106.12176874029116</v>
      </c>
    </row>
    <row r="2288" spans="2:3" x14ac:dyDescent="0.25">
      <c r="B2288" s="237">
        <v>2225</v>
      </c>
      <c r="C2288" s="236">
        <v>87.512005362037584</v>
      </c>
    </row>
    <row r="2289" spans="2:3" x14ac:dyDescent="0.25">
      <c r="B2289" s="237">
        <v>2226</v>
      </c>
      <c r="C2289" s="236">
        <v>129.80714924340381</v>
      </c>
    </row>
    <row r="2290" spans="2:3" x14ac:dyDescent="0.25">
      <c r="B2290" s="237">
        <v>2227</v>
      </c>
      <c r="C2290" s="236">
        <v>123.93133947246672</v>
      </c>
    </row>
    <row r="2291" spans="2:3" x14ac:dyDescent="0.25">
      <c r="B2291" s="237">
        <v>2228</v>
      </c>
      <c r="C2291" s="236">
        <v>133.09838957879339</v>
      </c>
    </row>
    <row r="2292" spans="2:3" x14ac:dyDescent="0.25">
      <c r="B2292" s="237">
        <v>2229</v>
      </c>
      <c r="C2292" s="236">
        <v>203.17991680530898</v>
      </c>
    </row>
    <row r="2293" spans="2:3" x14ac:dyDescent="0.25">
      <c r="B2293" s="237">
        <v>2230</v>
      </c>
      <c r="C2293" s="236">
        <v>153.49919215076051</v>
      </c>
    </row>
    <row r="2294" spans="2:3" x14ac:dyDescent="0.25">
      <c r="B2294" s="237">
        <v>2231</v>
      </c>
      <c r="C2294" s="236">
        <v>130.331384920624</v>
      </c>
    </row>
    <row r="2295" spans="2:3" x14ac:dyDescent="0.25">
      <c r="B2295" s="237">
        <v>2232</v>
      </c>
      <c r="C2295" s="236">
        <v>180.92239421050371</v>
      </c>
    </row>
    <row r="2296" spans="2:3" x14ac:dyDescent="0.25">
      <c r="B2296" s="237">
        <v>2233</v>
      </c>
      <c r="C2296" s="236">
        <v>133.27093850194856</v>
      </c>
    </row>
    <row r="2297" spans="2:3" x14ac:dyDescent="0.25">
      <c r="B2297" s="237">
        <v>2234</v>
      </c>
      <c r="C2297" s="236">
        <v>140.73872881083335</v>
      </c>
    </row>
    <row r="2298" spans="2:3" x14ac:dyDescent="0.25">
      <c r="B2298" s="237">
        <v>2235</v>
      </c>
      <c r="C2298" s="236">
        <v>169.40531321602558</v>
      </c>
    </row>
    <row r="2299" spans="2:3" x14ac:dyDescent="0.25">
      <c r="B2299" s="237">
        <v>2236</v>
      </c>
      <c r="C2299" s="236">
        <v>138.29842124629158</v>
      </c>
    </row>
    <row r="2300" spans="2:3" x14ac:dyDescent="0.25">
      <c r="B2300" s="237">
        <v>2237</v>
      </c>
      <c r="C2300" s="236">
        <v>149.42458962250041</v>
      </c>
    </row>
    <row r="2301" spans="2:3" x14ac:dyDescent="0.25">
      <c r="B2301" s="237">
        <v>2238</v>
      </c>
      <c r="C2301" s="236">
        <v>144.85526424182675</v>
      </c>
    </row>
    <row r="2302" spans="2:3" x14ac:dyDescent="0.25">
      <c r="B2302" s="237">
        <v>2239</v>
      </c>
      <c r="C2302" s="236">
        <v>122.10238817328118</v>
      </c>
    </row>
    <row r="2303" spans="2:3" x14ac:dyDescent="0.25">
      <c r="B2303" s="237">
        <v>2240</v>
      </c>
      <c r="C2303" s="236">
        <v>180.07005403662706</v>
      </c>
    </row>
    <row r="2304" spans="2:3" x14ac:dyDescent="0.25">
      <c r="B2304" s="237">
        <v>2241</v>
      </c>
      <c r="C2304" s="236">
        <v>169.53519182838022</v>
      </c>
    </row>
    <row r="2305" spans="2:3" x14ac:dyDescent="0.25">
      <c r="B2305" s="237">
        <v>2242</v>
      </c>
      <c r="C2305" s="236">
        <v>112.56791388354092</v>
      </c>
    </row>
    <row r="2306" spans="2:3" x14ac:dyDescent="0.25">
      <c r="B2306" s="237">
        <v>2243</v>
      </c>
      <c r="C2306" s="236">
        <v>161.38868175410408</v>
      </c>
    </row>
    <row r="2307" spans="2:3" x14ac:dyDescent="0.25">
      <c r="B2307" s="237">
        <v>2244</v>
      </c>
      <c r="C2307" s="236">
        <v>133.51256212764486</v>
      </c>
    </row>
    <row r="2308" spans="2:3" x14ac:dyDescent="0.25">
      <c r="B2308" s="237">
        <v>2245</v>
      </c>
      <c r="C2308" s="236">
        <v>115.52270284635779</v>
      </c>
    </row>
    <row r="2309" spans="2:3" x14ac:dyDescent="0.25">
      <c r="B2309" s="237">
        <v>2246</v>
      </c>
      <c r="C2309" s="236">
        <v>118.26459895850167</v>
      </c>
    </row>
    <row r="2310" spans="2:3" x14ac:dyDescent="0.25">
      <c r="B2310" s="237">
        <v>2247</v>
      </c>
      <c r="C2310" s="236">
        <v>150.91160057088828</v>
      </c>
    </row>
    <row r="2311" spans="2:3" x14ac:dyDescent="0.25">
      <c r="B2311" s="237">
        <v>2248</v>
      </c>
      <c r="C2311" s="236">
        <v>131.13760076532182</v>
      </c>
    </row>
    <row r="2312" spans="2:3" x14ac:dyDescent="0.25">
      <c r="B2312" s="237">
        <v>2249</v>
      </c>
      <c r="C2312" s="236">
        <v>118.98871986859017</v>
      </c>
    </row>
    <row r="2313" spans="2:3" x14ac:dyDescent="0.25">
      <c r="B2313" s="237">
        <v>2250</v>
      </c>
      <c r="C2313" s="236">
        <v>84.563220183285466</v>
      </c>
    </row>
    <row r="2314" spans="2:3" x14ac:dyDescent="0.25">
      <c r="B2314" s="237">
        <v>2251</v>
      </c>
      <c r="C2314" s="236">
        <v>108.27113442455003</v>
      </c>
    </row>
    <row r="2315" spans="2:3" x14ac:dyDescent="0.25">
      <c r="B2315" s="237">
        <v>2252</v>
      </c>
      <c r="C2315" s="236">
        <v>199.32787440663046</v>
      </c>
    </row>
    <row r="2316" spans="2:3" x14ac:dyDescent="0.25">
      <c r="B2316" s="237">
        <v>2253</v>
      </c>
      <c r="C2316" s="236">
        <v>118.56789692170213</v>
      </c>
    </row>
    <row r="2317" spans="2:3" x14ac:dyDescent="0.25">
      <c r="B2317" s="237">
        <v>2254</v>
      </c>
      <c r="C2317" s="236">
        <v>134.56007560568531</v>
      </c>
    </row>
    <row r="2318" spans="2:3" x14ac:dyDescent="0.25">
      <c r="B2318" s="237">
        <v>2255</v>
      </c>
      <c r="C2318" s="236">
        <v>190.98291026010145</v>
      </c>
    </row>
    <row r="2319" spans="2:3" x14ac:dyDescent="0.25">
      <c r="B2319" s="237">
        <v>2256</v>
      </c>
      <c r="C2319" s="236">
        <v>124.13517378356413</v>
      </c>
    </row>
    <row r="2320" spans="2:3" x14ac:dyDescent="0.25">
      <c r="B2320" s="237">
        <v>2257</v>
      </c>
      <c r="C2320" s="236">
        <v>86.49630827934179</v>
      </c>
    </row>
    <row r="2321" spans="2:3" x14ac:dyDescent="0.25">
      <c r="B2321" s="237">
        <v>2258</v>
      </c>
      <c r="C2321" s="236">
        <v>149.47644190655427</v>
      </c>
    </row>
    <row r="2322" spans="2:3" x14ac:dyDescent="0.25">
      <c r="B2322" s="237">
        <v>2259</v>
      </c>
      <c r="C2322" s="236">
        <v>153.37700324431</v>
      </c>
    </row>
    <row r="2323" spans="2:3" x14ac:dyDescent="0.25">
      <c r="B2323" s="237">
        <v>2260</v>
      </c>
      <c r="C2323" s="236">
        <v>165.37605616422297</v>
      </c>
    </row>
    <row r="2324" spans="2:3" x14ac:dyDescent="0.25">
      <c r="B2324" s="237">
        <v>2261</v>
      </c>
      <c r="C2324" s="236">
        <v>261.99088681885013</v>
      </c>
    </row>
    <row r="2325" spans="2:3" x14ac:dyDescent="0.25">
      <c r="B2325" s="237">
        <v>2262</v>
      </c>
      <c r="C2325" s="236">
        <v>160.47409301439419</v>
      </c>
    </row>
    <row r="2326" spans="2:3" x14ac:dyDescent="0.25">
      <c r="B2326" s="237">
        <v>2263</v>
      </c>
      <c r="C2326" s="236">
        <v>306.66783339553353</v>
      </c>
    </row>
    <row r="2327" spans="2:3" x14ac:dyDescent="0.25">
      <c r="B2327" s="237">
        <v>2264</v>
      </c>
      <c r="C2327" s="236">
        <v>132.22192711114769</v>
      </c>
    </row>
    <row r="2328" spans="2:3" x14ac:dyDescent="0.25">
      <c r="B2328" s="237">
        <v>2265</v>
      </c>
      <c r="C2328" s="236">
        <v>85.508572540431615</v>
      </c>
    </row>
    <row r="2329" spans="2:3" x14ac:dyDescent="0.25">
      <c r="B2329" s="237">
        <v>2266</v>
      </c>
      <c r="C2329" s="236">
        <v>320.75025466022277</v>
      </c>
    </row>
    <row r="2330" spans="2:3" x14ac:dyDescent="0.25">
      <c r="B2330" s="237">
        <v>2267</v>
      </c>
      <c r="C2330" s="236">
        <v>180.2293808346123</v>
      </c>
    </row>
    <row r="2331" spans="2:3" x14ac:dyDescent="0.25">
      <c r="B2331" s="237">
        <v>2268</v>
      </c>
      <c r="C2331" s="236">
        <v>121.63150885960948</v>
      </c>
    </row>
    <row r="2332" spans="2:3" x14ac:dyDescent="0.25">
      <c r="B2332" s="237">
        <v>2269</v>
      </c>
      <c r="C2332" s="236">
        <v>72.043827933410114</v>
      </c>
    </row>
    <row r="2333" spans="2:3" x14ac:dyDescent="0.25">
      <c r="B2333" s="237">
        <v>2270</v>
      </c>
      <c r="C2333" s="236">
        <v>103.36731901468153</v>
      </c>
    </row>
    <row r="2334" spans="2:3" x14ac:dyDescent="0.25">
      <c r="B2334" s="237">
        <v>2271</v>
      </c>
      <c r="C2334" s="236">
        <v>116.32262141069754</v>
      </c>
    </row>
    <row r="2335" spans="2:3" x14ac:dyDescent="0.25">
      <c r="B2335" s="237">
        <v>2272</v>
      </c>
      <c r="C2335" s="236">
        <v>130.96517666068536</v>
      </c>
    </row>
    <row r="2336" spans="2:3" x14ac:dyDescent="0.25">
      <c r="B2336" s="237">
        <v>2273</v>
      </c>
      <c r="C2336" s="236">
        <v>88.235174269357216</v>
      </c>
    </row>
    <row r="2337" spans="2:3" x14ac:dyDescent="0.25">
      <c r="B2337" s="237">
        <v>2274</v>
      </c>
      <c r="C2337" s="236">
        <v>94.88566067332718</v>
      </c>
    </row>
    <row r="2338" spans="2:3" x14ac:dyDescent="0.25">
      <c r="B2338" s="237">
        <v>2275</v>
      </c>
      <c r="C2338" s="236">
        <v>132.71266711755268</v>
      </c>
    </row>
    <row r="2339" spans="2:3" x14ac:dyDescent="0.25">
      <c r="B2339" s="237">
        <v>2276</v>
      </c>
      <c r="C2339" s="236">
        <v>231.37999941956531</v>
      </c>
    </row>
    <row r="2340" spans="2:3" x14ac:dyDescent="0.25">
      <c r="B2340" s="237">
        <v>2277</v>
      </c>
      <c r="C2340" s="236">
        <v>117.95571387169453</v>
      </c>
    </row>
    <row r="2341" spans="2:3" x14ac:dyDescent="0.25">
      <c r="B2341" s="237">
        <v>2278</v>
      </c>
      <c r="C2341" s="236">
        <v>172.58256542871896</v>
      </c>
    </row>
    <row r="2342" spans="2:3" x14ac:dyDescent="0.25">
      <c r="B2342" s="237">
        <v>2279</v>
      </c>
      <c r="C2342" s="236">
        <v>90.680508112559636</v>
      </c>
    </row>
    <row r="2343" spans="2:3" x14ac:dyDescent="0.25">
      <c r="B2343" s="237">
        <v>2280</v>
      </c>
      <c r="C2343" s="236">
        <v>157.86686579071804</v>
      </c>
    </row>
    <row r="2344" spans="2:3" x14ac:dyDescent="0.25">
      <c r="B2344" s="237">
        <v>2281</v>
      </c>
      <c r="C2344" s="236">
        <v>116.3990035455576</v>
      </c>
    </row>
    <row r="2345" spans="2:3" x14ac:dyDescent="0.25">
      <c r="B2345" s="237">
        <v>2282</v>
      </c>
      <c r="C2345" s="236">
        <v>153.98299078387504</v>
      </c>
    </row>
    <row r="2346" spans="2:3" x14ac:dyDescent="0.25">
      <c r="B2346" s="237">
        <v>2283</v>
      </c>
      <c r="C2346" s="236">
        <v>108.69846531310762</v>
      </c>
    </row>
    <row r="2347" spans="2:3" x14ac:dyDescent="0.25">
      <c r="B2347" s="237">
        <v>2284</v>
      </c>
      <c r="C2347" s="236">
        <v>103.43983862603383</v>
      </c>
    </row>
    <row r="2348" spans="2:3" x14ac:dyDescent="0.25">
      <c r="B2348" s="237">
        <v>2285</v>
      </c>
      <c r="C2348" s="236">
        <v>101.96493887389704</v>
      </c>
    </row>
    <row r="2349" spans="2:3" x14ac:dyDescent="0.25">
      <c r="B2349" s="237">
        <v>2286</v>
      </c>
      <c r="C2349" s="236">
        <v>113.60561124656601</v>
      </c>
    </row>
    <row r="2350" spans="2:3" x14ac:dyDescent="0.25">
      <c r="B2350" s="237">
        <v>2287</v>
      </c>
      <c r="C2350" s="236">
        <v>153.96841578315633</v>
      </c>
    </row>
    <row r="2351" spans="2:3" x14ac:dyDescent="0.25">
      <c r="B2351" s="237">
        <v>2288</v>
      </c>
      <c r="C2351" s="236">
        <v>136.92205273604407</v>
      </c>
    </row>
    <row r="2352" spans="2:3" x14ac:dyDescent="0.25">
      <c r="B2352" s="237">
        <v>2289</v>
      </c>
      <c r="C2352" s="236">
        <v>164.7704109238837</v>
      </c>
    </row>
    <row r="2353" spans="2:3" x14ac:dyDescent="0.25">
      <c r="B2353" s="237">
        <v>2290</v>
      </c>
      <c r="C2353" s="236">
        <v>86.007862168900814</v>
      </c>
    </row>
    <row r="2354" spans="2:3" x14ac:dyDescent="0.25">
      <c r="B2354" s="237">
        <v>2291</v>
      </c>
      <c r="C2354" s="236">
        <v>160.95509885399278</v>
      </c>
    </row>
    <row r="2355" spans="2:3" x14ac:dyDescent="0.25">
      <c r="B2355" s="237">
        <v>2292</v>
      </c>
      <c r="C2355" s="236">
        <v>104.99479810688626</v>
      </c>
    </row>
    <row r="2356" spans="2:3" x14ac:dyDescent="0.25">
      <c r="B2356" s="237">
        <v>2293</v>
      </c>
      <c r="C2356" s="236">
        <v>118.08035689116029</v>
      </c>
    </row>
    <row r="2357" spans="2:3" x14ac:dyDescent="0.25">
      <c r="B2357" s="237">
        <v>2294</v>
      </c>
      <c r="C2357" s="236">
        <v>137.76970931104196</v>
      </c>
    </row>
    <row r="2358" spans="2:3" x14ac:dyDescent="0.25">
      <c r="B2358" s="237">
        <v>2295</v>
      </c>
      <c r="C2358" s="236">
        <v>109.23197792167313</v>
      </c>
    </row>
    <row r="2359" spans="2:3" x14ac:dyDescent="0.25">
      <c r="B2359" s="237">
        <v>2296</v>
      </c>
      <c r="C2359" s="236">
        <v>128.82056345700917</v>
      </c>
    </row>
    <row r="2360" spans="2:3" x14ac:dyDescent="0.25">
      <c r="B2360" s="237">
        <v>2297</v>
      </c>
      <c r="C2360" s="236">
        <v>131.54599508444778</v>
      </c>
    </row>
    <row r="2361" spans="2:3" x14ac:dyDescent="0.25">
      <c r="B2361" s="237">
        <v>2298</v>
      </c>
      <c r="C2361" s="236">
        <v>115.02361776074322</v>
      </c>
    </row>
    <row r="2362" spans="2:3" x14ac:dyDescent="0.25">
      <c r="B2362" s="237">
        <v>2299</v>
      </c>
      <c r="C2362" s="236">
        <v>87.878056012570752</v>
      </c>
    </row>
    <row r="2363" spans="2:3" x14ac:dyDescent="0.25">
      <c r="B2363" s="237">
        <v>2300</v>
      </c>
      <c r="C2363" s="236">
        <v>109.95315653305424</v>
      </c>
    </row>
    <row r="2364" spans="2:3" x14ac:dyDescent="0.25">
      <c r="B2364" s="237">
        <v>2301</v>
      </c>
      <c r="C2364" s="236">
        <v>89.734098271628113</v>
      </c>
    </row>
    <row r="2365" spans="2:3" x14ac:dyDescent="0.25">
      <c r="B2365" s="237">
        <v>2302</v>
      </c>
      <c r="C2365" s="236">
        <v>117.69102790515144</v>
      </c>
    </row>
    <row r="2366" spans="2:3" x14ac:dyDescent="0.25">
      <c r="B2366" s="237">
        <v>2303</v>
      </c>
      <c r="C2366" s="236">
        <v>75.303711685641446</v>
      </c>
    </row>
    <row r="2367" spans="2:3" x14ac:dyDescent="0.25">
      <c r="B2367" s="237">
        <v>2304</v>
      </c>
      <c r="C2367" s="236">
        <v>115.20902597701277</v>
      </c>
    </row>
    <row r="2368" spans="2:3" x14ac:dyDescent="0.25">
      <c r="B2368" s="237">
        <v>2305</v>
      </c>
      <c r="C2368" s="236">
        <v>93.509311710889847</v>
      </c>
    </row>
    <row r="2369" spans="2:3" x14ac:dyDescent="0.25">
      <c r="B2369" s="237">
        <v>2306</v>
      </c>
      <c r="C2369" s="236">
        <v>162.11690728598518</v>
      </c>
    </row>
    <row r="2370" spans="2:3" x14ac:dyDescent="0.25">
      <c r="B2370" s="237">
        <v>2307</v>
      </c>
      <c r="C2370" s="236">
        <v>250.74414262560484</v>
      </c>
    </row>
    <row r="2371" spans="2:3" x14ac:dyDescent="0.25">
      <c r="B2371" s="237">
        <v>2308</v>
      </c>
      <c r="C2371" s="236">
        <v>215.2749874230945</v>
      </c>
    </row>
    <row r="2372" spans="2:3" x14ac:dyDescent="0.25">
      <c r="B2372" s="237">
        <v>2309</v>
      </c>
      <c r="C2372" s="236">
        <v>105.32530732783182</v>
      </c>
    </row>
    <row r="2373" spans="2:3" x14ac:dyDescent="0.25">
      <c r="B2373" s="237">
        <v>2310</v>
      </c>
      <c r="C2373" s="236">
        <v>89.479258336300674</v>
      </c>
    </row>
    <row r="2374" spans="2:3" x14ac:dyDescent="0.25">
      <c r="B2374" s="237">
        <v>2311</v>
      </c>
      <c r="C2374" s="236">
        <v>94.06967244789162</v>
      </c>
    </row>
    <row r="2375" spans="2:3" x14ac:dyDescent="0.25">
      <c r="B2375" s="237">
        <v>2312</v>
      </c>
      <c r="C2375" s="236">
        <v>129.71099303984326</v>
      </c>
    </row>
    <row r="2376" spans="2:3" x14ac:dyDescent="0.25">
      <c r="B2376" s="237">
        <v>2313</v>
      </c>
      <c r="C2376" s="236">
        <v>120.86808882026727</v>
      </c>
    </row>
    <row r="2377" spans="2:3" x14ac:dyDescent="0.25">
      <c r="B2377" s="237">
        <v>2314</v>
      </c>
      <c r="C2377" s="236">
        <v>112.56540420474681</v>
      </c>
    </row>
    <row r="2378" spans="2:3" x14ac:dyDescent="0.25">
      <c r="B2378" s="237">
        <v>2315</v>
      </c>
      <c r="C2378" s="236">
        <v>97.529364456088089</v>
      </c>
    </row>
    <row r="2379" spans="2:3" x14ac:dyDescent="0.25">
      <c r="B2379" s="237">
        <v>2316</v>
      </c>
      <c r="C2379" s="236">
        <v>65.342770818109315</v>
      </c>
    </row>
    <row r="2380" spans="2:3" x14ac:dyDescent="0.25">
      <c r="B2380" s="237">
        <v>2317</v>
      </c>
      <c r="C2380" s="236">
        <v>140.01133285136348</v>
      </c>
    </row>
    <row r="2381" spans="2:3" x14ac:dyDescent="0.25">
      <c r="B2381" s="237">
        <v>2318</v>
      </c>
      <c r="C2381" s="236">
        <v>196.15763447537626</v>
      </c>
    </row>
    <row r="2382" spans="2:3" x14ac:dyDescent="0.25">
      <c r="B2382" s="237">
        <v>2319</v>
      </c>
      <c r="C2382" s="236">
        <v>123.74071379895767</v>
      </c>
    </row>
    <row r="2383" spans="2:3" x14ac:dyDescent="0.25">
      <c r="B2383" s="237">
        <v>2320</v>
      </c>
      <c r="C2383" s="236">
        <v>90.372783655623934</v>
      </c>
    </row>
    <row r="2384" spans="2:3" x14ac:dyDescent="0.25">
      <c r="B2384" s="237">
        <v>2321</v>
      </c>
      <c r="C2384" s="236">
        <v>129.46828030681377</v>
      </c>
    </row>
    <row r="2385" spans="2:3" x14ac:dyDescent="0.25">
      <c r="B2385" s="237">
        <v>2322</v>
      </c>
      <c r="C2385" s="236">
        <v>97.065262746542089</v>
      </c>
    </row>
    <row r="2386" spans="2:3" x14ac:dyDescent="0.25">
      <c r="B2386" s="237">
        <v>2323</v>
      </c>
      <c r="C2386" s="236">
        <v>132.24154014508196</v>
      </c>
    </row>
    <row r="2387" spans="2:3" x14ac:dyDescent="0.25">
      <c r="B2387" s="237">
        <v>2324</v>
      </c>
      <c r="C2387" s="236">
        <v>195.97629538970091</v>
      </c>
    </row>
    <row r="2388" spans="2:3" x14ac:dyDescent="0.25">
      <c r="B2388" s="237">
        <v>2325</v>
      </c>
      <c r="C2388" s="236">
        <v>124.58555415560595</v>
      </c>
    </row>
    <row r="2389" spans="2:3" x14ac:dyDescent="0.25">
      <c r="B2389" s="237">
        <v>2326</v>
      </c>
      <c r="C2389" s="236">
        <v>137.06726799159296</v>
      </c>
    </row>
    <row r="2390" spans="2:3" x14ac:dyDescent="0.25">
      <c r="B2390" s="237">
        <v>2327</v>
      </c>
      <c r="C2390" s="236">
        <v>93.930433310953845</v>
      </c>
    </row>
    <row r="2391" spans="2:3" x14ac:dyDescent="0.25">
      <c r="B2391" s="237">
        <v>2328</v>
      </c>
      <c r="C2391" s="236">
        <v>107.18737428232269</v>
      </c>
    </row>
    <row r="2392" spans="2:3" x14ac:dyDescent="0.25">
      <c r="B2392" s="237">
        <v>2329</v>
      </c>
      <c r="C2392" s="236">
        <v>190.81650689981714</v>
      </c>
    </row>
    <row r="2393" spans="2:3" x14ac:dyDescent="0.25">
      <c r="B2393" s="237">
        <v>2330</v>
      </c>
      <c r="C2393" s="236">
        <v>92.760503439402783</v>
      </c>
    </row>
    <row r="2394" spans="2:3" x14ac:dyDescent="0.25">
      <c r="B2394" s="237">
        <v>2331</v>
      </c>
      <c r="C2394" s="236">
        <v>129.73999301025282</v>
      </c>
    </row>
    <row r="2395" spans="2:3" x14ac:dyDescent="0.25">
      <c r="B2395" s="237">
        <v>2332</v>
      </c>
      <c r="C2395" s="236">
        <v>150.39516982459301</v>
      </c>
    </row>
    <row r="2396" spans="2:3" x14ac:dyDescent="0.25">
      <c r="B2396" s="237">
        <v>2333</v>
      </c>
      <c r="C2396" s="236">
        <v>105.57466812539595</v>
      </c>
    </row>
    <row r="2397" spans="2:3" x14ac:dyDescent="0.25">
      <c r="B2397" s="237">
        <v>2334</v>
      </c>
      <c r="C2397" s="236">
        <v>209.20681362034369</v>
      </c>
    </row>
    <row r="2398" spans="2:3" x14ac:dyDescent="0.25">
      <c r="B2398" s="237">
        <v>2335</v>
      </c>
      <c r="C2398" s="236">
        <v>101.46767250730602</v>
      </c>
    </row>
    <row r="2399" spans="2:3" x14ac:dyDescent="0.25">
      <c r="B2399" s="237">
        <v>2336</v>
      </c>
      <c r="C2399" s="236">
        <v>115.44053665551367</v>
      </c>
    </row>
    <row r="2400" spans="2:3" x14ac:dyDescent="0.25">
      <c r="B2400" s="237">
        <v>2337</v>
      </c>
      <c r="C2400" s="236">
        <v>137.16288337575048</v>
      </c>
    </row>
    <row r="2401" spans="2:3" x14ac:dyDescent="0.25">
      <c r="B2401" s="237">
        <v>2338</v>
      </c>
      <c r="C2401" s="236">
        <v>134.31832201970028</v>
      </c>
    </row>
    <row r="2402" spans="2:3" x14ac:dyDescent="0.25">
      <c r="B2402" s="237">
        <v>2339</v>
      </c>
      <c r="C2402" s="236">
        <v>105.12437596640113</v>
      </c>
    </row>
    <row r="2403" spans="2:3" x14ac:dyDescent="0.25">
      <c r="B2403" s="237">
        <v>2340</v>
      </c>
      <c r="C2403" s="236">
        <v>81.783139825011006</v>
      </c>
    </row>
    <row r="2404" spans="2:3" x14ac:dyDescent="0.25">
      <c r="B2404" s="237">
        <v>2341</v>
      </c>
      <c r="C2404" s="236">
        <v>145.82981348494613</v>
      </c>
    </row>
    <row r="2405" spans="2:3" x14ac:dyDescent="0.25">
      <c r="B2405" s="237">
        <v>2342</v>
      </c>
      <c r="C2405" s="236">
        <v>170.1449922300454</v>
      </c>
    </row>
    <row r="2406" spans="2:3" x14ac:dyDescent="0.25">
      <c r="B2406" s="237">
        <v>2343</v>
      </c>
      <c r="C2406" s="236">
        <v>113.16112246010651</v>
      </c>
    </row>
    <row r="2407" spans="2:3" x14ac:dyDescent="0.25">
      <c r="B2407" s="237">
        <v>2344</v>
      </c>
      <c r="C2407" s="236">
        <v>148.2571468913782</v>
      </c>
    </row>
    <row r="2408" spans="2:3" x14ac:dyDescent="0.25">
      <c r="B2408" s="237">
        <v>2345</v>
      </c>
      <c r="C2408" s="236">
        <v>161.34420335050172</v>
      </c>
    </row>
    <row r="2409" spans="2:3" x14ac:dyDescent="0.25">
      <c r="B2409" s="237">
        <v>2346</v>
      </c>
      <c r="C2409" s="236">
        <v>83.579520763057147</v>
      </c>
    </row>
    <row r="2410" spans="2:3" x14ac:dyDescent="0.25">
      <c r="B2410" s="237">
        <v>2347</v>
      </c>
      <c r="C2410" s="236">
        <v>180.20886959138289</v>
      </c>
    </row>
    <row r="2411" spans="2:3" x14ac:dyDescent="0.25">
      <c r="B2411" s="237">
        <v>2348</v>
      </c>
      <c r="C2411" s="236">
        <v>193.48772355349266</v>
      </c>
    </row>
    <row r="2412" spans="2:3" x14ac:dyDescent="0.25">
      <c r="B2412" s="237">
        <v>2349</v>
      </c>
      <c r="C2412" s="236">
        <v>147.18872958905865</v>
      </c>
    </row>
    <row r="2413" spans="2:3" x14ac:dyDescent="0.25">
      <c r="B2413" s="237">
        <v>2350</v>
      </c>
      <c r="C2413" s="236">
        <v>109.73972376253417</v>
      </c>
    </row>
    <row r="2414" spans="2:3" x14ac:dyDescent="0.25">
      <c r="B2414" s="237">
        <v>2351</v>
      </c>
      <c r="C2414" s="236">
        <v>257.83021102675508</v>
      </c>
    </row>
    <row r="2415" spans="2:3" x14ac:dyDescent="0.25">
      <c r="B2415" s="237">
        <v>2352</v>
      </c>
      <c r="C2415" s="236">
        <v>124.74905444330788</v>
      </c>
    </row>
    <row r="2416" spans="2:3" x14ac:dyDescent="0.25">
      <c r="B2416" s="237">
        <v>2353</v>
      </c>
      <c r="C2416" s="236">
        <v>134.02643667416737</v>
      </c>
    </row>
    <row r="2417" spans="2:3" x14ac:dyDescent="0.25">
      <c r="B2417" s="237">
        <v>2354</v>
      </c>
      <c r="C2417" s="236">
        <v>148.81215035672147</v>
      </c>
    </row>
    <row r="2418" spans="2:3" x14ac:dyDescent="0.25">
      <c r="B2418" s="237">
        <v>2355</v>
      </c>
      <c r="C2418" s="236">
        <v>158.20834058436205</v>
      </c>
    </row>
    <row r="2419" spans="2:3" x14ac:dyDescent="0.25">
      <c r="B2419" s="237">
        <v>2356</v>
      </c>
      <c r="C2419" s="236">
        <v>134.46917978893737</v>
      </c>
    </row>
    <row r="2420" spans="2:3" x14ac:dyDescent="0.25">
      <c r="B2420" s="237">
        <v>2357</v>
      </c>
      <c r="C2420" s="236">
        <v>127.12013806339911</v>
      </c>
    </row>
    <row r="2421" spans="2:3" x14ac:dyDescent="0.25">
      <c r="B2421" s="237">
        <v>2358</v>
      </c>
      <c r="C2421" s="236">
        <v>227.9066347476207</v>
      </c>
    </row>
    <row r="2422" spans="2:3" x14ac:dyDescent="0.25">
      <c r="B2422" s="237">
        <v>2359</v>
      </c>
      <c r="C2422" s="236">
        <v>149.45911458389563</v>
      </c>
    </row>
    <row r="2423" spans="2:3" x14ac:dyDescent="0.25">
      <c r="B2423" s="237">
        <v>2360</v>
      </c>
      <c r="C2423" s="236">
        <v>176.70735271421944</v>
      </c>
    </row>
    <row r="2424" spans="2:3" x14ac:dyDescent="0.25">
      <c r="B2424" s="237">
        <v>2361</v>
      </c>
      <c r="C2424" s="236">
        <v>161.95316243235982</v>
      </c>
    </row>
    <row r="2425" spans="2:3" x14ac:dyDescent="0.25">
      <c r="B2425" s="237">
        <v>2362</v>
      </c>
      <c r="C2425" s="236">
        <v>106.23961785477447</v>
      </c>
    </row>
    <row r="2426" spans="2:3" x14ac:dyDescent="0.25">
      <c r="B2426" s="237">
        <v>2363</v>
      </c>
      <c r="C2426" s="236">
        <v>81.55330123898483</v>
      </c>
    </row>
    <row r="2427" spans="2:3" x14ac:dyDescent="0.25">
      <c r="B2427" s="237">
        <v>2364</v>
      </c>
      <c r="C2427" s="236">
        <v>112.35408610143651</v>
      </c>
    </row>
    <row r="2428" spans="2:3" x14ac:dyDescent="0.25">
      <c r="B2428" s="237">
        <v>2365</v>
      </c>
      <c r="C2428" s="236">
        <v>83.01744516617218</v>
      </c>
    </row>
    <row r="2429" spans="2:3" x14ac:dyDescent="0.25">
      <c r="B2429" s="237">
        <v>2366</v>
      </c>
      <c r="C2429" s="236">
        <v>94.964397196227608</v>
      </c>
    </row>
    <row r="2430" spans="2:3" x14ac:dyDescent="0.25">
      <c r="B2430" s="237">
        <v>2367</v>
      </c>
      <c r="C2430" s="236">
        <v>122.41906568860259</v>
      </c>
    </row>
    <row r="2431" spans="2:3" x14ac:dyDescent="0.25">
      <c r="B2431" s="237">
        <v>2368</v>
      </c>
      <c r="C2431" s="236">
        <v>93.936931481159334</v>
      </c>
    </row>
    <row r="2432" spans="2:3" x14ac:dyDescent="0.25">
      <c r="B2432" s="237">
        <v>2369</v>
      </c>
      <c r="C2432" s="236">
        <v>177.33563791228414</v>
      </c>
    </row>
    <row r="2433" spans="2:3" x14ac:dyDescent="0.25">
      <c r="B2433" s="237">
        <v>2370</v>
      </c>
      <c r="C2433" s="236">
        <v>179.13646234997557</v>
      </c>
    </row>
    <row r="2434" spans="2:3" x14ac:dyDescent="0.25">
      <c r="B2434" s="237">
        <v>2371</v>
      </c>
      <c r="C2434" s="236">
        <v>192.28174127370966</v>
      </c>
    </row>
    <row r="2435" spans="2:3" x14ac:dyDescent="0.25">
      <c r="B2435" s="237">
        <v>2372</v>
      </c>
      <c r="C2435" s="236">
        <v>157.64413398754729</v>
      </c>
    </row>
    <row r="2436" spans="2:3" x14ac:dyDescent="0.25">
      <c r="B2436" s="237">
        <v>2373</v>
      </c>
      <c r="C2436" s="236">
        <v>104.07532499803725</v>
      </c>
    </row>
    <row r="2437" spans="2:3" x14ac:dyDescent="0.25">
      <c r="B2437" s="237">
        <v>2374</v>
      </c>
      <c r="C2437" s="236">
        <v>149.68894443503831</v>
      </c>
    </row>
    <row r="2438" spans="2:3" x14ac:dyDescent="0.25">
      <c r="B2438" s="237">
        <v>2375</v>
      </c>
      <c r="C2438" s="236">
        <v>92.53671588542926</v>
      </c>
    </row>
    <row r="2439" spans="2:3" x14ac:dyDescent="0.25">
      <c r="B2439" s="237">
        <v>2376</v>
      </c>
      <c r="C2439" s="236">
        <v>115.03311517173886</v>
      </c>
    </row>
    <row r="2440" spans="2:3" x14ac:dyDescent="0.25">
      <c r="B2440" s="237">
        <v>2377</v>
      </c>
      <c r="C2440" s="236">
        <v>130.02326723869012</v>
      </c>
    </row>
    <row r="2441" spans="2:3" x14ac:dyDescent="0.25">
      <c r="B2441" s="237">
        <v>2378</v>
      </c>
      <c r="C2441" s="236">
        <v>73.00992659886569</v>
      </c>
    </row>
    <row r="2442" spans="2:3" x14ac:dyDescent="0.25">
      <c r="B2442" s="237">
        <v>2379</v>
      </c>
      <c r="C2442" s="236">
        <v>123.81774100869011</v>
      </c>
    </row>
    <row r="2443" spans="2:3" x14ac:dyDescent="0.25">
      <c r="B2443" s="237">
        <v>2380</v>
      </c>
      <c r="C2443" s="236">
        <v>157.1411278817078</v>
      </c>
    </row>
    <row r="2444" spans="2:3" x14ac:dyDescent="0.25">
      <c r="B2444" s="237">
        <v>2381</v>
      </c>
      <c r="C2444" s="236">
        <v>70.543840655479727</v>
      </c>
    </row>
    <row r="2445" spans="2:3" x14ac:dyDescent="0.25">
      <c r="B2445" s="237">
        <v>2382</v>
      </c>
      <c r="C2445" s="236">
        <v>218.64445362953876</v>
      </c>
    </row>
    <row r="2446" spans="2:3" x14ac:dyDescent="0.25">
      <c r="B2446" s="237">
        <v>2383</v>
      </c>
      <c r="C2446" s="236">
        <v>73.69917150174021</v>
      </c>
    </row>
    <row r="2447" spans="2:3" x14ac:dyDescent="0.25">
      <c r="B2447" s="237">
        <v>2384</v>
      </c>
      <c r="C2447" s="236">
        <v>149.74929586832522</v>
      </c>
    </row>
    <row r="2448" spans="2:3" x14ac:dyDescent="0.25">
      <c r="B2448" s="237">
        <v>2385</v>
      </c>
      <c r="C2448" s="236">
        <v>102.51669651931513</v>
      </c>
    </row>
    <row r="2449" spans="2:3" x14ac:dyDescent="0.25">
      <c r="B2449" s="237">
        <v>2386</v>
      </c>
      <c r="C2449" s="236">
        <v>74.202482505461191</v>
      </c>
    </row>
    <row r="2450" spans="2:3" x14ac:dyDescent="0.25">
      <c r="B2450" s="237">
        <v>2387</v>
      </c>
      <c r="C2450" s="236">
        <v>170.61155660395295</v>
      </c>
    </row>
    <row r="2451" spans="2:3" x14ac:dyDescent="0.25">
      <c r="B2451" s="237">
        <v>2388</v>
      </c>
      <c r="C2451" s="236">
        <v>86.134741303642173</v>
      </c>
    </row>
    <row r="2452" spans="2:3" x14ac:dyDescent="0.25">
      <c r="B2452" s="237">
        <v>2389</v>
      </c>
      <c r="C2452" s="236">
        <v>108.23442820667637</v>
      </c>
    </row>
    <row r="2453" spans="2:3" x14ac:dyDescent="0.25">
      <c r="B2453" s="237">
        <v>2390</v>
      </c>
      <c r="C2453" s="236">
        <v>65.074656639101292</v>
      </c>
    </row>
    <row r="2454" spans="2:3" x14ac:dyDescent="0.25">
      <c r="B2454" s="237">
        <v>2391</v>
      </c>
      <c r="C2454" s="236">
        <v>124.01330450964407</v>
      </c>
    </row>
    <row r="2455" spans="2:3" x14ac:dyDescent="0.25">
      <c r="B2455" s="237">
        <v>2392</v>
      </c>
      <c r="C2455" s="236">
        <v>118.88015371771321</v>
      </c>
    </row>
    <row r="2456" spans="2:3" x14ac:dyDescent="0.25">
      <c r="B2456" s="237">
        <v>2393</v>
      </c>
      <c r="C2456" s="236">
        <v>95.326992682040455</v>
      </c>
    </row>
    <row r="2457" spans="2:3" x14ac:dyDescent="0.25">
      <c r="B2457" s="237">
        <v>2394</v>
      </c>
      <c r="C2457" s="236">
        <v>125.80474974125269</v>
      </c>
    </row>
    <row r="2458" spans="2:3" x14ac:dyDescent="0.25">
      <c r="B2458" s="237">
        <v>2395</v>
      </c>
      <c r="C2458" s="236">
        <v>123.31772128816091</v>
      </c>
    </row>
    <row r="2459" spans="2:3" x14ac:dyDescent="0.25">
      <c r="B2459" s="237">
        <v>2396</v>
      </c>
      <c r="C2459" s="236">
        <v>106.12304076571792</v>
      </c>
    </row>
    <row r="2460" spans="2:3" x14ac:dyDescent="0.25">
      <c r="B2460" s="237">
        <v>2397</v>
      </c>
      <c r="C2460" s="236">
        <v>85.156252220320624</v>
      </c>
    </row>
    <row r="2461" spans="2:3" x14ac:dyDescent="0.25">
      <c r="B2461" s="237">
        <v>2398</v>
      </c>
      <c r="C2461" s="236">
        <v>175.34123751029975</v>
      </c>
    </row>
    <row r="2462" spans="2:3" x14ac:dyDescent="0.25">
      <c r="B2462" s="237">
        <v>2399</v>
      </c>
      <c r="C2462" s="236">
        <v>152.63638480492548</v>
      </c>
    </row>
    <row r="2463" spans="2:3" x14ac:dyDescent="0.25">
      <c r="B2463" s="237">
        <v>2400</v>
      </c>
      <c r="C2463" s="236">
        <v>126.01887076351532</v>
      </c>
    </row>
    <row r="2464" spans="2:3" x14ac:dyDescent="0.25">
      <c r="B2464" s="237">
        <v>2401</v>
      </c>
      <c r="C2464" s="236">
        <v>117.24568381528455</v>
      </c>
    </row>
    <row r="2465" spans="2:3" x14ac:dyDescent="0.25">
      <c r="B2465" s="237">
        <v>2402</v>
      </c>
      <c r="C2465" s="236">
        <v>95.145113045065443</v>
      </c>
    </row>
    <row r="2466" spans="2:3" x14ac:dyDescent="0.25">
      <c r="B2466" s="237">
        <v>2403</v>
      </c>
      <c r="C2466" s="236">
        <v>86.602200067548182</v>
      </c>
    </row>
    <row r="2467" spans="2:3" x14ac:dyDescent="0.25">
      <c r="B2467" s="237">
        <v>2404</v>
      </c>
      <c r="C2467" s="236">
        <v>188.55269826654001</v>
      </c>
    </row>
    <row r="2468" spans="2:3" x14ac:dyDescent="0.25">
      <c r="B2468" s="237">
        <v>2405</v>
      </c>
      <c r="C2468" s="236">
        <v>103.15986468137555</v>
      </c>
    </row>
    <row r="2469" spans="2:3" x14ac:dyDescent="0.25">
      <c r="B2469" s="237">
        <v>2406</v>
      </c>
      <c r="C2469" s="236">
        <v>150.61930181812301</v>
      </c>
    </row>
    <row r="2470" spans="2:3" x14ac:dyDescent="0.25">
      <c r="B2470" s="237">
        <v>2407</v>
      </c>
      <c r="C2470" s="236">
        <v>129.41729733605624</v>
      </c>
    </row>
    <row r="2471" spans="2:3" x14ac:dyDescent="0.25">
      <c r="B2471" s="237">
        <v>2408</v>
      </c>
      <c r="C2471" s="236">
        <v>123.29649801074453</v>
      </c>
    </row>
    <row r="2472" spans="2:3" x14ac:dyDescent="0.25">
      <c r="B2472" s="237">
        <v>2409</v>
      </c>
      <c r="C2472" s="236">
        <v>101.06917729469284</v>
      </c>
    </row>
    <row r="2473" spans="2:3" x14ac:dyDescent="0.25">
      <c r="B2473" s="237">
        <v>2410</v>
      </c>
      <c r="C2473" s="236">
        <v>102.37864230591239</v>
      </c>
    </row>
    <row r="2474" spans="2:3" x14ac:dyDescent="0.25">
      <c r="B2474" s="237">
        <v>2411</v>
      </c>
      <c r="C2474" s="236">
        <v>76.016428736737382</v>
      </c>
    </row>
    <row r="2475" spans="2:3" x14ac:dyDescent="0.25">
      <c r="B2475" s="237">
        <v>2412</v>
      </c>
      <c r="C2475" s="236">
        <v>188.26967613636702</v>
      </c>
    </row>
    <row r="2476" spans="2:3" x14ac:dyDescent="0.25">
      <c r="B2476" s="237">
        <v>2413</v>
      </c>
      <c r="C2476" s="236">
        <v>138.7328575690758</v>
      </c>
    </row>
    <row r="2477" spans="2:3" x14ac:dyDescent="0.25">
      <c r="B2477" s="237">
        <v>2414</v>
      </c>
      <c r="C2477" s="236">
        <v>190.46124146642575</v>
      </c>
    </row>
    <row r="2478" spans="2:3" x14ac:dyDescent="0.25">
      <c r="B2478" s="237">
        <v>2415</v>
      </c>
      <c r="C2478" s="236">
        <v>140.66849153744971</v>
      </c>
    </row>
    <row r="2479" spans="2:3" x14ac:dyDescent="0.25">
      <c r="B2479" s="237">
        <v>2416</v>
      </c>
      <c r="C2479" s="236">
        <v>125.53605940986529</v>
      </c>
    </row>
    <row r="2480" spans="2:3" x14ac:dyDescent="0.25">
      <c r="B2480" s="237">
        <v>2417</v>
      </c>
      <c r="C2480" s="236">
        <v>210.39294856882506</v>
      </c>
    </row>
    <row r="2481" spans="2:3" x14ac:dyDescent="0.25">
      <c r="B2481" s="237">
        <v>2418</v>
      </c>
      <c r="C2481" s="236">
        <v>162.14965166322989</v>
      </c>
    </row>
    <row r="2482" spans="2:3" x14ac:dyDescent="0.25">
      <c r="B2482" s="237">
        <v>2419</v>
      </c>
      <c r="C2482" s="236">
        <v>111.53653238268406</v>
      </c>
    </row>
    <row r="2483" spans="2:3" x14ac:dyDescent="0.25">
      <c r="B2483" s="237">
        <v>2420</v>
      </c>
      <c r="C2483" s="236">
        <v>138.99779525796009</v>
      </c>
    </row>
    <row r="2484" spans="2:3" x14ac:dyDescent="0.25">
      <c r="B2484" s="237">
        <v>2421</v>
      </c>
      <c r="C2484" s="236">
        <v>140.6090819956118</v>
      </c>
    </row>
    <row r="2485" spans="2:3" x14ac:dyDescent="0.25">
      <c r="B2485" s="237">
        <v>2422</v>
      </c>
      <c r="C2485" s="236">
        <v>75.757755615813778</v>
      </c>
    </row>
    <row r="2486" spans="2:3" x14ac:dyDescent="0.25">
      <c r="B2486" s="237">
        <v>2423</v>
      </c>
      <c r="C2486" s="236">
        <v>167.41508242865717</v>
      </c>
    </row>
    <row r="2487" spans="2:3" x14ac:dyDescent="0.25">
      <c r="B2487" s="237">
        <v>2424</v>
      </c>
      <c r="C2487" s="236">
        <v>123.29396772039171</v>
      </c>
    </row>
    <row r="2488" spans="2:3" x14ac:dyDescent="0.25">
      <c r="B2488" s="237">
        <v>2425</v>
      </c>
      <c r="C2488" s="236">
        <v>66.927888309026159</v>
      </c>
    </row>
    <row r="2489" spans="2:3" x14ac:dyDescent="0.25">
      <c r="B2489" s="237">
        <v>2426</v>
      </c>
      <c r="C2489" s="236">
        <v>91.654033858327708</v>
      </c>
    </row>
    <row r="2490" spans="2:3" x14ac:dyDescent="0.25">
      <c r="B2490" s="237">
        <v>2427</v>
      </c>
      <c r="C2490" s="236">
        <v>125.49818595393202</v>
      </c>
    </row>
    <row r="2491" spans="2:3" x14ac:dyDescent="0.25">
      <c r="B2491" s="237">
        <v>2428</v>
      </c>
      <c r="C2491" s="236">
        <v>164.04583140578222</v>
      </c>
    </row>
    <row r="2492" spans="2:3" x14ac:dyDescent="0.25">
      <c r="B2492" s="237">
        <v>2429</v>
      </c>
      <c r="C2492" s="236">
        <v>83.995274171410699</v>
      </c>
    </row>
    <row r="2493" spans="2:3" x14ac:dyDescent="0.25">
      <c r="B2493" s="237">
        <v>2430</v>
      </c>
      <c r="C2493" s="236">
        <v>223.43090516219971</v>
      </c>
    </row>
    <row r="2494" spans="2:3" x14ac:dyDescent="0.25">
      <c r="B2494" s="237">
        <v>2431</v>
      </c>
      <c r="C2494" s="236">
        <v>109.77806729263021</v>
      </c>
    </row>
    <row r="2495" spans="2:3" x14ac:dyDescent="0.25">
      <c r="B2495" s="237">
        <v>2432</v>
      </c>
      <c r="C2495" s="236">
        <v>184.32563608300285</v>
      </c>
    </row>
    <row r="2496" spans="2:3" x14ac:dyDescent="0.25">
      <c r="B2496" s="237">
        <v>2433</v>
      </c>
      <c r="C2496" s="236">
        <v>106.04579564809244</v>
      </c>
    </row>
    <row r="2497" spans="2:3" x14ac:dyDescent="0.25">
      <c r="B2497" s="237">
        <v>2434</v>
      </c>
      <c r="C2497" s="236">
        <v>105.5747272224624</v>
      </c>
    </row>
    <row r="2498" spans="2:3" x14ac:dyDescent="0.25">
      <c r="B2498" s="237">
        <v>2435</v>
      </c>
      <c r="C2498" s="236">
        <v>143.01233554596371</v>
      </c>
    </row>
    <row r="2499" spans="2:3" x14ac:dyDescent="0.25">
      <c r="B2499" s="237">
        <v>2436</v>
      </c>
      <c r="C2499" s="236">
        <v>149.33053467971862</v>
      </c>
    </row>
    <row r="2500" spans="2:3" x14ac:dyDescent="0.25">
      <c r="B2500" s="237">
        <v>2437</v>
      </c>
      <c r="C2500" s="236">
        <v>113.32287307070655</v>
      </c>
    </row>
    <row r="2501" spans="2:3" x14ac:dyDescent="0.25">
      <c r="B2501" s="237">
        <v>2438</v>
      </c>
      <c r="C2501" s="236">
        <v>122.89518891770031</v>
      </c>
    </row>
    <row r="2502" spans="2:3" x14ac:dyDescent="0.25">
      <c r="B2502" s="237">
        <v>2439</v>
      </c>
      <c r="C2502" s="236">
        <v>184.73382616238251</v>
      </c>
    </row>
    <row r="2503" spans="2:3" x14ac:dyDescent="0.25">
      <c r="B2503" s="237">
        <v>2440</v>
      </c>
      <c r="C2503" s="236">
        <v>142.5539773111588</v>
      </c>
    </row>
    <row r="2504" spans="2:3" x14ac:dyDescent="0.25">
      <c r="B2504" s="237">
        <v>2441</v>
      </c>
      <c r="C2504" s="236">
        <v>112.23727745966191</v>
      </c>
    </row>
    <row r="2505" spans="2:3" x14ac:dyDescent="0.25">
      <c r="B2505" s="237">
        <v>2442</v>
      </c>
      <c r="C2505" s="236">
        <v>96.943290726345467</v>
      </c>
    </row>
    <row r="2506" spans="2:3" x14ac:dyDescent="0.25">
      <c r="B2506" s="237">
        <v>2443</v>
      </c>
      <c r="C2506" s="236">
        <v>171.28782310652002</v>
      </c>
    </row>
    <row r="2507" spans="2:3" x14ac:dyDescent="0.25">
      <c r="B2507" s="237">
        <v>2444</v>
      </c>
      <c r="C2507" s="236">
        <v>204.25968083228597</v>
      </c>
    </row>
    <row r="2508" spans="2:3" x14ac:dyDescent="0.25">
      <c r="B2508" s="237">
        <v>2445</v>
      </c>
      <c r="C2508" s="236">
        <v>91.868814166922121</v>
      </c>
    </row>
    <row r="2509" spans="2:3" x14ac:dyDescent="0.25">
      <c r="B2509" s="237">
        <v>2446</v>
      </c>
      <c r="C2509" s="236">
        <v>164.45693914411436</v>
      </c>
    </row>
    <row r="2510" spans="2:3" x14ac:dyDescent="0.25">
      <c r="B2510" s="237">
        <v>2447</v>
      </c>
      <c r="C2510" s="236">
        <v>83.088986864315856</v>
      </c>
    </row>
    <row r="2511" spans="2:3" x14ac:dyDescent="0.25">
      <c r="B2511" s="237">
        <v>2448</v>
      </c>
      <c r="C2511" s="236">
        <v>85.264504668986802</v>
      </c>
    </row>
    <row r="2512" spans="2:3" x14ac:dyDescent="0.25">
      <c r="B2512" s="237">
        <v>2449</v>
      </c>
      <c r="C2512" s="236">
        <v>121.62366248152256</v>
      </c>
    </row>
    <row r="2513" spans="2:3" x14ac:dyDescent="0.25">
      <c r="B2513" s="237">
        <v>2450</v>
      </c>
      <c r="C2513" s="236">
        <v>82.956107751260433</v>
      </c>
    </row>
    <row r="2514" spans="2:3" x14ac:dyDescent="0.25">
      <c r="B2514" s="237">
        <v>2451</v>
      </c>
      <c r="C2514" s="236">
        <v>160.92447237287868</v>
      </c>
    </row>
    <row r="2515" spans="2:3" x14ac:dyDescent="0.25">
      <c r="B2515" s="237">
        <v>2452</v>
      </c>
      <c r="C2515" s="236">
        <v>123.08498600132371</v>
      </c>
    </row>
    <row r="2516" spans="2:3" x14ac:dyDescent="0.25">
      <c r="B2516" s="237">
        <v>2453</v>
      </c>
      <c r="C2516" s="236">
        <v>141.93421990743386</v>
      </c>
    </row>
    <row r="2517" spans="2:3" x14ac:dyDescent="0.25">
      <c r="B2517" s="237">
        <v>2454</v>
      </c>
      <c r="C2517" s="236">
        <v>145.06511312906605</v>
      </c>
    </row>
    <row r="2518" spans="2:3" x14ac:dyDescent="0.25">
      <c r="B2518" s="237">
        <v>2455</v>
      </c>
      <c r="C2518" s="236">
        <v>81.041585138853364</v>
      </c>
    </row>
    <row r="2519" spans="2:3" x14ac:dyDescent="0.25">
      <c r="B2519" s="237">
        <v>2456</v>
      </c>
      <c r="C2519" s="236">
        <v>103.32452507567145</v>
      </c>
    </row>
    <row r="2520" spans="2:3" x14ac:dyDescent="0.25">
      <c r="B2520" s="237">
        <v>2457</v>
      </c>
      <c r="C2520" s="236">
        <v>108.41924318183231</v>
      </c>
    </row>
    <row r="2521" spans="2:3" x14ac:dyDescent="0.25">
      <c r="B2521" s="237">
        <v>2458</v>
      </c>
      <c r="C2521" s="236">
        <v>149.78512224900453</v>
      </c>
    </row>
    <row r="2522" spans="2:3" x14ac:dyDescent="0.25">
      <c r="B2522" s="237">
        <v>2459</v>
      </c>
      <c r="C2522" s="236">
        <v>117.3987578243725</v>
      </c>
    </row>
    <row r="2523" spans="2:3" x14ac:dyDescent="0.25">
      <c r="B2523" s="237">
        <v>2460</v>
      </c>
      <c r="C2523" s="236">
        <v>87.421455918096356</v>
      </c>
    </row>
    <row r="2524" spans="2:3" x14ac:dyDescent="0.25">
      <c r="B2524" s="237">
        <v>2461</v>
      </c>
      <c r="C2524" s="236">
        <v>134.05272226006855</v>
      </c>
    </row>
    <row r="2525" spans="2:3" x14ac:dyDescent="0.25">
      <c r="B2525" s="237">
        <v>2462</v>
      </c>
      <c r="C2525" s="236">
        <v>101.177114439543</v>
      </c>
    </row>
    <row r="2526" spans="2:3" x14ac:dyDescent="0.25">
      <c r="B2526" s="237">
        <v>2463</v>
      </c>
      <c r="C2526" s="236">
        <v>91.376018296245419</v>
      </c>
    </row>
    <row r="2527" spans="2:3" x14ac:dyDescent="0.25">
      <c r="B2527" s="237">
        <v>2464</v>
      </c>
      <c r="C2527" s="236">
        <v>82.501165544203843</v>
      </c>
    </row>
    <row r="2528" spans="2:3" x14ac:dyDescent="0.25">
      <c r="B2528" s="237">
        <v>2465</v>
      </c>
      <c r="C2528" s="236">
        <v>173.39483568024701</v>
      </c>
    </row>
    <row r="2529" spans="2:3" x14ac:dyDescent="0.25">
      <c r="B2529" s="237">
        <v>2466</v>
      </c>
      <c r="C2529" s="236">
        <v>94.74482958355857</v>
      </c>
    </row>
    <row r="2530" spans="2:3" x14ac:dyDescent="0.25">
      <c r="B2530" s="237">
        <v>2467</v>
      </c>
      <c r="C2530" s="236">
        <v>89.413161585413405</v>
      </c>
    </row>
    <row r="2531" spans="2:3" x14ac:dyDescent="0.25">
      <c r="B2531" s="237">
        <v>2468</v>
      </c>
      <c r="C2531" s="236">
        <v>100.98690864224781</v>
      </c>
    </row>
    <row r="2532" spans="2:3" x14ac:dyDescent="0.25">
      <c r="B2532" s="237">
        <v>2469</v>
      </c>
      <c r="C2532" s="236">
        <v>141.09449572546995</v>
      </c>
    </row>
    <row r="2533" spans="2:3" x14ac:dyDescent="0.25">
      <c r="B2533" s="237">
        <v>2470</v>
      </c>
      <c r="C2533" s="236">
        <v>143.721592678495</v>
      </c>
    </row>
    <row r="2534" spans="2:3" x14ac:dyDescent="0.25">
      <c r="B2534" s="237">
        <v>2471</v>
      </c>
      <c r="C2534" s="236">
        <v>93.207799497295923</v>
      </c>
    </row>
    <row r="2535" spans="2:3" x14ac:dyDescent="0.25">
      <c r="B2535" s="237">
        <v>2472</v>
      </c>
      <c r="C2535" s="236">
        <v>173.46951971897121</v>
      </c>
    </row>
    <row r="2536" spans="2:3" x14ac:dyDescent="0.25">
      <c r="B2536" s="237">
        <v>2473</v>
      </c>
      <c r="C2536" s="236">
        <v>110.12063059516397</v>
      </c>
    </row>
    <row r="2537" spans="2:3" x14ac:dyDescent="0.25">
      <c r="B2537" s="237">
        <v>2474</v>
      </c>
      <c r="C2537" s="236">
        <v>87.181383487270992</v>
      </c>
    </row>
    <row r="2538" spans="2:3" x14ac:dyDescent="0.25">
      <c r="B2538" s="237">
        <v>2475</v>
      </c>
      <c r="C2538" s="236">
        <v>162.12899551199595</v>
      </c>
    </row>
    <row r="2539" spans="2:3" x14ac:dyDescent="0.25">
      <c r="B2539" s="237">
        <v>2476</v>
      </c>
      <c r="C2539" s="236">
        <v>149.27280142887591</v>
      </c>
    </row>
    <row r="2540" spans="2:3" x14ac:dyDescent="0.25">
      <c r="B2540" s="237">
        <v>2477</v>
      </c>
      <c r="C2540" s="236">
        <v>63.916095547872445</v>
      </c>
    </row>
    <row r="2541" spans="2:3" x14ac:dyDescent="0.25">
      <c r="B2541" s="237">
        <v>2478</v>
      </c>
      <c r="C2541" s="236">
        <v>131.67612292095572</v>
      </c>
    </row>
    <row r="2542" spans="2:3" x14ac:dyDescent="0.25">
      <c r="B2542" s="237">
        <v>2479</v>
      </c>
      <c r="C2542" s="236">
        <v>74.968575173634747</v>
      </c>
    </row>
    <row r="2543" spans="2:3" x14ac:dyDescent="0.25">
      <c r="B2543" s="237">
        <v>2480</v>
      </c>
      <c r="C2543" s="236">
        <v>114.44060740389686</v>
      </c>
    </row>
    <row r="2544" spans="2:3" x14ac:dyDescent="0.25">
      <c r="B2544" s="237">
        <v>2481</v>
      </c>
      <c r="C2544" s="236">
        <v>130.77569305603208</v>
      </c>
    </row>
    <row r="2545" spans="2:3" x14ac:dyDescent="0.25">
      <c r="B2545" s="237">
        <v>2482</v>
      </c>
      <c r="C2545" s="236">
        <v>117.32854877690787</v>
      </c>
    </row>
    <row r="2546" spans="2:3" x14ac:dyDescent="0.25">
      <c r="B2546" s="237">
        <v>2483</v>
      </c>
      <c r="C2546" s="236">
        <v>87.623905977060318</v>
      </c>
    </row>
    <row r="2547" spans="2:3" x14ac:dyDescent="0.25">
      <c r="B2547" s="237">
        <v>2484</v>
      </c>
      <c r="C2547" s="236">
        <v>137.80041022416165</v>
      </c>
    </row>
    <row r="2548" spans="2:3" x14ac:dyDescent="0.25">
      <c r="B2548" s="237">
        <v>2485</v>
      </c>
      <c r="C2548" s="236">
        <v>153.89802200253249</v>
      </c>
    </row>
    <row r="2549" spans="2:3" x14ac:dyDescent="0.25">
      <c r="B2549" s="237">
        <v>2486</v>
      </c>
      <c r="C2549" s="236">
        <v>92.754723083090198</v>
      </c>
    </row>
    <row r="2550" spans="2:3" x14ac:dyDescent="0.25">
      <c r="B2550" s="237">
        <v>2487</v>
      </c>
      <c r="C2550" s="236">
        <v>217.52898135200388</v>
      </c>
    </row>
    <row r="2551" spans="2:3" x14ac:dyDescent="0.25">
      <c r="B2551" s="237">
        <v>2488</v>
      </c>
      <c r="C2551" s="236">
        <v>105.41893471002427</v>
      </c>
    </row>
    <row r="2552" spans="2:3" x14ac:dyDescent="0.25">
      <c r="B2552" s="237">
        <v>2489</v>
      </c>
      <c r="C2552" s="236">
        <v>84.92620372303108</v>
      </c>
    </row>
    <row r="2553" spans="2:3" x14ac:dyDescent="0.25">
      <c r="B2553" s="237">
        <v>2490</v>
      </c>
      <c r="C2553" s="236">
        <v>52.220219083362025</v>
      </c>
    </row>
    <row r="2554" spans="2:3" x14ac:dyDescent="0.25">
      <c r="B2554" s="237">
        <v>2491</v>
      </c>
      <c r="C2554" s="236">
        <v>110.91696001851992</v>
      </c>
    </row>
    <row r="2555" spans="2:3" x14ac:dyDescent="0.25">
      <c r="B2555" s="237">
        <v>2492</v>
      </c>
      <c r="C2555" s="236">
        <v>118.32155296650171</v>
      </c>
    </row>
    <row r="2556" spans="2:3" x14ac:dyDescent="0.25">
      <c r="B2556" s="237">
        <v>2493</v>
      </c>
      <c r="C2556" s="236">
        <v>97.779772472026735</v>
      </c>
    </row>
    <row r="2557" spans="2:3" x14ac:dyDescent="0.25">
      <c r="B2557" s="237">
        <v>2494</v>
      </c>
      <c r="C2557" s="236">
        <v>111.35634548789453</v>
      </c>
    </row>
    <row r="2558" spans="2:3" x14ac:dyDescent="0.25">
      <c r="B2558" s="237">
        <v>2495</v>
      </c>
      <c r="C2558" s="236">
        <v>127.83878377581414</v>
      </c>
    </row>
    <row r="2559" spans="2:3" x14ac:dyDescent="0.25">
      <c r="B2559" s="237">
        <v>2496</v>
      </c>
      <c r="C2559" s="236">
        <v>111.05925012290746</v>
      </c>
    </row>
    <row r="2560" spans="2:3" x14ac:dyDescent="0.25">
      <c r="B2560" s="237">
        <v>2497</v>
      </c>
      <c r="C2560" s="236">
        <v>114.20581243074906</v>
      </c>
    </row>
    <row r="2561" spans="2:3" x14ac:dyDescent="0.25">
      <c r="B2561" s="237">
        <v>2498</v>
      </c>
      <c r="C2561" s="236">
        <v>99.918686926086266</v>
      </c>
    </row>
    <row r="2562" spans="2:3" x14ac:dyDescent="0.25">
      <c r="B2562" s="237">
        <v>2499</v>
      </c>
      <c r="C2562" s="236">
        <v>106.45544681934243</v>
      </c>
    </row>
    <row r="2563" spans="2:3" x14ac:dyDescent="0.25">
      <c r="B2563" s="237">
        <v>2500</v>
      </c>
      <c r="C2563" s="236">
        <v>102.78394433301439</v>
      </c>
    </row>
    <row r="2564" spans="2:3" x14ac:dyDescent="0.25">
      <c r="B2564" s="237">
        <v>2501</v>
      </c>
      <c r="C2564" s="236">
        <v>115.8403347245701</v>
      </c>
    </row>
    <row r="2565" spans="2:3" x14ac:dyDescent="0.25">
      <c r="B2565" s="237">
        <v>2502</v>
      </c>
      <c r="C2565" s="236">
        <v>125.4812116584875</v>
      </c>
    </row>
    <row r="2566" spans="2:3" x14ac:dyDescent="0.25">
      <c r="B2566" s="237">
        <v>2503</v>
      </c>
      <c r="C2566" s="236">
        <v>190.50996837153392</v>
      </c>
    </row>
    <row r="2567" spans="2:3" x14ac:dyDescent="0.25">
      <c r="B2567" s="237">
        <v>2504</v>
      </c>
      <c r="C2567" s="236">
        <v>174.45457870076331</v>
      </c>
    </row>
    <row r="2568" spans="2:3" x14ac:dyDescent="0.25">
      <c r="B2568" s="237">
        <v>2505</v>
      </c>
      <c r="C2568" s="236">
        <v>142.51844855652121</v>
      </c>
    </row>
    <row r="2569" spans="2:3" x14ac:dyDescent="0.25">
      <c r="B2569" s="237">
        <v>2506</v>
      </c>
      <c r="C2569" s="236">
        <v>137.20983904569701</v>
      </c>
    </row>
    <row r="2570" spans="2:3" x14ac:dyDescent="0.25">
      <c r="B2570" s="237">
        <v>2507</v>
      </c>
      <c r="C2570" s="236">
        <v>134.93987941311909</v>
      </c>
    </row>
    <row r="2571" spans="2:3" x14ac:dyDescent="0.25">
      <c r="B2571" s="237">
        <v>2508</v>
      </c>
      <c r="C2571" s="236">
        <v>101.45084840050099</v>
      </c>
    </row>
    <row r="2572" spans="2:3" x14ac:dyDescent="0.25">
      <c r="B2572" s="237">
        <v>2509</v>
      </c>
      <c r="C2572" s="236">
        <v>122.90851630274935</v>
      </c>
    </row>
    <row r="2573" spans="2:3" x14ac:dyDescent="0.25">
      <c r="B2573" s="237">
        <v>2510</v>
      </c>
      <c r="C2573" s="236">
        <v>146.40130365182074</v>
      </c>
    </row>
    <row r="2574" spans="2:3" x14ac:dyDescent="0.25">
      <c r="B2574" s="237">
        <v>2511</v>
      </c>
      <c r="C2574" s="236">
        <v>152.04756416075125</v>
      </c>
    </row>
    <row r="2575" spans="2:3" x14ac:dyDescent="0.25">
      <c r="B2575" s="237">
        <v>2512</v>
      </c>
      <c r="C2575" s="236">
        <v>110.48259607333321</v>
      </c>
    </row>
    <row r="2576" spans="2:3" x14ac:dyDescent="0.25">
      <c r="B2576" s="237">
        <v>2513</v>
      </c>
      <c r="C2576" s="236">
        <v>137.55345933183176</v>
      </c>
    </row>
    <row r="2577" spans="2:3" x14ac:dyDescent="0.25">
      <c r="B2577" s="237">
        <v>2514</v>
      </c>
      <c r="C2577" s="236">
        <v>108.01689409071915</v>
      </c>
    </row>
    <row r="2578" spans="2:3" x14ac:dyDescent="0.25">
      <c r="B2578" s="237">
        <v>2515</v>
      </c>
      <c r="C2578" s="236">
        <v>114.94624598829292</v>
      </c>
    </row>
    <row r="2579" spans="2:3" x14ac:dyDescent="0.25">
      <c r="B2579" s="237">
        <v>2516</v>
      </c>
      <c r="C2579" s="236">
        <v>175.19651521467159</v>
      </c>
    </row>
    <row r="2580" spans="2:3" x14ac:dyDescent="0.25">
      <c r="B2580" s="237">
        <v>2517</v>
      </c>
      <c r="C2580" s="236">
        <v>123.65881513409248</v>
      </c>
    </row>
    <row r="2581" spans="2:3" x14ac:dyDescent="0.25">
      <c r="B2581" s="237">
        <v>2518</v>
      </c>
      <c r="C2581" s="236">
        <v>160.86714013712657</v>
      </c>
    </row>
    <row r="2582" spans="2:3" x14ac:dyDescent="0.25">
      <c r="B2582" s="237">
        <v>2519</v>
      </c>
      <c r="C2582" s="236">
        <v>148.90271537421592</v>
      </c>
    </row>
    <row r="2583" spans="2:3" x14ac:dyDescent="0.25">
      <c r="B2583" s="237">
        <v>2520</v>
      </c>
      <c r="C2583" s="236">
        <v>83.691896117927229</v>
      </c>
    </row>
    <row r="2584" spans="2:3" x14ac:dyDescent="0.25">
      <c r="B2584" s="237">
        <v>2521</v>
      </c>
      <c r="C2584" s="236">
        <v>106.88669875018417</v>
      </c>
    </row>
    <row r="2585" spans="2:3" x14ac:dyDescent="0.25">
      <c r="B2585" s="237">
        <v>2522</v>
      </c>
      <c r="C2585" s="236">
        <v>115.58848121184408</v>
      </c>
    </row>
    <row r="2586" spans="2:3" x14ac:dyDescent="0.25">
      <c r="B2586" s="237">
        <v>2523</v>
      </c>
      <c r="C2586" s="236">
        <v>130.38424723258888</v>
      </c>
    </row>
    <row r="2587" spans="2:3" x14ac:dyDescent="0.25">
      <c r="B2587" s="237">
        <v>2524</v>
      </c>
      <c r="C2587" s="236">
        <v>211.32245197779366</v>
      </c>
    </row>
    <row r="2588" spans="2:3" x14ac:dyDescent="0.25">
      <c r="B2588" s="237">
        <v>2525</v>
      </c>
      <c r="C2588" s="236">
        <v>209.08336894211644</v>
      </c>
    </row>
    <row r="2589" spans="2:3" x14ac:dyDescent="0.25">
      <c r="B2589" s="237">
        <v>2526</v>
      </c>
      <c r="C2589" s="236">
        <v>125.54884029947191</v>
      </c>
    </row>
    <row r="2590" spans="2:3" x14ac:dyDescent="0.25">
      <c r="B2590" s="237">
        <v>2527</v>
      </c>
      <c r="C2590" s="236">
        <v>102.92233135203448</v>
      </c>
    </row>
    <row r="2591" spans="2:3" x14ac:dyDescent="0.25">
      <c r="B2591" s="237">
        <v>2528</v>
      </c>
      <c r="C2591" s="236">
        <v>151.25879516175218</v>
      </c>
    </row>
    <row r="2592" spans="2:3" x14ac:dyDescent="0.25">
      <c r="B2592" s="237">
        <v>2529</v>
      </c>
      <c r="C2592" s="236">
        <v>99.540055363925077</v>
      </c>
    </row>
    <row r="2593" spans="2:3" x14ac:dyDescent="0.25">
      <c r="B2593" s="237">
        <v>2530</v>
      </c>
      <c r="C2593" s="236">
        <v>83.83332932382136</v>
      </c>
    </row>
    <row r="2594" spans="2:3" x14ac:dyDescent="0.25">
      <c r="B2594" s="237">
        <v>2531</v>
      </c>
      <c r="C2594" s="236">
        <v>121.14096745839254</v>
      </c>
    </row>
    <row r="2595" spans="2:3" x14ac:dyDescent="0.25">
      <c r="B2595" s="237">
        <v>2532</v>
      </c>
      <c r="C2595" s="236">
        <v>113.96215581031537</v>
      </c>
    </row>
    <row r="2596" spans="2:3" x14ac:dyDescent="0.25">
      <c r="B2596" s="237">
        <v>2533</v>
      </c>
      <c r="C2596" s="236">
        <v>101.83582092055441</v>
      </c>
    </row>
    <row r="2597" spans="2:3" x14ac:dyDescent="0.25">
      <c r="B2597" s="237">
        <v>2534</v>
      </c>
      <c r="C2597" s="236">
        <v>127.02235641626116</v>
      </c>
    </row>
    <row r="2598" spans="2:3" x14ac:dyDescent="0.25">
      <c r="B2598" s="237">
        <v>2535</v>
      </c>
      <c r="C2598" s="236">
        <v>110.2342125431376</v>
      </c>
    </row>
    <row r="2599" spans="2:3" x14ac:dyDescent="0.25">
      <c r="B2599" s="237">
        <v>2536</v>
      </c>
      <c r="C2599" s="236">
        <v>186.03184254383049</v>
      </c>
    </row>
    <row r="2600" spans="2:3" x14ac:dyDescent="0.25">
      <c r="B2600" s="237">
        <v>2537</v>
      </c>
      <c r="C2600" s="236">
        <v>239.20437942519129</v>
      </c>
    </row>
    <row r="2601" spans="2:3" x14ac:dyDescent="0.25">
      <c r="B2601" s="237">
        <v>2538</v>
      </c>
      <c r="C2601" s="236">
        <v>150.62627451181956</v>
      </c>
    </row>
    <row r="2602" spans="2:3" x14ac:dyDescent="0.25">
      <c r="B2602" s="237">
        <v>2539</v>
      </c>
      <c r="C2602" s="236">
        <v>132.94629872482247</v>
      </c>
    </row>
    <row r="2603" spans="2:3" x14ac:dyDescent="0.25">
      <c r="B2603" s="237">
        <v>2540</v>
      </c>
      <c r="C2603" s="236">
        <v>118.75720325149679</v>
      </c>
    </row>
    <row r="2604" spans="2:3" x14ac:dyDescent="0.25">
      <c r="B2604" s="237">
        <v>2541</v>
      </c>
      <c r="C2604" s="236">
        <v>139.99671586063235</v>
      </c>
    </row>
    <row r="2605" spans="2:3" x14ac:dyDescent="0.25">
      <c r="B2605" s="237">
        <v>2542</v>
      </c>
      <c r="C2605" s="236">
        <v>99.452421891340592</v>
      </c>
    </row>
    <row r="2606" spans="2:3" x14ac:dyDescent="0.25">
      <c r="B2606" s="237">
        <v>2543</v>
      </c>
      <c r="C2606" s="236">
        <v>169.54774558573774</v>
      </c>
    </row>
    <row r="2607" spans="2:3" x14ac:dyDescent="0.25">
      <c r="B2607" s="237">
        <v>2544</v>
      </c>
      <c r="C2607" s="236">
        <v>207.05063542933007</v>
      </c>
    </row>
    <row r="2608" spans="2:3" x14ac:dyDescent="0.25">
      <c r="B2608" s="237">
        <v>2545</v>
      </c>
      <c r="C2608" s="236">
        <v>149.30821188233878</v>
      </c>
    </row>
    <row r="2609" spans="2:3" x14ac:dyDescent="0.25">
      <c r="B2609" s="237">
        <v>2546</v>
      </c>
      <c r="C2609" s="236">
        <v>111.6666940810334</v>
      </c>
    </row>
    <row r="2610" spans="2:3" x14ac:dyDescent="0.25">
      <c r="B2610" s="237">
        <v>2547</v>
      </c>
      <c r="C2610" s="236">
        <v>102.45809500004535</v>
      </c>
    </row>
    <row r="2611" spans="2:3" x14ac:dyDescent="0.25">
      <c r="B2611" s="237">
        <v>2548</v>
      </c>
      <c r="C2611" s="236">
        <v>115.70360219541476</v>
      </c>
    </row>
    <row r="2612" spans="2:3" x14ac:dyDescent="0.25">
      <c r="B2612" s="237">
        <v>2549</v>
      </c>
      <c r="C2612" s="236">
        <v>133.64130676542092</v>
      </c>
    </row>
    <row r="2613" spans="2:3" x14ac:dyDescent="0.25">
      <c r="B2613" s="237">
        <v>2550</v>
      </c>
      <c r="C2613" s="236">
        <v>107.71286411871387</v>
      </c>
    </row>
    <row r="2614" spans="2:3" x14ac:dyDescent="0.25">
      <c r="B2614" s="237">
        <v>2551</v>
      </c>
      <c r="C2614" s="236">
        <v>159.59139178836458</v>
      </c>
    </row>
    <row r="2615" spans="2:3" x14ac:dyDescent="0.25">
      <c r="B2615" s="237">
        <v>2552</v>
      </c>
      <c r="C2615" s="236">
        <v>171.02285373254711</v>
      </c>
    </row>
    <row r="2616" spans="2:3" x14ac:dyDescent="0.25">
      <c r="B2616" s="237">
        <v>2553</v>
      </c>
      <c r="C2616" s="236">
        <v>130.95988394105711</v>
      </c>
    </row>
    <row r="2617" spans="2:3" x14ac:dyDescent="0.25">
      <c r="B2617" s="237">
        <v>2554</v>
      </c>
      <c r="C2617" s="236">
        <v>145.62662478810026</v>
      </c>
    </row>
    <row r="2618" spans="2:3" x14ac:dyDescent="0.25">
      <c r="B2618" s="237">
        <v>2555</v>
      </c>
      <c r="C2618" s="236">
        <v>118.60801907420139</v>
      </c>
    </row>
    <row r="2619" spans="2:3" x14ac:dyDescent="0.25">
      <c r="B2619" s="237">
        <v>2556</v>
      </c>
      <c r="C2619" s="236">
        <v>101.76600112176622</v>
      </c>
    </row>
    <row r="2620" spans="2:3" x14ac:dyDescent="0.25">
      <c r="B2620" s="237">
        <v>2557</v>
      </c>
      <c r="C2620" s="236">
        <v>180.45133381493099</v>
      </c>
    </row>
    <row r="2621" spans="2:3" x14ac:dyDescent="0.25">
      <c r="B2621" s="237">
        <v>2558</v>
      </c>
      <c r="C2621" s="236">
        <v>78.201091075624916</v>
      </c>
    </row>
    <row r="2622" spans="2:3" x14ac:dyDescent="0.25">
      <c r="B2622" s="237">
        <v>2559</v>
      </c>
      <c r="C2622" s="236">
        <v>56.941396116120913</v>
      </c>
    </row>
    <row r="2623" spans="2:3" x14ac:dyDescent="0.25">
      <c r="B2623" s="237">
        <v>2560</v>
      </c>
      <c r="C2623" s="236">
        <v>134.20835631250125</v>
      </c>
    </row>
    <row r="2624" spans="2:3" x14ac:dyDescent="0.25">
      <c r="B2624" s="237">
        <v>2561</v>
      </c>
      <c r="C2624" s="236">
        <v>158.02239478393025</v>
      </c>
    </row>
    <row r="2625" spans="2:3" x14ac:dyDescent="0.25">
      <c r="B2625" s="237">
        <v>2562</v>
      </c>
      <c r="C2625" s="236">
        <v>123.9562569412122</v>
      </c>
    </row>
    <row r="2626" spans="2:3" x14ac:dyDescent="0.25">
      <c r="B2626" s="237">
        <v>2563</v>
      </c>
      <c r="C2626" s="236">
        <v>138.70122452983441</v>
      </c>
    </row>
    <row r="2627" spans="2:3" x14ac:dyDescent="0.25">
      <c r="B2627" s="237">
        <v>2564</v>
      </c>
      <c r="C2627" s="236">
        <v>141.3017092360592</v>
      </c>
    </row>
    <row r="2628" spans="2:3" x14ac:dyDescent="0.25">
      <c r="B2628" s="237">
        <v>2565</v>
      </c>
      <c r="C2628" s="236">
        <v>151.72002773141764</v>
      </c>
    </row>
    <row r="2629" spans="2:3" x14ac:dyDescent="0.25">
      <c r="B2629" s="237">
        <v>2566</v>
      </c>
      <c r="C2629" s="236">
        <v>81.293039342414588</v>
      </c>
    </row>
    <row r="2630" spans="2:3" x14ac:dyDescent="0.25">
      <c r="B2630" s="237">
        <v>2567</v>
      </c>
      <c r="C2630" s="236">
        <v>127.73602371459285</v>
      </c>
    </row>
    <row r="2631" spans="2:3" x14ac:dyDescent="0.25">
      <c r="B2631" s="237">
        <v>2568</v>
      </c>
      <c r="C2631" s="236">
        <v>129.05842872999835</v>
      </c>
    </row>
    <row r="2632" spans="2:3" x14ac:dyDescent="0.25">
      <c r="B2632" s="237">
        <v>2569</v>
      </c>
      <c r="C2632" s="236">
        <v>109.78043464285082</v>
      </c>
    </row>
    <row r="2633" spans="2:3" x14ac:dyDescent="0.25">
      <c r="B2633" s="237">
        <v>2570</v>
      </c>
      <c r="C2633" s="236">
        <v>127.55851840849955</v>
      </c>
    </row>
    <row r="2634" spans="2:3" x14ac:dyDescent="0.25">
      <c r="B2634" s="237">
        <v>2571</v>
      </c>
      <c r="C2634" s="236">
        <v>141.40229639136601</v>
      </c>
    </row>
    <row r="2635" spans="2:3" x14ac:dyDescent="0.25">
      <c r="B2635" s="237">
        <v>2572</v>
      </c>
      <c r="C2635" s="236">
        <v>94.276824272686085</v>
      </c>
    </row>
    <row r="2636" spans="2:3" x14ac:dyDescent="0.25">
      <c r="B2636" s="237">
        <v>2573</v>
      </c>
      <c r="C2636" s="236">
        <v>124.65173118164603</v>
      </c>
    </row>
    <row r="2637" spans="2:3" x14ac:dyDescent="0.25">
      <c r="B2637" s="237">
        <v>2574</v>
      </c>
      <c r="C2637" s="236">
        <v>96.476141218395085</v>
      </c>
    </row>
    <row r="2638" spans="2:3" x14ac:dyDescent="0.25">
      <c r="B2638" s="237">
        <v>2575</v>
      </c>
      <c r="C2638" s="236">
        <v>134.09187030025456</v>
      </c>
    </row>
    <row r="2639" spans="2:3" x14ac:dyDescent="0.25">
      <c r="B2639" s="237">
        <v>2576</v>
      </c>
      <c r="C2639" s="236">
        <v>117.27074177872949</v>
      </c>
    </row>
    <row r="2640" spans="2:3" x14ac:dyDescent="0.25">
      <c r="B2640" s="237">
        <v>2577</v>
      </c>
      <c r="C2640" s="236">
        <v>128.34322486696294</v>
      </c>
    </row>
    <row r="2641" spans="2:3" x14ac:dyDescent="0.25">
      <c r="B2641" s="237">
        <v>2578</v>
      </c>
      <c r="C2641" s="236">
        <v>136.36636359486982</v>
      </c>
    </row>
    <row r="2642" spans="2:3" x14ac:dyDescent="0.25">
      <c r="B2642" s="237">
        <v>2579</v>
      </c>
      <c r="C2642" s="236">
        <v>134.15683849337418</v>
      </c>
    </row>
    <row r="2643" spans="2:3" x14ac:dyDescent="0.25">
      <c r="B2643" s="237">
        <v>2580</v>
      </c>
      <c r="C2643" s="236">
        <v>150.50525858724222</v>
      </c>
    </row>
    <row r="2644" spans="2:3" x14ac:dyDescent="0.25">
      <c r="B2644" s="237">
        <v>2581</v>
      </c>
      <c r="C2644" s="236">
        <v>140.78703141945863</v>
      </c>
    </row>
    <row r="2645" spans="2:3" x14ac:dyDescent="0.25">
      <c r="B2645" s="237">
        <v>2582</v>
      </c>
      <c r="C2645" s="236">
        <v>93.946450215352328</v>
      </c>
    </row>
    <row r="2646" spans="2:3" x14ac:dyDescent="0.25">
      <c r="B2646" s="237">
        <v>2583</v>
      </c>
      <c r="C2646" s="236">
        <v>135.16295905866764</v>
      </c>
    </row>
    <row r="2647" spans="2:3" x14ac:dyDescent="0.25">
      <c r="B2647" s="237">
        <v>2584</v>
      </c>
      <c r="C2647" s="236">
        <v>121.54165411350967</v>
      </c>
    </row>
    <row r="2648" spans="2:3" x14ac:dyDescent="0.25">
      <c r="B2648" s="237">
        <v>2585</v>
      </c>
      <c r="C2648" s="236">
        <v>144.07154350824672</v>
      </c>
    </row>
    <row r="2649" spans="2:3" x14ac:dyDescent="0.25">
      <c r="B2649" s="237">
        <v>2586</v>
      </c>
      <c r="C2649" s="236">
        <v>90.103040557699245</v>
      </c>
    </row>
    <row r="2650" spans="2:3" x14ac:dyDescent="0.25">
      <c r="B2650" s="237">
        <v>2587</v>
      </c>
      <c r="C2650" s="236">
        <v>141.20105123880958</v>
      </c>
    </row>
    <row r="2651" spans="2:3" x14ac:dyDescent="0.25">
      <c r="B2651" s="237">
        <v>2588</v>
      </c>
      <c r="C2651" s="236">
        <v>121.59317936588295</v>
      </c>
    </row>
    <row r="2652" spans="2:3" x14ac:dyDescent="0.25">
      <c r="B2652" s="237">
        <v>2589</v>
      </c>
      <c r="C2652" s="236">
        <v>143.96989713731676</v>
      </c>
    </row>
    <row r="2653" spans="2:3" x14ac:dyDescent="0.25">
      <c r="B2653" s="237">
        <v>2590</v>
      </c>
      <c r="C2653" s="236">
        <v>120.41843938557746</v>
      </c>
    </row>
    <row r="2654" spans="2:3" x14ac:dyDescent="0.25">
      <c r="B2654" s="237">
        <v>2591</v>
      </c>
      <c r="C2654" s="236">
        <v>119.08616077806175</v>
      </c>
    </row>
    <row r="2655" spans="2:3" x14ac:dyDescent="0.25">
      <c r="B2655" s="237">
        <v>2592</v>
      </c>
      <c r="C2655" s="236">
        <v>92.847318973585345</v>
      </c>
    </row>
    <row r="2656" spans="2:3" x14ac:dyDescent="0.25">
      <c r="B2656" s="237">
        <v>2593</v>
      </c>
      <c r="C2656" s="236">
        <v>95.345527624771705</v>
      </c>
    </row>
    <row r="2657" spans="2:3" x14ac:dyDescent="0.25">
      <c r="B2657" s="237">
        <v>2594</v>
      </c>
      <c r="C2657" s="236">
        <v>108.99898948503126</v>
      </c>
    </row>
    <row r="2658" spans="2:3" x14ac:dyDescent="0.25">
      <c r="B2658" s="237">
        <v>2595</v>
      </c>
      <c r="C2658" s="236">
        <v>123.60871015806563</v>
      </c>
    </row>
    <row r="2659" spans="2:3" x14ac:dyDescent="0.25">
      <c r="B2659" s="237">
        <v>2596</v>
      </c>
      <c r="C2659" s="236">
        <v>149.91667560802296</v>
      </c>
    </row>
    <row r="2660" spans="2:3" x14ac:dyDescent="0.25">
      <c r="B2660" s="237">
        <v>2597</v>
      </c>
      <c r="C2660" s="236">
        <v>165.67481775092131</v>
      </c>
    </row>
    <row r="2661" spans="2:3" x14ac:dyDescent="0.25">
      <c r="B2661" s="237">
        <v>2598</v>
      </c>
      <c r="C2661" s="236">
        <v>167.51508591350779</v>
      </c>
    </row>
    <row r="2662" spans="2:3" x14ac:dyDescent="0.25">
      <c r="B2662" s="237">
        <v>2599</v>
      </c>
      <c r="C2662" s="236">
        <v>103.78677797148552</v>
      </c>
    </row>
    <row r="2663" spans="2:3" x14ac:dyDescent="0.25">
      <c r="B2663" s="237">
        <v>2600</v>
      </c>
      <c r="C2663" s="236">
        <v>153.70152254774118</v>
      </c>
    </row>
    <row r="2664" spans="2:3" x14ac:dyDescent="0.25">
      <c r="B2664" s="237">
        <v>2601</v>
      </c>
      <c r="C2664" s="236">
        <v>149.37045123271534</v>
      </c>
    </row>
    <row r="2665" spans="2:3" x14ac:dyDescent="0.25">
      <c r="B2665" s="237">
        <v>2602</v>
      </c>
      <c r="C2665" s="236">
        <v>158.66290504794486</v>
      </c>
    </row>
    <row r="2666" spans="2:3" x14ac:dyDescent="0.25">
      <c r="B2666" s="237">
        <v>2603</v>
      </c>
      <c r="C2666" s="236">
        <v>115.97077222007832</v>
      </c>
    </row>
    <row r="2667" spans="2:3" x14ac:dyDescent="0.25">
      <c r="B2667" s="237">
        <v>2604</v>
      </c>
      <c r="C2667" s="236">
        <v>104.32842413783069</v>
      </c>
    </row>
    <row r="2668" spans="2:3" x14ac:dyDescent="0.25">
      <c r="B2668" s="237">
        <v>2605</v>
      </c>
      <c r="C2668" s="236">
        <v>94.435637995345587</v>
      </c>
    </row>
    <row r="2669" spans="2:3" x14ac:dyDescent="0.25">
      <c r="B2669" s="237">
        <v>2606</v>
      </c>
      <c r="C2669" s="236">
        <v>92.253376746573778</v>
      </c>
    </row>
    <row r="2670" spans="2:3" x14ac:dyDescent="0.25">
      <c r="B2670" s="237">
        <v>2607</v>
      </c>
      <c r="C2670" s="236">
        <v>126.24323704911362</v>
      </c>
    </row>
    <row r="2671" spans="2:3" x14ac:dyDescent="0.25">
      <c r="B2671" s="237">
        <v>2608</v>
      </c>
      <c r="C2671" s="236">
        <v>136.17792685578141</v>
      </c>
    </row>
    <row r="2672" spans="2:3" x14ac:dyDescent="0.25">
      <c r="B2672" s="237">
        <v>2609</v>
      </c>
      <c r="C2672" s="236">
        <v>109.75769589473543</v>
      </c>
    </row>
    <row r="2673" spans="2:3" x14ac:dyDescent="0.25">
      <c r="B2673" s="237">
        <v>2610</v>
      </c>
      <c r="C2673" s="236">
        <v>129.04500483069026</v>
      </c>
    </row>
    <row r="2674" spans="2:3" x14ac:dyDescent="0.25">
      <c r="B2674" s="237">
        <v>2611</v>
      </c>
      <c r="C2674" s="236">
        <v>179.49308127793088</v>
      </c>
    </row>
    <row r="2675" spans="2:3" x14ac:dyDescent="0.25">
      <c r="B2675" s="237">
        <v>2612</v>
      </c>
      <c r="C2675" s="236">
        <v>174.65932926590779</v>
      </c>
    </row>
    <row r="2676" spans="2:3" x14ac:dyDescent="0.25">
      <c r="B2676" s="237">
        <v>2613</v>
      </c>
      <c r="C2676" s="236">
        <v>116.91556305513612</v>
      </c>
    </row>
    <row r="2677" spans="2:3" x14ac:dyDescent="0.25">
      <c r="B2677" s="237">
        <v>2614</v>
      </c>
      <c r="C2677" s="236">
        <v>149.72053588302967</v>
      </c>
    </row>
    <row r="2678" spans="2:3" x14ac:dyDescent="0.25">
      <c r="B2678" s="237">
        <v>2615</v>
      </c>
      <c r="C2678" s="236">
        <v>91.00427854727505</v>
      </c>
    </row>
    <row r="2679" spans="2:3" x14ac:dyDescent="0.25">
      <c r="B2679" s="237">
        <v>2616</v>
      </c>
      <c r="C2679" s="236">
        <v>163.12563332202143</v>
      </c>
    </row>
    <row r="2680" spans="2:3" x14ac:dyDescent="0.25">
      <c r="B2680" s="237">
        <v>2617</v>
      </c>
      <c r="C2680" s="236">
        <v>155.8864124004287</v>
      </c>
    </row>
    <row r="2681" spans="2:3" x14ac:dyDescent="0.25">
      <c r="B2681" s="237">
        <v>2618</v>
      </c>
      <c r="C2681" s="236">
        <v>78.243900269398537</v>
      </c>
    </row>
    <row r="2682" spans="2:3" x14ac:dyDescent="0.25">
      <c r="B2682" s="237">
        <v>2619</v>
      </c>
      <c r="C2682" s="236">
        <v>122.3537405963398</v>
      </c>
    </row>
    <row r="2683" spans="2:3" x14ac:dyDescent="0.25">
      <c r="B2683" s="237">
        <v>2620</v>
      </c>
      <c r="C2683" s="236">
        <v>74.150934856595526</v>
      </c>
    </row>
    <row r="2684" spans="2:3" x14ac:dyDescent="0.25">
      <c r="B2684" s="237">
        <v>2621</v>
      </c>
      <c r="C2684" s="236">
        <v>115.55045968415392</v>
      </c>
    </row>
    <row r="2685" spans="2:3" x14ac:dyDescent="0.25">
      <c r="B2685" s="237">
        <v>2622</v>
      </c>
      <c r="C2685" s="236">
        <v>108.46919963329064</v>
      </c>
    </row>
    <row r="2686" spans="2:3" x14ac:dyDescent="0.25">
      <c r="B2686" s="237">
        <v>2623</v>
      </c>
      <c r="C2686" s="236">
        <v>158.71805032856992</v>
      </c>
    </row>
    <row r="2687" spans="2:3" x14ac:dyDescent="0.25">
      <c r="B2687" s="237">
        <v>2624</v>
      </c>
      <c r="C2687" s="236">
        <v>137.51252199360292</v>
      </c>
    </row>
    <row r="2688" spans="2:3" x14ac:dyDescent="0.25">
      <c r="B2688" s="237">
        <v>2625</v>
      </c>
      <c r="C2688" s="236">
        <v>146.28595900122727</v>
      </c>
    </row>
    <row r="2689" spans="2:3" x14ac:dyDescent="0.25">
      <c r="B2689" s="237">
        <v>2626</v>
      </c>
      <c r="C2689" s="236">
        <v>120.20549205415639</v>
      </c>
    </row>
    <row r="2690" spans="2:3" x14ac:dyDescent="0.25">
      <c r="B2690" s="237">
        <v>2627</v>
      </c>
      <c r="C2690" s="236">
        <v>114.47938065223362</v>
      </c>
    </row>
    <row r="2691" spans="2:3" x14ac:dyDescent="0.25">
      <c r="B2691" s="237">
        <v>2628</v>
      </c>
      <c r="C2691" s="236">
        <v>78.22240912474291</v>
      </c>
    </row>
    <row r="2692" spans="2:3" x14ac:dyDescent="0.25">
      <c r="B2692" s="237">
        <v>2629</v>
      </c>
      <c r="C2692" s="236">
        <v>137.57178402401314</v>
      </c>
    </row>
    <row r="2693" spans="2:3" x14ac:dyDescent="0.25">
      <c r="B2693" s="237">
        <v>2630</v>
      </c>
      <c r="C2693" s="236">
        <v>212.14237885999478</v>
      </c>
    </row>
    <row r="2694" spans="2:3" x14ac:dyDescent="0.25">
      <c r="B2694" s="237">
        <v>2631</v>
      </c>
      <c r="C2694" s="236">
        <v>125.8538940668185</v>
      </c>
    </row>
    <row r="2695" spans="2:3" x14ac:dyDescent="0.25">
      <c r="B2695" s="237">
        <v>2632</v>
      </c>
      <c r="C2695" s="236">
        <v>146.77370086014855</v>
      </c>
    </row>
    <row r="2696" spans="2:3" x14ac:dyDescent="0.25">
      <c r="B2696" s="237">
        <v>2633</v>
      </c>
      <c r="C2696" s="236">
        <v>100.97487814469197</v>
      </c>
    </row>
    <row r="2697" spans="2:3" x14ac:dyDescent="0.25">
      <c r="B2697" s="237">
        <v>2634</v>
      </c>
      <c r="C2697" s="236">
        <v>117.70728161389987</v>
      </c>
    </row>
    <row r="2698" spans="2:3" x14ac:dyDescent="0.25">
      <c r="B2698" s="237">
        <v>2635</v>
      </c>
      <c r="C2698" s="236">
        <v>134.51443743523515</v>
      </c>
    </row>
    <row r="2699" spans="2:3" x14ac:dyDescent="0.25">
      <c r="B2699" s="237">
        <v>2636</v>
      </c>
      <c r="C2699" s="236">
        <v>149.65311686816398</v>
      </c>
    </row>
    <row r="2700" spans="2:3" x14ac:dyDescent="0.25">
      <c r="B2700" s="237">
        <v>2637</v>
      </c>
      <c r="C2700" s="236">
        <v>185.51681731451259</v>
      </c>
    </row>
    <row r="2701" spans="2:3" x14ac:dyDescent="0.25">
      <c r="B2701" s="237">
        <v>2638</v>
      </c>
      <c r="C2701" s="236">
        <v>57.382175855137262</v>
      </c>
    </row>
    <row r="2702" spans="2:3" x14ac:dyDescent="0.25">
      <c r="B2702" s="237">
        <v>2639</v>
      </c>
      <c r="C2702" s="236">
        <v>113.57001868670656</v>
      </c>
    </row>
    <row r="2703" spans="2:3" x14ac:dyDescent="0.25">
      <c r="B2703" s="237">
        <v>2640</v>
      </c>
      <c r="C2703" s="236">
        <v>203.64586256242364</v>
      </c>
    </row>
    <row r="2704" spans="2:3" x14ac:dyDescent="0.25">
      <c r="B2704" s="237">
        <v>2641</v>
      </c>
      <c r="C2704" s="236">
        <v>107.24931081210958</v>
      </c>
    </row>
    <row r="2705" spans="2:3" x14ac:dyDescent="0.25">
      <c r="B2705" s="237">
        <v>2642</v>
      </c>
      <c r="C2705" s="236">
        <v>170.99164483790236</v>
      </c>
    </row>
    <row r="2706" spans="2:3" x14ac:dyDescent="0.25">
      <c r="B2706" s="237">
        <v>2643</v>
      </c>
      <c r="C2706" s="236">
        <v>109.37495121493676</v>
      </c>
    </row>
    <row r="2707" spans="2:3" x14ac:dyDescent="0.25">
      <c r="B2707" s="237">
        <v>2644</v>
      </c>
      <c r="C2707" s="236">
        <v>194.04020284426184</v>
      </c>
    </row>
    <row r="2708" spans="2:3" x14ac:dyDescent="0.25">
      <c r="B2708" s="237">
        <v>2645</v>
      </c>
      <c r="C2708" s="236">
        <v>89.454723623647411</v>
      </c>
    </row>
    <row r="2709" spans="2:3" x14ac:dyDescent="0.25">
      <c r="B2709" s="237">
        <v>2646</v>
      </c>
      <c r="C2709" s="236">
        <v>148.2624756829066</v>
      </c>
    </row>
    <row r="2710" spans="2:3" x14ac:dyDescent="0.25">
      <c r="B2710" s="237">
        <v>2647</v>
      </c>
      <c r="C2710" s="236">
        <v>147.23780464054749</v>
      </c>
    </row>
    <row r="2711" spans="2:3" x14ac:dyDescent="0.25">
      <c r="B2711" s="237">
        <v>2648</v>
      </c>
      <c r="C2711" s="236">
        <v>156.9109274540302</v>
      </c>
    </row>
    <row r="2712" spans="2:3" x14ac:dyDescent="0.25">
      <c r="B2712" s="237">
        <v>2649</v>
      </c>
      <c r="C2712" s="236">
        <v>100.73910902732261</v>
      </c>
    </row>
    <row r="2713" spans="2:3" x14ac:dyDescent="0.25">
      <c r="B2713" s="237">
        <v>2650</v>
      </c>
      <c r="C2713" s="236">
        <v>87.355421211293233</v>
      </c>
    </row>
    <row r="2714" spans="2:3" x14ac:dyDescent="0.25">
      <c r="B2714" s="237">
        <v>2651</v>
      </c>
      <c r="C2714" s="236">
        <v>117.77998860312773</v>
      </c>
    </row>
    <row r="2715" spans="2:3" x14ac:dyDescent="0.25">
      <c r="B2715" s="237">
        <v>2652</v>
      </c>
      <c r="C2715" s="236">
        <v>105.9900978243417</v>
      </c>
    </row>
    <row r="2716" spans="2:3" x14ac:dyDescent="0.25">
      <c r="B2716" s="237">
        <v>2653</v>
      </c>
      <c r="C2716" s="236">
        <v>108.78897307721708</v>
      </c>
    </row>
    <row r="2717" spans="2:3" x14ac:dyDescent="0.25">
      <c r="B2717" s="237">
        <v>2654</v>
      </c>
      <c r="C2717" s="236">
        <v>141.04067856644227</v>
      </c>
    </row>
    <row r="2718" spans="2:3" x14ac:dyDescent="0.25">
      <c r="B2718" s="237">
        <v>2655</v>
      </c>
      <c r="C2718" s="236">
        <v>151.0684732944236</v>
      </c>
    </row>
    <row r="2719" spans="2:3" x14ac:dyDescent="0.25">
      <c r="B2719" s="237">
        <v>2656</v>
      </c>
      <c r="C2719" s="236">
        <v>149.7674183970972</v>
      </c>
    </row>
    <row r="2720" spans="2:3" x14ac:dyDescent="0.25">
      <c r="B2720" s="237">
        <v>2657</v>
      </c>
      <c r="C2720" s="236">
        <v>84.379296855412903</v>
      </c>
    </row>
    <row r="2721" spans="2:3" x14ac:dyDescent="0.25">
      <c r="B2721" s="237">
        <v>2658</v>
      </c>
      <c r="C2721" s="236">
        <v>93.686667546765193</v>
      </c>
    </row>
    <row r="2722" spans="2:3" x14ac:dyDescent="0.25">
      <c r="B2722" s="237">
        <v>2659</v>
      </c>
      <c r="C2722" s="236">
        <v>124.88932921240371</v>
      </c>
    </row>
    <row r="2723" spans="2:3" x14ac:dyDescent="0.25">
      <c r="B2723" s="237">
        <v>2660</v>
      </c>
      <c r="C2723" s="236">
        <v>169.57566051481101</v>
      </c>
    </row>
    <row r="2724" spans="2:3" x14ac:dyDescent="0.25">
      <c r="B2724" s="237">
        <v>2661</v>
      </c>
      <c r="C2724" s="236">
        <v>119.96593572933399</v>
      </c>
    </row>
    <row r="2725" spans="2:3" x14ac:dyDescent="0.25">
      <c r="B2725" s="237">
        <v>2662</v>
      </c>
      <c r="C2725" s="236">
        <v>125.87896631565198</v>
      </c>
    </row>
    <row r="2726" spans="2:3" x14ac:dyDescent="0.25">
      <c r="B2726" s="237">
        <v>2663</v>
      </c>
      <c r="C2726" s="236">
        <v>148.25850724536409</v>
      </c>
    </row>
    <row r="2727" spans="2:3" x14ac:dyDescent="0.25">
      <c r="B2727" s="237">
        <v>2664</v>
      </c>
      <c r="C2727" s="236">
        <v>129.03004525489567</v>
      </c>
    </row>
    <row r="2728" spans="2:3" x14ac:dyDescent="0.25">
      <c r="B2728" s="237">
        <v>2665</v>
      </c>
      <c r="C2728" s="236">
        <v>121.83662393840031</v>
      </c>
    </row>
    <row r="2729" spans="2:3" x14ac:dyDescent="0.25">
      <c r="B2729" s="237">
        <v>2666</v>
      </c>
      <c r="C2729" s="236">
        <v>234.33635602316326</v>
      </c>
    </row>
    <row r="2730" spans="2:3" x14ac:dyDescent="0.25">
      <c r="B2730" s="237">
        <v>2667</v>
      </c>
      <c r="C2730" s="236">
        <v>206.79172961813552</v>
      </c>
    </row>
    <row r="2731" spans="2:3" x14ac:dyDescent="0.25">
      <c r="B2731" s="237">
        <v>2668</v>
      </c>
      <c r="C2731" s="236">
        <v>68.649267040244723</v>
      </c>
    </row>
    <row r="2732" spans="2:3" x14ac:dyDescent="0.25">
      <c r="B2732" s="237">
        <v>2669</v>
      </c>
      <c r="C2732" s="236">
        <v>100.16900692289144</v>
      </c>
    </row>
    <row r="2733" spans="2:3" x14ac:dyDescent="0.25">
      <c r="B2733" s="237">
        <v>2670</v>
      </c>
      <c r="C2733" s="236">
        <v>217.16136500877911</v>
      </c>
    </row>
    <row r="2734" spans="2:3" x14ac:dyDescent="0.25">
      <c r="B2734" s="237">
        <v>2671</v>
      </c>
      <c r="C2734" s="236">
        <v>208.97165267960284</v>
      </c>
    </row>
    <row r="2735" spans="2:3" x14ac:dyDescent="0.25">
      <c r="B2735" s="237">
        <v>2672</v>
      </c>
      <c r="C2735" s="236">
        <v>156.32465947289728</v>
      </c>
    </row>
    <row r="2736" spans="2:3" x14ac:dyDescent="0.25">
      <c r="B2736" s="237">
        <v>2673</v>
      </c>
      <c r="C2736" s="236">
        <v>106.43919453391409</v>
      </c>
    </row>
    <row r="2737" spans="2:3" x14ac:dyDescent="0.25">
      <c r="B2737" s="237">
        <v>2674</v>
      </c>
      <c r="C2737" s="236">
        <v>169.06640926577748</v>
      </c>
    </row>
    <row r="2738" spans="2:3" x14ac:dyDescent="0.25">
      <c r="B2738" s="237">
        <v>2675</v>
      </c>
      <c r="C2738" s="236">
        <v>202.98964422580909</v>
      </c>
    </row>
    <row r="2739" spans="2:3" x14ac:dyDescent="0.25">
      <c r="B2739" s="237">
        <v>2676</v>
      </c>
      <c r="C2739" s="236">
        <v>114.94714910131178</v>
      </c>
    </row>
    <row r="2740" spans="2:3" x14ac:dyDescent="0.25">
      <c r="B2740" s="237">
        <v>2677</v>
      </c>
      <c r="C2740" s="236">
        <v>215.89638234751359</v>
      </c>
    </row>
    <row r="2741" spans="2:3" x14ac:dyDescent="0.25">
      <c r="B2741" s="237">
        <v>2678</v>
      </c>
      <c r="C2741" s="236">
        <v>103.58939150452339</v>
      </c>
    </row>
    <row r="2742" spans="2:3" x14ac:dyDescent="0.25">
      <c r="B2742" s="237">
        <v>2679</v>
      </c>
      <c r="C2742" s="236">
        <v>103.70858293568615</v>
      </c>
    </row>
    <row r="2743" spans="2:3" x14ac:dyDescent="0.25">
      <c r="B2743" s="237">
        <v>2680</v>
      </c>
      <c r="C2743" s="236">
        <v>221.10947229371786</v>
      </c>
    </row>
    <row r="2744" spans="2:3" x14ac:dyDescent="0.25">
      <c r="B2744" s="237">
        <v>2681</v>
      </c>
      <c r="C2744" s="236">
        <v>109.35896712093712</v>
      </c>
    </row>
    <row r="2745" spans="2:3" x14ac:dyDescent="0.25">
      <c r="B2745" s="237">
        <v>2682</v>
      </c>
      <c r="C2745" s="236">
        <v>89.507538472965734</v>
      </c>
    </row>
    <row r="2746" spans="2:3" x14ac:dyDescent="0.25">
      <c r="B2746" s="237">
        <v>2683</v>
      </c>
      <c r="C2746" s="236">
        <v>157.97619308995723</v>
      </c>
    </row>
    <row r="2747" spans="2:3" x14ac:dyDescent="0.25">
      <c r="B2747" s="237">
        <v>2684</v>
      </c>
      <c r="C2747" s="236">
        <v>99.338721025910559</v>
      </c>
    </row>
    <row r="2748" spans="2:3" x14ac:dyDescent="0.25">
      <c r="B2748" s="237">
        <v>2685</v>
      </c>
      <c r="C2748" s="236">
        <v>112.08438324485131</v>
      </c>
    </row>
    <row r="2749" spans="2:3" x14ac:dyDescent="0.25">
      <c r="B2749" s="237">
        <v>2686</v>
      </c>
      <c r="C2749" s="236">
        <v>142.24664283918943</v>
      </c>
    </row>
    <row r="2750" spans="2:3" x14ac:dyDescent="0.25">
      <c r="B2750" s="237">
        <v>2687</v>
      </c>
      <c r="C2750" s="236">
        <v>62.216963616194128</v>
      </c>
    </row>
    <row r="2751" spans="2:3" x14ac:dyDescent="0.25">
      <c r="B2751" s="237">
        <v>2688</v>
      </c>
      <c r="C2751" s="236">
        <v>203.36020346665751</v>
      </c>
    </row>
    <row r="2752" spans="2:3" x14ac:dyDescent="0.25">
      <c r="B2752" s="237">
        <v>2689</v>
      </c>
      <c r="C2752" s="236">
        <v>103.39019002450804</v>
      </c>
    </row>
    <row r="2753" spans="2:3" x14ac:dyDescent="0.25">
      <c r="B2753" s="237">
        <v>2690</v>
      </c>
      <c r="C2753" s="236">
        <v>136.94244510089126</v>
      </c>
    </row>
    <row r="2754" spans="2:3" x14ac:dyDescent="0.25">
      <c r="B2754" s="237">
        <v>2691</v>
      </c>
      <c r="C2754" s="236">
        <v>83.917370622412207</v>
      </c>
    </row>
    <row r="2755" spans="2:3" x14ac:dyDescent="0.25">
      <c r="B2755" s="237">
        <v>2692</v>
      </c>
      <c r="C2755" s="236">
        <v>121.20350743183641</v>
      </c>
    </row>
    <row r="2756" spans="2:3" x14ac:dyDescent="0.25">
      <c r="B2756" s="237">
        <v>2693</v>
      </c>
      <c r="C2756" s="236">
        <v>84.848251503282441</v>
      </c>
    </row>
    <row r="2757" spans="2:3" x14ac:dyDescent="0.25">
      <c r="B2757" s="237">
        <v>2694</v>
      </c>
      <c r="C2757" s="236">
        <v>148.54703666473401</v>
      </c>
    </row>
    <row r="2758" spans="2:3" x14ac:dyDescent="0.25">
      <c r="B2758" s="237">
        <v>2695</v>
      </c>
      <c r="C2758" s="236">
        <v>131.7224581296382</v>
      </c>
    </row>
    <row r="2759" spans="2:3" x14ac:dyDescent="0.25">
      <c r="B2759" s="237">
        <v>2696</v>
      </c>
      <c r="C2759" s="236">
        <v>130.64144514495101</v>
      </c>
    </row>
    <row r="2760" spans="2:3" x14ac:dyDescent="0.25">
      <c r="B2760" s="237">
        <v>2697</v>
      </c>
      <c r="C2760" s="236">
        <v>196.50562343526994</v>
      </c>
    </row>
    <row r="2761" spans="2:3" x14ac:dyDescent="0.25">
      <c r="B2761" s="237">
        <v>2698</v>
      </c>
      <c r="C2761" s="236">
        <v>123.43836194345928</v>
      </c>
    </row>
    <row r="2762" spans="2:3" x14ac:dyDescent="0.25">
      <c r="B2762" s="237">
        <v>2699</v>
      </c>
      <c r="C2762" s="236">
        <v>71.341849416592808</v>
      </c>
    </row>
    <row r="2763" spans="2:3" x14ac:dyDescent="0.25">
      <c r="B2763" s="237">
        <v>2700</v>
      </c>
      <c r="C2763" s="236">
        <v>132.73766376194715</v>
      </c>
    </row>
    <row r="2764" spans="2:3" x14ac:dyDescent="0.25">
      <c r="B2764" s="237">
        <v>2701</v>
      </c>
      <c r="C2764" s="236">
        <v>240.03206319528749</v>
      </c>
    </row>
    <row r="2765" spans="2:3" x14ac:dyDescent="0.25">
      <c r="B2765" s="237">
        <v>2702</v>
      </c>
      <c r="C2765" s="236">
        <v>157.98928390825174</v>
      </c>
    </row>
    <row r="2766" spans="2:3" x14ac:dyDescent="0.25">
      <c r="B2766" s="237">
        <v>2703</v>
      </c>
      <c r="C2766" s="236">
        <v>120.1266703340814</v>
      </c>
    </row>
    <row r="2767" spans="2:3" x14ac:dyDescent="0.25">
      <c r="B2767" s="237">
        <v>2704</v>
      </c>
      <c r="C2767" s="236">
        <v>103.24976730029093</v>
      </c>
    </row>
    <row r="2768" spans="2:3" x14ac:dyDescent="0.25">
      <c r="B2768" s="237">
        <v>2705</v>
      </c>
      <c r="C2768" s="236">
        <v>130.0110987418355</v>
      </c>
    </row>
    <row r="2769" spans="2:3" x14ac:dyDescent="0.25">
      <c r="B2769" s="237">
        <v>2706</v>
      </c>
      <c r="C2769" s="236">
        <v>133.87905095816996</v>
      </c>
    </row>
    <row r="2770" spans="2:3" x14ac:dyDescent="0.25">
      <c r="B2770" s="237">
        <v>2707</v>
      </c>
      <c r="C2770" s="236">
        <v>123.74474427972568</v>
      </c>
    </row>
    <row r="2771" spans="2:3" x14ac:dyDescent="0.25">
      <c r="B2771" s="237">
        <v>2708</v>
      </c>
      <c r="C2771" s="236">
        <v>100.15171619250215</v>
      </c>
    </row>
    <row r="2772" spans="2:3" x14ac:dyDescent="0.25">
      <c r="B2772" s="237">
        <v>2709</v>
      </c>
      <c r="C2772" s="236">
        <v>112.4256754723791</v>
      </c>
    </row>
    <row r="2773" spans="2:3" x14ac:dyDescent="0.25">
      <c r="B2773" s="237">
        <v>2710</v>
      </c>
      <c r="C2773" s="236">
        <v>148.73172390360611</v>
      </c>
    </row>
    <row r="2774" spans="2:3" x14ac:dyDescent="0.25">
      <c r="B2774" s="237">
        <v>2711</v>
      </c>
      <c r="C2774" s="236">
        <v>196.32868190537849</v>
      </c>
    </row>
    <row r="2775" spans="2:3" x14ac:dyDescent="0.25">
      <c r="B2775" s="237">
        <v>2712</v>
      </c>
      <c r="C2775" s="236">
        <v>94.07661350548058</v>
      </c>
    </row>
    <row r="2776" spans="2:3" x14ac:dyDescent="0.25">
      <c r="B2776" s="237">
        <v>2713</v>
      </c>
      <c r="C2776" s="236">
        <v>149.47474405321191</v>
      </c>
    </row>
    <row r="2777" spans="2:3" x14ac:dyDescent="0.25">
      <c r="B2777" s="237">
        <v>2714</v>
      </c>
      <c r="C2777" s="236">
        <v>158.09707418503723</v>
      </c>
    </row>
    <row r="2778" spans="2:3" x14ac:dyDescent="0.25">
      <c r="B2778" s="237">
        <v>2715</v>
      </c>
      <c r="C2778" s="236">
        <v>179.38459791514748</v>
      </c>
    </row>
    <row r="2779" spans="2:3" x14ac:dyDescent="0.25">
      <c r="B2779" s="237">
        <v>2716</v>
      </c>
      <c r="C2779" s="236">
        <v>147.4012983077622</v>
      </c>
    </row>
    <row r="2780" spans="2:3" x14ac:dyDescent="0.25">
      <c r="B2780" s="237">
        <v>2717</v>
      </c>
      <c r="C2780" s="236">
        <v>144.8793240909059</v>
      </c>
    </row>
    <row r="2781" spans="2:3" x14ac:dyDescent="0.25">
      <c r="B2781" s="237">
        <v>2718</v>
      </c>
      <c r="C2781" s="236">
        <v>216.31044153208657</v>
      </c>
    </row>
    <row r="2782" spans="2:3" x14ac:dyDescent="0.25">
      <c r="B2782" s="237">
        <v>2719</v>
      </c>
      <c r="C2782" s="236">
        <v>120.17964356508456</v>
      </c>
    </row>
    <row r="2783" spans="2:3" x14ac:dyDescent="0.25">
      <c r="B2783" s="237">
        <v>2720</v>
      </c>
      <c r="C2783" s="236">
        <v>85.714442853200453</v>
      </c>
    </row>
    <row r="2784" spans="2:3" x14ac:dyDescent="0.25">
      <c r="B2784" s="237">
        <v>2721</v>
      </c>
      <c r="C2784" s="236">
        <v>102.98638263259251</v>
      </c>
    </row>
    <row r="2785" spans="2:3" x14ac:dyDescent="0.25">
      <c r="B2785" s="237">
        <v>2722</v>
      </c>
      <c r="C2785" s="236">
        <v>128.55991405932764</v>
      </c>
    </row>
    <row r="2786" spans="2:3" x14ac:dyDescent="0.25">
      <c r="B2786" s="237">
        <v>2723</v>
      </c>
      <c r="C2786" s="236">
        <v>128.84247798152236</v>
      </c>
    </row>
    <row r="2787" spans="2:3" x14ac:dyDescent="0.25">
      <c r="B2787" s="237">
        <v>2724</v>
      </c>
      <c r="C2787" s="236">
        <v>124.70375238589797</v>
      </c>
    </row>
    <row r="2788" spans="2:3" x14ac:dyDescent="0.25">
      <c r="B2788" s="237">
        <v>2725</v>
      </c>
      <c r="C2788" s="236">
        <v>104.52377808649746</v>
      </c>
    </row>
    <row r="2789" spans="2:3" x14ac:dyDescent="0.25">
      <c r="B2789" s="237">
        <v>2726</v>
      </c>
      <c r="C2789" s="236">
        <v>97.058818605030282</v>
      </c>
    </row>
    <row r="2790" spans="2:3" x14ac:dyDescent="0.25">
      <c r="B2790" s="237">
        <v>2727</v>
      </c>
      <c r="C2790" s="236">
        <v>150.92375127482066</v>
      </c>
    </row>
    <row r="2791" spans="2:3" x14ac:dyDescent="0.25">
      <c r="B2791" s="237">
        <v>2728</v>
      </c>
      <c r="C2791" s="236">
        <v>168.57923091538422</v>
      </c>
    </row>
    <row r="2792" spans="2:3" x14ac:dyDescent="0.25">
      <c r="B2792" s="237">
        <v>2729</v>
      </c>
      <c r="C2792" s="236">
        <v>183.64420994862357</v>
      </c>
    </row>
    <row r="2793" spans="2:3" x14ac:dyDescent="0.25">
      <c r="B2793" s="237">
        <v>2730</v>
      </c>
      <c r="C2793" s="236">
        <v>148.09649739342728</v>
      </c>
    </row>
    <row r="2794" spans="2:3" x14ac:dyDescent="0.25">
      <c r="B2794" s="237">
        <v>2731</v>
      </c>
      <c r="C2794" s="236">
        <v>153.06914847721404</v>
      </c>
    </row>
    <row r="2795" spans="2:3" x14ac:dyDescent="0.25">
      <c r="B2795" s="237">
        <v>2732</v>
      </c>
      <c r="C2795" s="236">
        <v>116.75887872686407</v>
      </c>
    </row>
    <row r="2796" spans="2:3" x14ac:dyDescent="0.25">
      <c r="B2796" s="237">
        <v>2733</v>
      </c>
      <c r="C2796" s="236">
        <v>133.95704248110152</v>
      </c>
    </row>
    <row r="2797" spans="2:3" x14ac:dyDescent="0.25">
      <c r="B2797" s="237">
        <v>2734</v>
      </c>
      <c r="C2797" s="236">
        <v>120.68653074846804</v>
      </c>
    </row>
    <row r="2798" spans="2:3" x14ac:dyDescent="0.25">
      <c r="B2798" s="237">
        <v>2735</v>
      </c>
      <c r="C2798" s="236">
        <v>110.5059525922037</v>
      </c>
    </row>
    <row r="2799" spans="2:3" x14ac:dyDescent="0.25">
      <c r="B2799" s="237">
        <v>2736</v>
      </c>
      <c r="C2799" s="236">
        <v>128.30543247867951</v>
      </c>
    </row>
    <row r="2800" spans="2:3" x14ac:dyDescent="0.25">
      <c r="B2800" s="237">
        <v>2737</v>
      </c>
      <c r="C2800" s="236">
        <v>96.643292589731487</v>
      </c>
    </row>
    <row r="2801" spans="2:3" x14ac:dyDescent="0.25">
      <c r="B2801" s="237">
        <v>2738</v>
      </c>
      <c r="C2801" s="236">
        <v>214.31900996683402</v>
      </c>
    </row>
    <row r="2802" spans="2:3" x14ac:dyDescent="0.25">
      <c r="B2802" s="237">
        <v>2739</v>
      </c>
      <c r="C2802" s="236">
        <v>104.80473460432808</v>
      </c>
    </row>
    <row r="2803" spans="2:3" x14ac:dyDescent="0.25">
      <c r="B2803" s="237">
        <v>2740</v>
      </c>
      <c r="C2803" s="236">
        <v>124.33538307673888</v>
      </c>
    </row>
    <row r="2804" spans="2:3" x14ac:dyDescent="0.25">
      <c r="B2804" s="237">
        <v>2741</v>
      </c>
      <c r="C2804" s="236">
        <v>114.06615686874918</v>
      </c>
    </row>
    <row r="2805" spans="2:3" x14ac:dyDescent="0.25">
      <c r="B2805" s="237">
        <v>2742</v>
      </c>
      <c r="C2805" s="236">
        <v>69.103621331514546</v>
      </c>
    </row>
    <row r="2806" spans="2:3" x14ac:dyDescent="0.25">
      <c r="B2806" s="237">
        <v>2743</v>
      </c>
      <c r="C2806" s="236">
        <v>166.01456976669445</v>
      </c>
    </row>
    <row r="2807" spans="2:3" x14ac:dyDescent="0.25">
      <c r="B2807" s="237">
        <v>2744</v>
      </c>
      <c r="C2807" s="236">
        <v>101.96288091272568</v>
      </c>
    </row>
    <row r="2808" spans="2:3" x14ac:dyDescent="0.25">
      <c r="B2808" s="237">
        <v>2745</v>
      </c>
      <c r="C2808" s="236">
        <v>83.334268707848537</v>
      </c>
    </row>
    <row r="2809" spans="2:3" x14ac:dyDescent="0.25">
      <c r="B2809" s="237">
        <v>2746</v>
      </c>
      <c r="C2809" s="236">
        <v>85.815758693033459</v>
      </c>
    </row>
    <row r="2810" spans="2:3" x14ac:dyDescent="0.25">
      <c r="B2810" s="237">
        <v>2747</v>
      </c>
      <c r="C2810" s="236">
        <v>138.6141417762469</v>
      </c>
    </row>
    <row r="2811" spans="2:3" x14ac:dyDescent="0.25">
      <c r="B2811" s="237">
        <v>2748</v>
      </c>
      <c r="C2811" s="236">
        <v>133.19493426809782</v>
      </c>
    </row>
    <row r="2812" spans="2:3" x14ac:dyDescent="0.25">
      <c r="B2812" s="237">
        <v>2749</v>
      </c>
      <c r="C2812" s="236">
        <v>157.50619693069086</v>
      </c>
    </row>
    <row r="2813" spans="2:3" x14ac:dyDescent="0.25">
      <c r="B2813" s="237">
        <v>2750</v>
      </c>
      <c r="C2813" s="236">
        <v>79.833839313189927</v>
      </c>
    </row>
    <row r="2814" spans="2:3" x14ac:dyDescent="0.25">
      <c r="B2814" s="237">
        <v>2751</v>
      </c>
      <c r="C2814" s="236">
        <v>159.33120806902241</v>
      </c>
    </row>
    <row r="2815" spans="2:3" x14ac:dyDescent="0.25">
      <c r="B2815" s="237">
        <v>2752</v>
      </c>
      <c r="C2815" s="236">
        <v>101.12329551631581</v>
      </c>
    </row>
    <row r="2816" spans="2:3" x14ac:dyDescent="0.25">
      <c r="B2816" s="237">
        <v>2753</v>
      </c>
      <c r="C2816" s="236">
        <v>147.95668824902106</v>
      </c>
    </row>
    <row r="2817" spans="2:3" x14ac:dyDescent="0.25">
      <c r="B2817" s="237">
        <v>2754</v>
      </c>
      <c r="C2817" s="236">
        <v>168.07949149277465</v>
      </c>
    </row>
    <row r="2818" spans="2:3" x14ac:dyDescent="0.25">
      <c r="B2818" s="237">
        <v>2755</v>
      </c>
      <c r="C2818" s="236">
        <v>109.07282203823785</v>
      </c>
    </row>
    <row r="2819" spans="2:3" x14ac:dyDescent="0.25">
      <c r="B2819" s="237">
        <v>2756</v>
      </c>
      <c r="C2819" s="236">
        <v>102.62358438921463</v>
      </c>
    </row>
    <row r="2820" spans="2:3" x14ac:dyDescent="0.25">
      <c r="B2820" s="237">
        <v>2757</v>
      </c>
      <c r="C2820" s="236">
        <v>117.72476191729527</v>
      </c>
    </row>
    <row r="2821" spans="2:3" x14ac:dyDescent="0.25">
      <c r="B2821" s="237">
        <v>2758</v>
      </c>
      <c r="C2821" s="236">
        <v>113.16379553746837</v>
      </c>
    </row>
    <row r="2822" spans="2:3" x14ac:dyDescent="0.25">
      <c r="B2822" s="237">
        <v>2759</v>
      </c>
      <c r="C2822" s="236">
        <v>119.071920273974</v>
      </c>
    </row>
    <row r="2823" spans="2:3" x14ac:dyDescent="0.25">
      <c r="B2823" s="237">
        <v>2760</v>
      </c>
      <c r="C2823" s="236">
        <v>111.35056816467842</v>
      </c>
    </row>
    <row r="2824" spans="2:3" x14ac:dyDescent="0.25">
      <c r="B2824" s="237">
        <v>2761</v>
      </c>
      <c r="C2824" s="236">
        <v>153.48251347972152</v>
      </c>
    </row>
    <row r="2825" spans="2:3" x14ac:dyDescent="0.25">
      <c r="B2825" s="237">
        <v>2762</v>
      </c>
      <c r="C2825" s="236">
        <v>110.68013996446402</v>
      </c>
    </row>
    <row r="2826" spans="2:3" x14ac:dyDescent="0.25">
      <c r="B2826" s="237">
        <v>2763</v>
      </c>
      <c r="C2826" s="236">
        <v>158.19201343132522</v>
      </c>
    </row>
    <row r="2827" spans="2:3" x14ac:dyDescent="0.25">
      <c r="B2827" s="237">
        <v>2764</v>
      </c>
      <c r="C2827" s="236">
        <v>102.21999384599327</v>
      </c>
    </row>
    <row r="2828" spans="2:3" x14ac:dyDescent="0.25">
      <c r="B2828" s="237">
        <v>2765</v>
      </c>
      <c r="C2828" s="236">
        <v>95.45334917288433</v>
      </c>
    </row>
    <row r="2829" spans="2:3" x14ac:dyDescent="0.25">
      <c r="B2829" s="237">
        <v>2766</v>
      </c>
      <c r="C2829" s="236">
        <v>84.217460368445543</v>
      </c>
    </row>
    <row r="2830" spans="2:3" x14ac:dyDescent="0.25">
      <c r="B2830" s="237">
        <v>2767</v>
      </c>
      <c r="C2830" s="236">
        <v>111.45405807283817</v>
      </c>
    </row>
    <row r="2831" spans="2:3" x14ac:dyDescent="0.25">
      <c r="B2831" s="237">
        <v>2768</v>
      </c>
      <c r="C2831" s="236">
        <v>180.9195308069385</v>
      </c>
    </row>
    <row r="2832" spans="2:3" x14ac:dyDescent="0.25">
      <c r="B2832" s="237">
        <v>2769</v>
      </c>
      <c r="C2832" s="236">
        <v>117.49929859199807</v>
      </c>
    </row>
    <row r="2833" spans="2:3" x14ac:dyDescent="0.25">
      <c r="B2833" s="237">
        <v>2770</v>
      </c>
      <c r="C2833" s="236">
        <v>116.79512968783823</v>
      </c>
    </row>
    <row r="2834" spans="2:3" x14ac:dyDescent="0.25">
      <c r="B2834" s="237">
        <v>2771</v>
      </c>
      <c r="C2834" s="236">
        <v>147.90744272142405</v>
      </c>
    </row>
    <row r="2835" spans="2:3" x14ac:dyDescent="0.25">
      <c r="B2835" s="237">
        <v>2772</v>
      </c>
      <c r="C2835" s="236">
        <v>121.26679043583893</v>
      </c>
    </row>
    <row r="2836" spans="2:3" x14ac:dyDescent="0.25">
      <c r="B2836" s="237">
        <v>2773</v>
      </c>
      <c r="C2836" s="236">
        <v>157.42674159684938</v>
      </c>
    </row>
    <row r="2837" spans="2:3" x14ac:dyDescent="0.25">
      <c r="B2837" s="237">
        <v>2774</v>
      </c>
      <c r="C2837" s="236">
        <v>128.14823779554672</v>
      </c>
    </row>
    <row r="2838" spans="2:3" x14ac:dyDescent="0.25">
      <c r="B2838" s="237">
        <v>2775</v>
      </c>
      <c r="C2838" s="236">
        <v>112.83742050567521</v>
      </c>
    </row>
    <row r="2839" spans="2:3" x14ac:dyDescent="0.25">
      <c r="B2839" s="237">
        <v>2776</v>
      </c>
      <c r="C2839" s="236">
        <v>220.23352722333533</v>
      </c>
    </row>
    <row r="2840" spans="2:3" x14ac:dyDescent="0.25">
      <c r="B2840" s="237">
        <v>2777</v>
      </c>
      <c r="C2840" s="236">
        <v>77.166198307702672</v>
      </c>
    </row>
    <row r="2841" spans="2:3" x14ac:dyDescent="0.25">
      <c r="B2841" s="237">
        <v>2778</v>
      </c>
      <c r="C2841" s="236">
        <v>119.55501503109527</v>
      </c>
    </row>
    <row r="2842" spans="2:3" x14ac:dyDescent="0.25">
      <c r="B2842" s="237">
        <v>2779</v>
      </c>
      <c r="C2842" s="236">
        <v>171.13061187381311</v>
      </c>
    </row>
    <row r="2843" spans="2:3" x14ac:dyDescent="0.25">
      <c r="B2843" s="237">
        <v>2780</v>
      </c>
      <c r="C2843" s="236">
        <v>115.32717984486527</v>
      </c>
    </row>
    <row r="2844" spans="2:3" x14ac:dyDescent="0.25">
      <c r="B2844" s="237">
        <v>2781</v>
      </c>
      <c r="C2844" s="236">
        <v>125.8126428646387</v>
      </c>
    </row>
    <row r="2845" spans="2:3" x14ac:dyDescent="0.25">
      <c r="B2845" s="237">
        <v>2782</v>
      </c>
      <c r="C2845" s="236">
        <v>112.64507984895367</v>
      </c>
    </row>
    <row r="2846" spans="2:3" x14ac:dyDescent="0.25">
      <c r="B2846" s="237">
        <v>2783</v>
      </c>
      <c r="C2846" s="236">
        <v>188.12367003256799</v>
      </c>
    </row>
    <row r="2847" spans="2:3" x14ac:dyDescent="0.25">
      <c r="B2847" s="237">
        <v>2784</v>
      </c>
      <c r="C2847" s="236">
        <v>150.24414187882874</v>
      </c>
    </row>
    <row r="2848" spans="2:3" x14ac:dyDescent="0.25">
      <c r="B2848" s="237">
        <v>2785</v>
      </c>
      <c r="C2848" s="236">
        <v>145.95501254408333</v>
      </c>
    </row>
    <row r="2849" spans="2:3" x14ac:dyDescent="0.25">
      <c r="B2849" s="237">
        <v>2786</v>
      </c>
      <c r="C2849" s="236">
        <v>113.66446438705695</v>
      </c>
    </row>
    <row r="2850" spans="2:3" x14ac:dyDescent="0.25">
      <c r="B2850" s="237">
        <v>2787</v>
      </c>
      <c r="C2850" s="236">
        <v>130.60223112147105</v>
      </c>
    </row>
    <row r="2851" spans="2:3" x14ac:dyDescent="0.25">
      <c r="B2851" s="237">
        <v>2788</v>
      </c>
      <c r="C2851" s="236">
        <v>102.46650900740784</v>
      </c>
    </row>
    <row r="2852" spans="2:3" x14ac:dyDescent="0.25">
      <c r="B2852" s="237">
        <v>2789</v>
      </c>
      <c r="C2852" s="236">
        <v>116.51738275650952</v>
      </c>
    </row>
    <row r="2853" spans="2:3" x14ac:dyDescent="0.25">
      <c r="B2853" s="237">
        <v>2790</v>
      </c>
      <c r="C2853" s="236">
        <v>119.05121168284884</v>
      </c>
    </row>
    <row r="2854" spans="2:3" x14ac:dyDescent="0.25">
      <c r="B2854" s="237">
        <v>2791</v>
      </c>
      <c r="C2854" s="236">
        <v>114.99998320478834</v>
      </c>
    </row>
    <row r="2855" spans="2:3" x14ac:dyDescent="0.25">
      <c r="B2855" s="237">
        <v>2792</v>
      </c>
      <c r="C2855" s="236">
        <v>97.820507255879235</v>
      </c>
    </row>
    <row r="2856" spans="2:3" x14ac:dyDescent="0.25">
      <c r="B2856" s="237">
        <v>2793</v>
      </c>
      <c r="C2856" s="236">
        <v>71.650129413377101</v>
      </c>
    </row>
    <row r="2857" spans="2:3" x14ac:dyDescent="0.25">
      <c r="B2857" s="237">
        <v>2794</v>
      </c>
      <c r="C2857" s="236">
        <v>171.20837058379689</v>
      </c>
    </row>
    <row r="2858" spans="2:3" x14ac:dyDescent="0.25">
      <c r="B2858" s="237">
        <v>2795</v>
      </c>
      <c r="C2858" s="236">
        <v>139.78590939493017</v>
      </c>
    </row>
    <row r="2859" spans="2:3" x14ac:dyDescent="0.25">
      <c r="B2859" s="237">
        <v>2796</v>
      </c>
      <c r="C2859" s="236">
        <v>135.02351593295785</v>
      </c>
    </row>
    <row r="2860" spans="2:3" x14ac:dyDescent="0.25">
      <c r="B2860" s="237">
        <v>2797</v>
      </c>
      <c r="C2860" s="236">
        <v>118.29273670888354</v>
      </c>
    </row>
    <row r="2861" spans="2:3" x14ac:dyDescent="0.25">
      <c r="B2861" s="237">
        <v>2798</v>
      </c>
      <c r="C2861" s="236">
        <v>173.50824463857859</v>
      </c>
    </row>
    <row r="2862" spans="2:3" x14ac:dyDescent="0.25">
      <c r="B2862" s="237">
        <v>2799</v>
      </c>
      <c r="C2862" s="236">
        <v>177.29241382049011</v>
      </c>
    </row>
    <row r="2863" spans="2:3" x14ac:dyDescent="0.25">
      <c r="B2863" s="237">
        <v>2800</v>
      </c>
      <c r="C2863" s="236">
        <v>102.81224434979764</v>
      </c>
    </row>
    <row r="2864" spans="2:3" x14ac:dyDescent="0.25">
      <c r="B2864" s="237">
        <v>2801</v>
      </c>
      <c r="C2864" s="236">
        <v>113.37216666055286</v>
      </c>
    </row>
    <row r="2865" spans="2:3" x14ac:dyDescent="0.25">
      <c r="B2865" s="237">
        <v>2802</v>
      </c>
      <c r="C2865" s="236">
        <v>124.88960192522283</v>
      </c>
    </row>
    <row r="2866" spans="2:3" x14ac:dyDescent="0.25">
      <c r="B2866" s="237">
        <v>2803</v>
      </c>
      <c r="C2866" s="236">
        <v>128.49486127689903</v>
      </c>
    </row>
    <row r="2867" spans="2:3" x14ac:dyDescent="0.25">
      <c r="B2867" s="237">
        <v>2804</v>
      </c>
      <c r="C2867" s="236">
        <v>139.13739391748618</v>
      </c>
    </row>
    <row r="2868" spans="2:3" x14ac:dyDescent="0.25">
      <c r="B2868" s="237">
        <v>2805</v>
      </c>
      <c r="C2868" s="236">
        <v>61.838908588032723</v>
      </c>
    </row>
    <row r="2869" spans="2:3" x14ac:dyDescent="0.25">
      <c r="B2869" s="237">
        <v>2806</v>
      </c>
      <c r="C2869" s="236">
        <v>78.061227422639533</v>
      </c>
    </row>
    <row r="2870" spans="2:3" x14ac:dyDescent="0.25">
      <c r="B2870" s="237">
        <v>2807</v>
      </c>
      <c r="C2870" s="236">
        <v>131.3334384397975</v>
      </c>
    </row>
    <row r="2871" spans="2:3" x14ac:dyDescent="0.25">
      <c r="B2871" s="237">
        <v>2808</v>
      </c>
      <c r="C2871" s="236">
        <v>182.14891596576967</v>
      </c>
    </row>
    <row r="2872" spans="2:3" x14ac:dyDescent="0.25">
      <c r="B2872" s="237">
        <v>2809</v>
      </c>
      <c r="C2872" s="236">
        <v>175.16985766165152</v>
      </c>
    </row>
    <row r="2873" spans="2:3" x14ac:dyDescent="0.25">
      <c r="B2873" s="237">
        <v>2810</v>
      </c>
      <c r="C2873" s="236">
        <v>222.19410654080298</v>
      </c>
    </row>
    <row r="2874" spans="2:3" x14ac:dyDescent="0.25">
      <c r="B2874" s="237">
        <v>2811</v>
      </c>
      <c r="C2874" s="236">
        <v>146.36023710037495</v>
      </c>
    </row>
    <row r="2875" spans="2:3" x14ac:dyDescent="0.25">
      <c r="B2875" s="237">
        <v>2812</v>
      </c>
      <c r="C2875" s="236">
        <v>129.35660342231355</v>
      </c>
    </row>
    <row r="2876" spans="2:3" x14ac:dyDescent="0.25">
      <c r="B2876" s="237">
        <v>2813</v>
      </c>
      <c r="C2876" s="236">
        <v>110.91550633662835</v>
      </c>
    </row>
    <row r="2877" spans="2:3" x14ac:dyDescent="0.25">
      <c r="B2877" s="237">
        <v>2814</v>
      </c>
      <c r="C2877" s="236">
        <v>112.95846786222211</v>
      </c>
    </row>
    <row r="2878" spans="2:3" x14ac:dyDescent="0.25">
      <c r="B2878" s="237">
        <v>2815</v>
      </c>
      <c r="C2878" s="236">
        <v>124.10524307193069</v>
      </c>
    </row>
    <row r="2879" spans="2:3" x14ac:dyDescent="0.25">
      <c r="B2879" s="237">
        <v>2816</v>
      </c>
      <c r="C2879" s="236">
        <v>169.48386087577236</v>
      </c>
    </row>
    <row r="2880" spans="2:3" x14ac:dyDescent="0.25">
      <c r="B2880" s="237">
        <v>2817</v>
      </c>
      <c r="C2880" s="236">
        <v>75.65177977171696</v>
      </c>
    </row>
    <row r="2881" spans="2:3" x14ac:dyDescent="0.25">
      <c r="B2881" s="237">
        <v>2818</v>
      </c>
      <c r="C2881" s="236">
        <v>179.10112576865492</v>
      </c>
    </row>
    <row r="2882" spans="2:3" x14ac:dyDescent="0.25">
      <c r="B2882" s="237">
        <v>2819</v>
      </c>
      <c r="C2882" s="236">
        <v>132.06408806677501</v>
      </c>
    </row>
    <row r="2883" spans="2:3" x14ac:dyDescent="0.25">
      <c r="B2883" s="237">
        <v>2820</v>
      </c>
      <c r="C2883" s="236">
        <v>110.22442087820721</v>
      </c>
    </row>
    <row r="2884" spans="2:3" x14ac:dyDescent="0.25">
      <c r="B2884" s="237">
        <v>2821</v>
      </c>
      <c r="C2884" s="236">
        <v>142.61658869754825</v>
      </c>
    </row>
    <row r="2885" spans="2:3" x14ac:dyDescent="0.25">
      <c r="B2885" s="237">
        <v>2822</v>
      </c>
      <c r="C2885" s="236">
        <v>135.38459209040002</v>
      </c>
    </row>
    <row r="2886" spans="2:3" x14ac:dyDescent="0.25">
      <c r="B2886" s="237">
        <v>2823</v>
      </c>
      <c r="C2886" s="236">
        <v>121.98561194553984</v>
      </c>
    </row>
    <row r="2887" spans="2:3" x14ac:dyDescent="0.25">
      <c r="B2887" s="237">
        <v>2824</v>
      </c>
      <c r="C2887" s="236">
        <v>123.47879527384525</v>
      </c>
    </row>
    <row r="2888" spans="2:3" x14ac:dyDescent="0.25">
      <c r="B2888" s="237">
        <v>2825</v>
      </c>
      <c r="C2888" s="236">
        <v>177.31395034939649</v>
      </c>
    </row>
    <row r="2889" spans="2:3" x14ac:dyDescent="0.25">
      <c r="B2889" s="237">
        <v>2826</v>
      </c>
      <c r="C2889" s="236">
        <v>102.77282262832581</v>
      </c>
    </row>
    <row r="2890" spans="2:3" x14ac:dyDescent="0.25">
      <c r="B2890" s="237">
        <v>2827</v>
      </c>
      <c r="C2890" s="236">
        <v>127.5972858934891</v>
      </c>
    </row>
    <row r="2891" spans="2:3" x14ac:dyDescent="0.25">
      <c r="B2891" s="237">
        <v>2828</v>
      </c>
      <c r="C2891" s="236">
        <v>100.18215254615798</v>
      </c>
    </row>
    <row r="2892" spans="2:3" x14ac:dyDescent="0.25">
      <c r="B2892" s="237">
        <v>2829</v>
      </c>
      <c r="C2892" s="236">
        <v>143.14136216364659</v>
      </c>
    </row>
    <row r="2893" spans="2:3" x14ac:dyDescent="0.25">
      <c r="B2893" s="237">
        <v>2830</v>
      </c>
      <c r="C2893" s="236">
        <v>166.70995156596143</v>
      </c>
    </row>
    <row r="2894" spans="2:3" x14ac:dyDescent="0.25">
      <c r="B2894" s="237">
        <v>2831</v>
      </c>
      <c r="C2894" s="236">
        <v>117.14861389604356</v>
      </c>
    </row>
    <row r="2895" spans="2:3" x14ac:dyDescent="0.25">
      <c r="B2895" s="237">
        <v>2832</v>
      </c>
      <c r="C2895" s="236">
        <v>150.40566554909483</v>
      </c>
    </row>
    <row r="2896" spans="2:3" x14ac:dyDescent="0.25">
      <c r="B2896" s="237">
        <v>2833</v>
      </c>
      <c r="C2896" s="236">
        <v>96.213183654748917</v>
      </c>
    </row>
    <row r="2897" spans="2:3" x14ac:dyDescent="0.25">
      <c r="B2897" s="237">
        <v>2834</v>
      </c>
      <c r="C2897" s="236">
        <v>127.50154457207971</v>
      </c>
    </row>
    <row r="2898" spans="2:3" x14ac:dyDescent="0.25">
      <c r="B2898" s="237">
        <v>2835</v>
      </c>
      <c r="C2898" s="236">
        <v>145.84193640557504</v>
      </c>
    </row>
    <row r="2899" spans="2:3" x14ac:dyDescent="0.25">
      <c r="B2899" s="237">
        <v>2836</v>
      </c>
      <c r="C2899" s="236">
        <v>149.84403362851896</v>
      </c>
    </row>
    <row r="2900" spans="2:3" x14ac:dyDescent="0.25">
      <c r="B2900" s="237">
        <v>2837</v>
      </c>
      <c r="C2900" s="236">
        <v>123.23144970709903</v>
      </c>
    </row>
    <row r="2901" spans="2:3" x14ac:dyDescent="0.25">
      <c r="B2901" s="237">
        <v>2838</v>
      </c>
      <c r="C2901" s="236">
        <v>89.961910934131467</v>
      </c>
    </row>
    <row r="2902" spans="2:3" x14ac:dyDescent="0.25">
      <c r="B2902" s="237">
        <v>2839</v>
      </c>
      <c r="C2902" s="236">
        <v>156.45094772759845</v>
      </c>
    </row>
    <row r="2903" spans="2:3" x14ac:dyDescent="0.25">
      <c r="B2903" s="237">
        <v>2840</v>
      </c>
      <c r="C2903" s="236">
        <v>200.9922282389559</v>
      </c>
    </row>
    <row r="2904" spans="2:3" x14ac:dyDescent="0.25">
      <c r="B2904" s="237">
        <v>2841</v>
      </c>
      <c r="C2904" s="236">
        <v>171.72130945512345</v>
      </c>
    </row>
    <row r="2905" spans="2:3" x14ac:dyDescent="0.25">
      <c r="B2905" s="237">
        <v>2842</v>
      </c>
      <c r="C2905" s="236">
        <v>117.43540111513371</v>
      </c>
    </row>
    <row r="2906" spans="2:3" x14ac:dyDescent="0.25">
      <c r="B2906" s="237">
        <v>2843</v>
      </c>
      <c r="C2906" s="236">
        <v>174.40067615638429</v>
      </c>
    </row>
    <row r="2907" spans="2:3" x14ac:dyDescent="0.25">
      <c r="B2907" s="237">
        <v>2844</v>
      </c>
      <c r="C2907" s="236">
        <v>102.01500694231855</v>
      </c>
    </row>
    <row r="2908" spans="2:3" x14ac:dyDescent="0.25">
      <c r="B2908" s="237">
        <v>2845</v>
      </c>
      <c r="C2908" s="236">
        <v>126.15300704681617</v>
      </c>
    </row>
    <row r="2909" spans="2:3" x14ac:dyDescent="0.25">
      <c r="B2909" s="237">
        <v>2846</v>
      </c>
      <c r="C2909" s="236">
        <v>113.41485973391062</v>
      </c>
    </row>
    <row r="2910" spans="2:3" x14ac:dyDescent="0.25">
      <c r="B2910" s="237">
        <v>2847</v>
      </c>
      <c r="C2910" s="236">
        <v>101.714495610401</v>
      </c>
    </row>
    <row r="2911" spans="2:3" x14ac:dyDescent="0.25">
      <c r="B2911" s="237">
        <v>2848</v>
      </c>
      <c r="C2911" s="236">
        <v>162.91433805498065</v>
      </c>
    </row>
    <row r="2912" spans="2:3" x14ac:dyDescent="0.25">
      <c r="B2912" s="237">
        <v>2849</v>
      </c>
      <c r="C2912" s="236">
        <v>105.85948395003992</v>
      </c>
    </row>
    <row r="2913" spans="2:3" x14ac:dyDescent="0.25">
      <c r="B2913" s="237">
        <v>2850</v>
      </c>
      <c r="C2913" s="236">
        <v>107.33999915801002</v>
      </c>
    </row>
    <row r="2914" spans="2:3" x14ac:dyDescent="0.25">
      <c r="B2914" s="237">
        <v>2851</v>
      </c>
      <c r="C2914" s="236">
        <v>148.16093444320356</v>
      </c>
    </row>
    <row r="2915" spans="2:3" x14ac:dyDescent="0.25">
      <c r="B2915" s="237">
        <v>2852</v>
      </c>
      <c r="C2915" s="236">
        <v>103.50609334294863</v>
      </c>
    </row>
    <row r="2916" spans="2:3" x14ac:dyDescent="0.25">
      <c r="B2916" s="237">
        <v>2853</v>
      </c>
      <c r="C2916" s="236">
        <v>133.05091993767817</v>
      </c>
    </row>
    <row r="2917" spans="2:3" x14ac:dyDescent="0.25">
      <c r="B2917" s="237">
        <v>2854</v>
      </c>
      <c r="C2917" s="236">
        <v>106.43846556533313</v>
      </c>
    </row>
    <row r="2918" spans="2:3" x14ac:dyDescent="0.25">
      <c r="B2918" s="237">
        <v>2855</v>
      </c>
      <c r="C2918" s="236">
        <v>133.47166250480063</v>
      </c>
    </row>
    <row r="2919" spans="2:3" x14ac:dyDescent="0.25">
      <c r="B2919" s="237">
        <v>2856</v>
      </c>
      <c r="C2919" s="236">
        <v>110.89339491851362</v>
      </c>
    </row>
    <row r="2920" spans="2:3" x14ac:dyDescent="0.25">
      <c r="B2920" s="237">
        <v>2857</v>
      </c>
      <c r="C2920" s="236">
        <v>133.7755543579442</v>
      </c>
    </row>
    <row r="2921" spans="2:3" x14ac:dyDescent="0.25">
      <c r="B2921" s="237">
        <v>2858</v>
      </c>
      <c r="C2921" s="236">
        <v>92.825800990181207</v>
      </c>
    </row>
    <row r="2922" spans="2:3" x14ac:dyDescent="0.25">
      <c r="B2922" s="237">
        <v>2859</v>
      </c>
      <c r="C2922" s="236">
        <v>118.20833497952172</v>
      </c>
    </row>
    <row r="2923" spans="2:3" x14ac:dyDescent="0.25">
      <c r="B2923" s="237">
        <v>2860</v>
      </c>
      <c r="C2923" s="236">
        <v>187.82736895256826</v>
      </c>
    </row>
    <row r="2924" spans="2:3" x14ac:dyDescent="0.25">
      <c r="B2924" s="237">
        <v>2861</v>
      </c>
      <c r="C2924" s="236">
        <v>199.53690262645691</v>
      </c>
    </row>
    <row r="2925" spans="2:3" x14ac:dyDescent="0.25">
      <c r="B2925" s="237">
        <v>2862</v>
      </c>
      <c r="C2925" s="236">
        <v>125.00512578114241</v>
      </c>
    </row>
    <row r="2926" spans="2:3" x14ac:dyDescent="0.25">
      <c r="B2926" s="237">
        <v>2863</v>
      </c>
      <c r="C2926" s="236">
        <v>137.01436443908366</v>
      </c>
    </row>
    <row r="2927" spans="2:3" x14ac:dyDescent="0.25">
      <c r="B2927" s="237">
        <v>2864</v>
      </c>
      <c r="C2927" s="236">
        <v>134.24912588468354</v>
      </c>
    </row>
    <row r="2928" spans="2:3" x14ac:dyDescent="0.25">
      <c r="B2928" s="237">
        <v>2865</v>
      </c>
      <c r="C2928" s="236">
        <v>117.23174988028074</v>
      </c>
    </row>
    <row r="2929" spans="2:3" x14ac:dyDescent="0.25">
      <c r="B2929" s="237">
        <v>2866</v>
      </c>
      <c r="C2929" s="236">
        <v>116.81510310126593</v>
      </c>
    </row>
    <row r="2930" spans="2:3" x14ac:dyDescent="0.25">
      <c r="B2930" s="237">
        <v>2867</v>
      </c>
      <c r="C2930" s="236">
        <v>145.28897471628036</v>
      </c>
    </row>
    <row r="2931" spans="2:3" x14ac:dyDescent="0.25">
      <c r="B2931" s="237">
        <v>2868</v>
      </c>
      <c r="C2931" s="236">
        <v>134.43918521392499</v>
      </c>
    </row>
    <row r="2932" spans="2:3" x14ac:dyDescent="0.25">
      <c r="B2932" s="237">
        <v>2869</v>
      </c>
      <c r="C2932" s="236">
        <v>95.138500280464498</v>
      </c>
    </row>
    <row r="2933" spans="2:3" x14ac:dyDescent="0.25">
      <c r="B2933" s="237">
        <v>2870</v>
      </c>
      <c r="C2933" s="236">
        <v>123.45857656248883</v>
      </c>
    </row>
    <row r="2934" spans="2:3" x14ac:dyDescent="0.25">
      <c r="B2934" s="237">
        <v>2871</v>
      </c>
      <c r="C2934" s="236">
        <v>123.37227738847359</v>
      </c>
    </row>
    <row r="2935" spans="2:3" x14ac:dyDescent="0.25">
      <c r="B2935" s="237">
        <v>2872</v>
      </c>
      <c r="C2935" s="236">
        <v>123.70446187792155</v>
      </c>
    </row>
    <row r="2936" spans="2:3" x14ac:dyDescent="0.25">
      <c r="B2936" s="237">
        <v>2873</v>
      </c>
      <c r="C2936" s="236">
        <v>166.34089892693922</v>
      </c>
    </row>
    <row r="2937" spans="2:3" x14ac:dyDescent="0.25">
      <c r="B2937" s="237">
        <v>2874</v>
      </c>
      <c r="C2937" s="236">
        <v>152.44162369954421</v>
      </c>
    </row>
    <row r="2938" spans="2:3" x14ac:dyDescent="0.25">
      <c r="B2938" s="237">
        <v>2875</v>
      </c>
      <c r="C2938" s="236">
        <v>103.7432451065341</v>
      </c>
    </row>
    <row r="2939" spans="2:3" x14ac:dyDescent="0.25">
      <c r="B2939" s="237">
        <v>2876</v>
      </c>
      <c r="C2939" s="236">
        <v>136.71237188127384</v>
      </c>
    </row>
    <row r="2940" spans="2:3" x14ac:dyDescent="0.25">
      <c r="B2940" s="237">
        <v>2877</v>
      </c>
      <c r="C2940" s="236">
        <v>264.23591058941048</v>
      </c>
    </row>
    <row r="2941" spans="2:3" x14ac:dyDescent="0.25">
      <c r="B2941" s="237">
        <v>2878</v>
      </c>
      <c r="C2941" s="236">
        <v>145.34060322895911</v>
      </c>
    </row>
    <row r="2942" spans="2:3" x14ac:dyDescent="0.25">
      <c r="B2942" s="237">
        <v>2879</v>
      </c>
      <c r="C2942" s="236">
        <v>159.5530862164193</v>
      </c>
    </row>
    <row r="2943" spans="2:3" x14ac:dyDescent="0.25">
      <c r="B2943" s="237">
        <v>2880</v>
      </c>
      <c r="C2943" s="236">
        <v>125.86917617502024</v>
      </c>
    </row>
    <row r="2944" spans="2:3" x14ac:dyDescent="0.25">
      <c r="B2944" s="237">
        <v>2881</v>
      </c>
      <c r="C2944" s="236">
        <v>122.73322110391354</v>
      </c>
    </row>
    <row r="2945" spans="2:3" x14ac:dyDescent="0.25">
      <c r="B2945" s="237">
        <v>2882</v>
      </c>
      <c r="C2945" s="236">
        <v>169.72916555502195</v>
      </c>
    </row>
    <row r="2946" spans="2:3" x14ac:dyDescent="0.25">
      <c r="B2946" s="237">
        <v>2883</v>
      </c>
      <c r="C2946" s="236">
        <v>114.37551925349487</v>
      </c>
    </row>
    <row r="2947" spans="2:3" x14ac:dyDescent="0.25">
      <c r="B2947" s="237">
        <v>2884</v>
      </c>
      <c r="C2947" s="236">
        <v>158.53622556950972</v>
      </c>
    </row>
    <row r="2948" spans="2:3" x14ac:dyDescent="0.25">
      <c r="B2948" s="237">
        <v>2885</v>
      </c>
      <c r="C2948" s="236">
        <v>138.46509845713706</v>
      </c>
    </row>
    <row r="2949" spans="2:3" x14ac:dyDescent="0.25">
      <c r="B2949" s="237">
        <v>2886</v>
      </c>
      <c r="C2949" s="236">
        <v>69.874718010382679</v>
      </c>
    </row>
    <row r="2950" spans="2:3" x14ac:dyDescent="0.25">
      <c r="B2950" s="237">
        <v>2887</v>
      </c>
      <c r="C2950" s="236">
        <v>74.967797032359982</v>
      </c>
    </row>
    <row r="2951" spans="2:3" x14ac:dyDescent="0.25">
      <c r="B2951" s="237">
        <v>2888</v>
      </c>
      <c r="C2951" s="236">
        <v>96.134939604510976</v>
      </c>
    </row>
    <row r="2952" spans="2:3" x14ac:dyDescent="0.25">
      <c r="B2952" s="237">
        <v>2889</v>
      </c>
      <c r="C2952" s="236">
        <v>167.50647060341828</v>
      </c>
    </row>
    <row r="2953" spans="2:3" x14ac:dyDescent="0.25">
      <c r="B2953" s="237">
        <v>2890</v>
      </c>
      <c r="C2953" s="236">
        <v>158.60817745276083</v>
      </c>
    </row>
    <row r="2954" spans="2:3" x14ac:dyDescent="0.25">
      <c r="B2954" s="237">
        <v>2891</v>
      </c>
      <c r="C2954" s="236">
        <v>138.46533841868728</v>
      </c>
    </row>
    <row r="2955" spans="2:3" x14ac:dyDescent="0.25">
      <c r="B2955" s="237">
        <v>2892</v>
      </c>
      <c r="C2955" s="236">
        <v>88.183122202818026</v>
      </c>
    </row>
    <row r="2956" spans="2:3" x14ac:dyDescent="0.25">
      <c r="B2956" s="237">
        <v>2893</v>
      </c>
      <c r="C2956" s="236">
        <v>116.04682767525722</v>
      </c>
    </row>
    <row r="2957" spans="2:3" x14ac:dyDescent="0.25">
      <c r="B2957" s="237">
        <v>2894</v>
      </c>
      <c r="C2957" s="236">
        <v>81.499074854191178</v>
      </c>
    </row>
    <row r="2958" spans="2:3" x14ac:dyDescent="0.25">
      <c r="B2958" s="237">
        <v>2895</v>
      </c>
      <c r="C2958" s="236">
        <v>163.09555379602517</v>
      </c>
    </row>
    <row r="2959" spans="2:3" x14ac:dyDescent="0.25">
      <c r="B2959" s="237">
        <v>2896</v>
      </c>
      <c r="C2959" s="236">
        <v>94.144203423654218</v>
      </c>
    </row>
    <row r="2960" spans="2:3" x14ac:dyDescent="0.25">
      <c r="B2960" s="237">
        <v>2897</v>
      </c>
      <c r="C2960" s="236">
        <v>118.95118281504281</v>
      </c>
    </row>
    <row r="2961" spans="2:3" x14ac:dyDescent="0.25">
      <c r="B2961" s="237">
        <v>2898</v>
      </c>
      <c r="C2961" s="236">
        <v>129.1618414755886</v>
      </c>
    </row>
    <row r="2962" spans="2:3" x14ac:dyDescent="0.25">
      <c r="B2962" s="237">
        <v>2899</v>
      </c>
      <c r="C2962" s="236">
        <v>129.35753063562979</v>
      </c>
    </row>
    <row r="2963" spans="2:3" x14ac:dyDescent="0.25">
      <c r="B2963" s="237">
        <v>2900</v>
      </c>
      <c r="C2963" s="236">
        <v>46.625220970261935</v>
      </c>
    </row>
    <row r="2964" spans="2:3" x14ac:dyDescent="0.25">
      <c r="B2964" s="237">
        <v>2901</v>
      </c>
      <c r="C2964" s="236">
        <v>97.131471167434583</v>
      </c>
    </row>
    <row r="2965" spans="2:3" x14ac:dyDescent="0.25">
      <c r="B2965" s="237">
        <v>2902</v>
      </c>
      <c r="C2965" s="236">
        <v>123.32632351732794</v>
      </c>
    </row>
    <row r="2966" spans="2:3" x14ac:dyDescent="0.25">
      <c r="B2966" s="237">
        <v>2903</v>
      </c>
      <c r="C2966" s="236">
        <v>123.91380318102904</v>
      </c>
    </row>
    <row r="2967" spans="2:3" x14ac:dyDescent="0.25">
      <c r="B2967" s="237">
        <v>2904</v>
      </c>
      <c r="C2967" s="236">
        <v>233.52523583715063</v>
      </c>
    </row>
    <row r="2968" spans="2:3" x14ac:dyDescent="0.25">
      <c r="B2968" s="237">
        <v>2905</v>
      </c>
      <c r="C2968" s="236">
        <v>166.65548481144228</v>
      </c>
    </row>
    <row r="2969" spans="2:3" x14ac:dyDescent="0.25">
      <c r="B2969" s="237">
        <v>2906</v>
      </c>
      <c r="C2969" s="236">
        <v>106.85117785730638</v>
      </c>
    </row>
    <row r="2970" spans="2:3" x14ac:dyDescent="0.25">
      <c r="B2970" s="237">
        <v>2907</v>
      </c>
      <c r="C2970" s="236">
        <v>96.364128831373407</v>
      </c>
    </row>
    <row r="2971" spans="2:3" x14ac:dyDescent="0.25">
      <c r="B2971" s="237">
        <v>2908</v>
      </c>
      <c r="C2971" s="236">
        <v>129.2729022967689</v>
      </c>
    </row>
    <row r="2972" spans="2:3" x14ac:dyDescent="0.25">
      <c r="B2972" s="237">
        <v>2909</v>
      </c>
      <c r="C2972" s="236">
        <v>107.17596242401126</v>
      </c>
    </row>
    <row r="2973" spans="2:3" x14ac:dyDescent="0.25">
      <c r="B2973" s="237">
        <v>2910</v>
      </c>
      <c r="C2973" s="236">
        <v>121.83026343255582</v>
      </c>
    </row>
    <row r="2974" spans="2:3" x14ac:dyDescent="0.25">
      <c r="B2974" s="237">
        <v>2911</v>
      </c>
      <c r="C2974" s="236">
        <v>186.7647896687383</v>
      </c>
    </row>
    <row r="2975" spans="2:3" x14ac:dyDescent="0.25">
      <c r="B2975" s="237">
        <v>2912</v>
      </c>
      <c r="C2975" s="236">
        <v>83.033820432425529</v>
      </c>
    </row>
    <row r="2976" spans="2:3" x14ac:dyDescent="0.25">
      <c r="B2976" s="237">
        <v>2913</v>
      </c>
      <c r="C2976" s="236">
        <v>151.06794552195731</v>
      </c>
    </row>
    <row r="2977" spans="2:3" x14ac:dyDescent="0.25">
      <c r="B2977" s="237">
        <v>2914</v>
      </c>
      <c r="C2977" s="236">
        <v>125.60055683267964</v>
      </c>
    </row>
    <row r="2978" spans="2:3" x14ac:dyDescent="0.25">
      <c r="B2978" s="237">
        <v>2915</v>
      </c>
      <c r="C2978" s="236">
        <v>102.58026208125108</v>
      </c>
    </row>
    <row r="2979" spans="2:3" x14ac:dyDescent="0.25">
      <c r="B2979" s="237">
        <v>2916</v>
      </c>
      <c r="C2979" s="236">
        <v>167.27560428072252</v>
      </c>
    </row>
    <row r="2980" spans="2:3" x14ac:dyDescent="0.25">
      <c r="B2980" s="237">
        <v>2917</v>
      </c>
      <c r="C2980" s="236">
        <v>143.72156416375975</v>
      </c>
    </row>
    <row r="2981" spans="2:3" x14ac:dyDescent="0.25">
      <c r="B2981" s="237">
        <v>2918</v>
      </c>
      <c r="C2981" s="236">
        <v>102.79253346586495</v>
      </c>
    </row>
    <row r="2982" spans="2:3" x14ac:dyDescent="0.25">
      <c r="B2982" s="237">
        <v>2919</v>
      </c>
      <c r="C2982" s="236">
        <v>115.57661977406617</v>
      </c>
    </row>
    <row r="2983" spans="2:3" x14ac:dyDescent="0.25">
      <c r="B2983" s="237">
        <v>2920</v>
      </c>
      <c r="C2983" s="236">
        <v>113.78810820723473</v>
      </c>
    </row>
    <row r="2984" spans="2:3" x14ac:dyDescent="0.25">
      <c r="B2984" s="237">
        <v>2921</v>
      </c>
      <c r="C2984" s="236">
        <v>98.640411798041498</v>
      </c>
    </row>
    <row r="2985" spans="2:3" x14ac:dyDescent="0.25">
      <c r="B2985" s="237">
        <v>2922</v>
      </c>
      <c r="C2985" s="236">
        <v>109.97813547717077</v>
      </c>
    </row>
    <row r="2986" spans="2:3" x14ac:dyDescent="0.25">
      <c r="B2986" s="237">
        <v>2923</v>
      </c>
      <c r="C2986" s="236">
        <v>84.649309580781761</v>
      </c>
    </row>
    <row r="2987" spans="2:3" x14ac:dyDescent="0.25">
      <c r="B2987" s="237">
        <v>2924</v>
      </c>
      <c r="C2987" s="236">
        <v>153.26669753445901</v>
      </c>
    </row>
    <row r="2988" spans="2:3" x14ac:dyDescent="0.25">
      <c r="B2988" s="237">
        <v>2925</v>
      </c>
      <c r="C2988" s="236">
        <v>179.16354654599817</v>
      </c>
    </row>
    <row r="2989" spans="2:3" x14ac:dyDescent="0.25">
      <c r="B2989" s="237">
        <v>2926</v>
      </c>
      <c r="C2989" s="236">
        <v>109.81683833019798</v>
      </c>
    </row>
    <row r="2990" spans="2:3" x14ac:dyDescent="0.25">
      <c r="B2990" s="237">
        <v>2927</v>
      </c>
      <c r="C2990" s="236">
        <v>70.909432980305553</v>
      </c>
    </row>
    <row r="2991" spans="2:3" x14ac:dyDescent="0.25">
      <c r="B2991" s="237">
        <v>2928</v>
      </c>
      <c r="C2991" s="236">
        <v>140.27640284790982</v>
      </c>
    </row>
    <row r="2992" spans="2:3" x14ac:dyDescent="0.25">
      <c r="B2992" s="237">
        <v>2929</v>
      </c>
      <c r="C2992" s="236">
        <v>110.03990643830103</v>
      </c>
    </row>
    <row r="2993" spans="2:3" x14ac:dyDescent="0.25">
      <c r="B2993" s="237">
        <v>2930</v>
      </c>
      <c r="C2993" s="236">
        <v>102.36309658889574</v>
      </c>
    </row>
    <row r="2994" spans="2:3" x14ac:dyDescent="0.25">
      <c r="B2994" s="237">
        <v>2931</v>
      </c>
      <c r="C2994" s="236">
        <v>151.09893087586951</v>
      </c>
    </row>
    <row r="2995" spans="2:3" x14ac:dyDescent="0.25">
      <c r="B2995" s="237">
        <v>2932</v>
      </c>
      <c r="C2995" s="236">
        <v>100.49013062324171</v>
      </c>
    </row>
    <row r="2996" spans="2:3" x14ac:dyDescent="0.25">
      <c r="B2996" s="237">
        <v>2933</v>
      </c>
      <c r="C2996" s="236">
        <v>89.506846912390046</v>
      </c>
    </row>
    <row r="2997" spans="2:3" x14ac:dyDescent="0.25">
      <c r="B2997" s="237">
        <v>2934</v>
      </c>
      <c r="C2997" s="236">
        <v>139.16848903561436</v>
      </c>
    </row>
    <row r="2998" spans="2:3" x14ac:dyDescent="0.25">
      <c r="B2998" s="237">
        <v>2935</v>
      </c>
      <c r="C2998" s="236">
        <v>166.35082144762043</v>
      </c>
    </row>
    <row r="2999" spans="2:3" x14ac:dyDescent="0.25">
      <c r="B2999" s="237">
        <v>2936</v>
      </c>
      <c r="C2999" s="236">
        <v>154.68025335963489</v>
      </c>
    </row>
    <row r="3000" spans="2:3" x14ac:dyDescent="0.25">
      <c r="B3000" s="237">
        <v>2937</v>
      </c>
      <c r="C3000" s="236">
        <v>104.33564771255078</v>
      </c>
    </row>
    <row r="3001" spans="2:3" x14ac:dyDescent="0.25">
      <c r="B3001" s="237">
        <v>2938</v>
      </c>
      <c r="C3001" s="236">
        <v>141.77436720637277</v>
      </c>
    </row>
    <row r="3002" spans="2:3" x14ac:dyDescent="0.25">
      <c r="B3002" s="237">
        <v>2939</v>
      </c>
      <c r="C3002" s="236">
        <v>150.60310063353654</v>
      </c>
    </row>
    <row r="3003" spans="2:3" x14ac:dyDescent="0.25">
      <c r="B3003" s="237">
        <v>2940</v>
      </c>
      <c r="C3003" s="236">
        <v>71.704489047211737</v>
      </c>
    </row>
    <row r="3004" spans="2:3" x14ac:dyDescent="0.25">
      <c r="B3004" s="237">
        <v>2941</v>
      </c>
      <c r="C3004" s="236">
        <v>224.58263592015967</v>
      </c>
    </row>
    <row r="3005" spans="2:3" x14ac:dyDescent="0.25">
      <c r="B3005" s="237">
        <v>2942</v>
      </c>
      <c r="C3005" s="236">
        <v>137.82947771801415</v>
      </c>
    </row>
    <row r="3006" spans="2:3" x14ac:dyDescent="0.25">
      <c r="B3006" s="237">
        <v>2943</v>
      </c>
      <c r="C3006" s="236">
        <v>86.910960099846392</v>
      </c>
    </row>
    <row r="3007" spans="2:3" x14ac:dyDescent="0.25">
      <c r="B3007" s="237">
        <v>2944</v>
      </c>
      <c r="C3007" s="236">
        <v>65.742522325306197</v>
      </c>
    </row>
    <row r="3008" spans="2:3" x14ac:dyDescent="0.25">
      <c r="B3008" s="237">
        <v>2945</v>
      </c>
      <c r="C3008" s="236">
        <v>177.52778509521931</v>
      </c>
    </row>
    <row r="3009" spans="2:3" x14ac:dyDescent="0.25">
      <c r="B3009" s="237">
        <v>2946</v>
      </c>
      <c r="C3009" s="236">
        <v>111.60175830688763</v>
      </c>
    </row>
    <row r="3010" spans="2:3" x14ac:dyDescent="0.25">
      <c r="B3010" s="237">
        <v>2947</v>
      </c>
      <c r="C3010" s="236">
        <v>59.175440015155651</v>
      </c>
    </row>
    <row r="3011" spans="2:3" x14ac:dyDescent="0.25">
      <c r="B3011" s="237">
        <v>2948</v>
      </c>
      <c r="C3011" s="236">
        <v>240.86526067507864</v>
      </c>
    </row>
    <row r="3012" spans="2:3" x14ac:dyDescent="0.25">
      <c r="B3012" s="237">
        <v>2949</v>
      </c>
      <c r="C3012" s="236">
        <v>115.75814267740026</v>
      </c>
    </row>
    <row r="3013" spans="2:3" x14ac:dyDescent="0.25">
      <c r="B3013" s="237">
        <v>2950</v>
      </c>
      <c r="C3013" s="236">
        <v>123.26952517001186</v>
      </c>
    </row>
    <row r="3014" spans="2:3" x14ac:dyDescent="0.25">
      <c r="B3014" s="237">
        <v>2951</v>
      </c>
      <c r="C3014" s="236">
        <v>95.440790112145152</v>
      </c>
    </row>
    <row r="3015" spans="2:3" x14ac:dyDescent="0.25">
      <c r="B3015" s="237">
        <v>2952</v>
      </c>
      <c r="C3015" s="236">
        <v>172.586594852247</v>
      </c>
    </row>
    <row r="3016" spans="2:3" x14ac:dyDescent="0.25">
      <c r="B3016" s="237">
        <v>2953</v>
      </c>
      <c r="C3016" s="236">
        <v>136.53769150634776</v>
      </c>
    </row>
    <row r="3017" spans="2:3" x14ac:dyDescent="0.25">
      <c r="B3017" s="237">
        <v>2954</v>
      </c>
      <c r="C3017" s="236">
        <v>139.99529575748255</v>
      </c>
    </row>
    <row r="3018" spans="2:3" x14ac:dyDescent="0.25">
      <c r="B3018" s="237">
        <v>2955</v>
      </c>
      <c r="C3018" s="236">
        <v>177.93228370358642</v>
      </c>
    </row>
    <row r="3019" spans="2:3" x14ac:dyDescent="0.25">
      <c r="B3019" s="237">
        <v>2956</v>
      </c>
      <c r="C3019" s="236">
        <v>124.00502717486874</v>
      </c>
    </row>
    <row r="3020" spans="2:3" x14ac:dyDescent="0.25">
      <c r="B3020" s="237">
        <v>2957</v>
      </c>
      <c r="C3020" s="236">
        <v>109.71808041712922</v>
      </c>
    </row>
    <row r="3021" spans="2:3" x14ac:dyDescent="0.25">
      <c r="B3021" s="237">
        <v>2958</v>
      </c>
      <c r="C3021" s="236">
        <v>83.832086677045822</v>
      </c>
    </row>
    <row r="3022" spans="2:3" x14ac:dyDescent="0.25">
      <c r="B3022" s="237">
        <v>2959</v>
      </c>
      <c r="C3022" s="236">
        <v>136.5757459570097</v>
      </c>
    </row>
    <row r="3023" spans="2:3" x14ac:dyDescent="0.25">
      <c r="B3023" s="237">
        <v>2960</v>
      </c>
      <c r="C3023" s="236">
        <v>101.81468406579907</v>
      </c>
    </row>
    <row r="3024" spans="2:3" x14ac:dyDescent="0.25">
      <c r="B3024" s="237">
        <v>2961</v>
      </c>
      <c r="C3024" s="236">
        <v>130.17198794720085</v>
      </c>
    </row>
    <row r="3025" spans="2:3" x14ac:dyDescent="0.25">
      <c r="B3025" s="237">
        <v>2962</v>
      </c>
      <c r="C3025" s="236">
        <v>173.02283559312309</v>
      </c>
    </row>
    <row r="3026" spans="2:3" x14ac:dyDescent="0.25">
      <c r="B3026" s="237">
        <v>2963</v>
      </c>
      <c r="C3026" s="236">
        <v>146.72977993337912</v>
      </c>
    </row>
    <row r="3027" spans="2:3" x14ac:dyDescent="0.25">
      <c r="B3027" s="237">
        <v>2964</v>
      </c>
      <c r="C3027" s="236">
        <v>113.13155717412357</v>
      </c>
    </row>
    <row r="3028" spans="2:3" x14ac:dyDescent="0.25">
      <c r="B3028" s="237">
        <v>2965</v>
      </c>
      <c r="C3028" s="236">
        <v>107.43457302901908</v>
      </c>
    </row>
    <row r="3029" spans="2:3" x14ac:dyDescent="0.25">
      <c r="B3029" s="237">
        <v>2966</v>
      </c>
      <c r="C3029" s="236">
        <v>143.57267429733207</v>
      </c>
    </row>
    <row r="3030" spans="2:3" x14ac:dyDescent="0.25">
      <c r="B3030" s="237">
        <v>2967</v>
      </c>
      <c r="C3030" s="236">
        <v>131.44451457945891</v>
      </c>
    </row>
    <row r="3031" spans="2:3" x14ac:dyDescent="0.25">
      <c r="B3031" s="237">
        <v>2968</v>
      </c>
      <c r="C3031" s="236">
        <v>157.97847418313063</v>
      </c>
    </row>
    <row r="3032" spans="2:3" x14ac:dyDescent="0.25">
      <c r="B3032" s="237">
        <v>2969</v>
      </c>
      <c r="C3032" s="236">
        <v>235.51586545841047</v>
      </c>
    </row>
    <row r="3033" spans="2:3" x14ac:dyDescent="0.25">
      <c r="B3033" s="237">
        <v>2970</v>
      </c>
      <c r="C3033" s="236">
        <v>87.380311083111351</v>
      </c>
    </row>
    <row r="3034" spans="2:3" x14ac:dyDescent="0.25">
      <c r="B3034" s="237">
        <v>2971</v>
      </c>
      <c r="C3034" s="236">
        <v>66.119775827807118</v>
      </c>
    </row>
    <row r="3035" spans="2:3" x14ac:dyDescent="0.25">
      <c r="B3035" s="237">
        <v>2972</v>
      </c>
      <c r="C3035" s="236">
        <v>190.7041035449144</v>
      </c>
    </row>
    <row r="3036" spans="2:3" x14ac:dyDescent="0.25">
      <c r="B3036" s="237">
        <v>2973</v>
      </c>
      <c r="C3036" s="236">
        <v>165.21876758780019</v>
      </c>
    </row>
    <row r="3037" spans="2:3" x14ac:dyDescent="0.25">
      <c r="B3037" s="237">
        <v>2974</v>
      </c>
      <c r="C3037" s="236">
        <v>163.47216122775103</v>
      </c>
    </row>
    <row r="3038" spans="2:3" x14ac:dyDescent="0.25">
      <c r="B3038" s="237">
        <v>2975</v>
      </c>
      <c r="C3038" s="236">
        <v>102.22254003447901</v>
      </c>
    </row>
    <row r="3039" spans="2:3" x14ac:dyDescent="0.25">
      <c r="B3039" s="237">
        <v>2976</v>
      </c>
      <c r="C3039" s="236">
        <v>168.66779357375304</v>
      </c>
    </row>
    <row r="3040" spans="2:3" x14ac:dyDescent="0.25">
      <c r="B3040" s="237">
        <v>2977</v>
      </c>
      <c r="C3040" s="236">
        <v>163.20220242682808</v>
      </c>
    </row>
    <row r="3041" spans="2:3" x14ac:dyDescent="0.25">
      <c r="B3041" s="237">
        <v>2978</v>
      </c>
      <c r="C3041" s="236">
        <v>174.12997073643197</v>
      </c>
    </row>
    <row r="3042" spans="2:3" x14ac:dyDescent="0.25">
      <c r="B3042" s="237">
        <v>2979</v>
      </c>
      <c r="C3042" s="236">
        <v>131.71707559188093</v>
      </c>
    </row>
    <row r="3043" spans="2:3" x14ac:dyDescent="0.25">
      <c r="B3043" s="237">
        <v>2980</v>
      </c>
      <c r="C3043" s="236">
        <v>147.29116387279066</v>
      </c>
    </row>
    <row r="3044" spans="2:3" x14ac:dyDescent="0.25">
      <c r="B3044" s="237">
        <v>2981</v>
      </c>
      <c r="C3044" s="236">
        <v>82.91105452933239</v>
      </c>
    </row>
    <row r="3045" spans="2:3" x14ac:dyDescent="0.25">
      <c r="B3045" s="237">
        <v>2982</v>
      </c>
      <c r="C3045" s="236">
        <v>100.83578676390594</v>
      </c>
    </row>
    <row r="3046" spans="2:3" x14ac:dyDescent="0.25">
      <c r="B3046" s="237">
        <v>2983</v>
      </c>
      <c r="C3046" s="236">
        <v>118.38055084122678</v>
      </c>
    </row>
    <row r="3047" spans="2:3" x14ac:dyDescent="0.25">
      <c r="B3047" s="237">
        <v>2984</v>
      </c>
      <c r="C3047" s="236">
        <v>141.77797886001579</v>
      </c>
    </row>
    <row r="3048" spans="2:3" x14ac:dyDescent="0.25">
      <c r="B3048" s="237">
        <v>2985</v>
      </c>
      <c r="C3048" s="236">
        <v>184.33854535031915</v>
      </c>
    </row>
    <row r="3049" spans="2:3" x14ac:dyDescent="0.25">
      <c r="B3049" s="237">
        <v>2986</v>
      </c>
      <c r="C3049" s="236">
        <v>167.8518008661479</v>
      </c>
    </row>
    <row r="3050" spans="2:3" x14ac:dyDescent="0.25">
      <c r="B3050" s="237">
        <v>2987</v>
      </c>
      <c r="C3050" s="236">
        <v>85.682601704083908</v>
      </c>
    </row>
    <row r="3051" spans="2:3" x14ac:dyDescent="0.25">
      <c r="B3051" s="237">
        <v>2988</v>
      </c>
      <c r="C3051" s="236">
        <v>181.28388261263498</v>
      </c>
    </row>
    <row r="3052" spans="2:3" x14ac:dyDescent="0.25">
      <c r="B3052" s="237">
        <v>2989</v>
      </c>
      <c r="C3052" s="236">
        <v>74.879622731468331</v>
      </c>
    </row>
    <row r="3053" spans="2:3" x14ac:dyDescent="0.25">
      <c r="B3053" s="237">
        <v>2990</v>
      </c>
      <c r="C3053" s="236">
        <v>100.76195520026344</v>
      </c>
    </row>
    <row r="3054" spans="2:3" x14ac:dyDescent="0.25">
      <c r="B3054" s="237">
        <v>2991</v>
      </c>
      <c r="C3054" s="236">
        <v>154.93033320824091</v>
      </c>
    </row>
    <row r="3055" spans="2:3" x14ac:dyDescent="0.25">
      <c r="B3055" s="237">
        <v>2992</v>
      </c>
      <c r="C3055" s="236">
        <v>105.98859518977616</v>
      </c>
    </row>
    <row r="3056" spans="2:3" x14ac:dyDescent="0.25">
      <c r="B3056" s="237">
        <v>2993</v>
      </c>
      <c r="C3056" s="236">
        <v>86.221990257233898</v>
      </c>
    </row>
    <row r="3057" spans="2:3" x14ac:dyDescent="0.25">
      <c r="B3057" s="237">
        <v>2994</v>
      </c>
      <c r="C3057" s="236">
        <v>94.082950026777283</v>
      </c>
    </row>
    <row r="3058" spans="2:3" x14ac:dyDescent="0.25">
      <c r="B3058" s="237">
        <v>2995</v>
      </c>
      <c r="C3058" s="236">
        <v>81.685122973602006</v>
      </c>
    </row>
    <row r="3059" spans="2:3" x14ac:dyDescent="0.25">
      <c r="B3059" s="237">
        <v>2996</v>
      </c>
      <c r="C3059" s="236">
        <v>187.80828324496198</v>
      </c>
    </row>
    <row r="3060" spans="2:3" x14ac:dyDescent="0.25">
      <c r="B3060" s="237">
        <v>2997</v>
      </c>
      <c r="C3060" s="236">
        <v>149.56211825315626</v>
      </c>
    </row>
    <row r="3061" spans="2:3" x14ac:dyDescent="0.25">
      <c r="B3061" s="237">
        <v>2998</v>
      </c>
      <c r="C3061" s="236">
        <v>83.376088699536496</v>
      </c>
    </row>
    <row r="3062" spans="2:3" x14ac:dyDescent="0.25">
      <c r="B3062" s="237">
        <v>2999</v>
      </c>
      <c r="C3062" s="236">
        <v>98.659000587626721</v>
      </c>
    </row>
    <row r="3063" spans="2:3" x14ac:dyDescent="0.25">
      <c r="B3063" s="237">
        <v>3000</v>
      </c>
      <c r="C3063" s="236">
        <v>139.42403295366137</v>
      </c>
    </row>
    <row r="3064" spans="2:3" x14ac:dyDescent="0.25">
      <c r="B3064" s="237">
        <v>3001</v>
      </c>
      <c r="C3064" s="236">
        <v>140.12512723414065</v>
      </c>
    </row>
    <row r="3065" spans="2:3" x14ac:dyDescent="0.25">
      <c r="B3065" s="237">
        <v>3002</v>
      </c>
      <c r="C3065" s="236">
        <v>139.31668160688008</v>
      </c>
    </row>
    <row r="3066" spans="2:3" x14ac:dyDescent="0.25">
      <c r="B3066" s="237">
        <v>3003</v>
      </c>
      <c r="C3066" s="236">
        <v>122.39356742879477</v>
      </c>
    </row>
    <row r="3067" spans="2:3" x14ac:dyDescent="0.25">
      <c r="B3067" s="237">
        <v>3004</v>
      </c>
      <c r="C3067" s="236">
        <v>201.12722811008715</v>
      </c>
    </row>
    <row r="3068" spans="2:3" x14ac:dyDescent="0.25">
      <c r="B3068" s="237">
        <v>3005</v>
      </c>
      <c r="C3068" s="236">
        <v>127.43530801662806</v>
      </c>
    </row>
    <row r="3069" spans="2:3" x14ac:dyDescent="0.25">
      <c r="B3069" s="237">
        <v>3006</v>
      </c>
      <c r="C3069" s="236">
        <v>122.77517429957781</v>
      </c>
    </row>
    <row r="3070" spans="2:3" x14ac:dyDescent="0.25">
      <c r="B3070" s="237">
        <v>3007</v>
      </c>
      <c r="C3070" s="236">
        <v>136.17952283489944</v>
      </c>
    </row>
    <row r="3071" spans="2:3" x14ac:dyDescent="0.25">
      <c r="B3071" s="237">
        <v>3008</v>
      </c>
      <c r="C3071" s="236">
        <v>135.49237917809026</v>
      </c>
    </row>
    <row r="3072" spans="2:3" x14ac:dyDescent="0.25">
      <c r="B3072" s="237">
        <v>3009</v>
      </c>
      <c r="C3072" s="236">
        <v>102.82532682839573</v>
      </c>
    </row>
    <row r="3073" spans="2:3" x14ac:dyDescent="0.25">
      <c r="B3073" s="237">
        <v>3010</v>
      </c>
      <c r="C3073" s="236">
        <v>122.44155185936299</v>
      </c>
    </row>
    <row r="3074" spans="2:3" x14ac:dyDescent="0.25">
      <c r="B3074" s="237">
        <v>3011</v>
      </c>
      <c r="C3074" s="236">
        <v>145.65527121650072</v>
      </c>
    </row>
    <row r="3075" spans="2:3" x14ac:dyDescent="0.25">
      <c r="B3075" s="237">
        <v>3012</v>
      </c>
      <c r="C3075" s="236">
        <v>116.91224817304631</v>
      </c>
    </row>
    <row r="3076" spans="2:3" x14ac:dyDescent="0.25">
      <c r="B3076" s="237">
        <v>3013</v>
      </c>
      <c r="C3076" s="236">
        <v>84.128811341906697</v>
      </c>
    </row>
    <row r="3077" spans="2:3" x14ac:dyDescent="0.25">
      <c r="B3077" s="237">
        <v>3014</v>
      </c>
      <c r="C3077" s="236">
        <v>101.26332560493165</v>
      </c>
    </row>
    <row r="3078" spans="2:3" x14ac:dyDescent="0.25">
      <c r="B3078" s="237">
        <v>3015</v>
      </c>
      <c r="C3078" s="236">
        <v>127.45533335606085</v>
      </c>
    </row>
    <row r="3079" spans="2:3" x14ac:dyDescent="0.25">
      <c r="B3079" s="237">
        <v>3016</v>
      </c>
      <c r="C3079" s="236">
        <v>106.07549795215745</v>
      </c>
    </row>
    <row r="3080" spans="2:3" x14ac:dyDescent="0.25">
      <c r="B3080" s="237">
        <v>3017</v>
      </c>
      <c r="C3080" s="236">
        <v>125.06145829564295</v>
      </c>
    </row>
    <row r="3081" spans="2:3" x14ac:dyDescent="0.25">
      <c r="B3081" s="237">
        <v>3018</v>
      </c>
      <c r="C3081" s="236">
        <v>127.8592968660664</v>
      </c>
    </row>
    <row r="3082" spans="2:3" x14ac:dyDescent="0.25">
      <c r="B3082" s="237">
        <v>3019</v>
      </c>
      <c r="C3082" s="236">
        <v>153.51462922402197</v>
      </c>
    </row>
    <row r="3083" spans="2:3" x14ac:dyDescent="0.25">
      <c r="B3083" s="237">
        <v>3020</v>
      </c>
      <c r="C3083" s="236">
        <v>141.79516688393346</v>
      </c>
    </row>
    <row r="3084" spans="2:3" x14ac:dyDescent="0.25">
      <c r="B3084" s="237">
        <v>3021</v>
      </c>
      <c r="C3084" s="236">
        <v>78.704756397040555</v>
      </c>
    </row>
    <row r="3085" spans="2:3" x14ac:dyDescent="0.25">
      <c r="B3085" s="237">
        <v>3022</v>
      </c>
      <c r="C3085" s="236">
        <v>126.99753075046435</v>
      </c>
    </row>
    <row r="3086" spans="2:3" x14ac:dyDescent="0.25">
      <c r="B3086" s="237">
        <v>3023</v>
      </c>
      <c r="C3086" s="236">
        <v>126.85825430439911</v>
      </c>
    </row>
    <row r="3087" spans="2:3" x14ac:dyDescent="0.25">
      <c r="B3087" s="237">
        <v>3024</v>
      </c>
      <c r="C3087" s="236">
        <v>162.17728627851312</v>
      </c>
    </row>
    <row r="3088" spans="2:3" x14ac:dyDescent="0.25">
      <c r="B3088" s="237">
        <v>3025</v>
      </c>
      <c r="C3088" s="236">
        <v>103.83990603896564</v>
      </c>
    </row>
    <row r="3089" spans="2:3" x14ac:dyDescent="0.25">
      <c r="B3089" s="237">
        <v>3026</v>
      </c>
      <c r="C3089" s="236">
        <v>107.01735104047857</v>
      </c>
    </row>
    <row r="3090" spans="2:3" x14ac:dyDescent="0.25">
      <c r="B3090" s="237">
        <v>3027</v>
      </c>
      <c r="C3090" s="236">
        <v>92.890564022276166</v>
      </c>
    </row>
    <row r="3091" spans="2:3" x14ac:dyDescent="0.25">
      <c r="B3091" s="237">
        <v>3028</v>
      </c>
      <c r="C3091" s="236">
        <v>144.87029293311588</v>
      </c>
    </row>
    <row r="3092" spans="2:3" x14ac:dyDescent="0.25">
      <c r="B3092" s="237">
        <v>3029</v>
      </c>
      <c r="C3092" s="236">
        <v>114.9724449970457</v>
      </c>
    </row>
    <row r="3093" spans="2:3" x14ac:dyDescent="0.25">
      <c r="B3093" s="237">
        <v>3030</v>
      </c>
      <c r="C3093" s="236">
        <v>198.09949395788581</v>
      </c>
    </row>
    <row r="3094" spans="2:3" x14ac:dyDescent="0.25">
      <c r="B3094" s="237">
        <v>3031</v>
      </c>
      <c r="C3094" s="236">
        <v>91.997879458503618</v>
      </c>
    </row>
    <row r="3095" spans="2:3" x14ac:dyDescent="0.25">
      <c r="B3095" s="237">
        <v>3032</v>
      </c>
      <c r="C3095" s="236">
        <v>152.60646833945549</v>
      </c>
    </row>
    <row r="3096" spans="2:3" x14ac:dyDescent="0.25">
      <c r="B3096" s="237">
        <v>3033</v>
      </c>
      <c r="C3096" s="236">
        <v>158.62634620422412</v>
      </c>
    </row>
    <row r="3097" spans="2:3" x14ac:dyDescent="0.25">
      <c r="B3097" s="237">
        <v>3034</v>
      </c>
      <c r="C3097" s="236">
        <v>131.80879697692529</v>
      </c>
    </row>
    <row r="3098" spans="2:3" x14ac:dyDescent="0.25">
      <c r="B3098" s="237">
        <v>3035</v>
      </c>
      <c r="C3098" s="236">
        <v>204.75096146950509</v>
      </c>
    </row>
    <row r="3099" spans="2:3" x14ac:dyDescent="0.25">
      <c r="B3099" s="237">
        <v>3036</v>
      </c>
      <c r="C3099" s="236">
        <v>193.22956947764851</v>
      </c>
    </row>
    <row r="3100" spans="2:3" x14ac:dyDescent="0.25">
      <c r="B3100" s="237">
        <v>3037</v>
      </c>
      <c r="C3100" s="236">
        <v>127.09854047753426</v>
      </c>
    </row>
    <row r="3101" spans="2:3" x14ac:dyDescent="0.25">
      <c r="B3101" s="237">
        <v>3038</v>
      </c>
      <c r="C3101" s="236">
        <v>112.88833302548312</v>
      </c>
    </row>
    <row r="3102" spans="2:3" x14ac:dyDescent="0.25">
      <c r="B3102" s="237">
        <v>3039</v>
      </c>
      <c r="C3102" s="236">
        <v>149.5941311772398</v>
      </c>
    </row>
    <row r="3103" spans="2:3" x14ac:dyDescent="0.25">
      <c r="B3103" s="237">
        <v>3040</v>
      </c>
      <c r="C3103" s="236">
        <v>148.34772519434361</v>
      </c>
    </row>
    <row r="3104" spans="2:3" x14ac:dyDescent="0.25">
      <c r="B3104" s="237">
        <v>3041</v>
      </c>
      <c r="C3104" s="236">
        <v>72.632235410314919</v>
      </c>
    </row>
    <row r="3105" spans="2:3" x14ac:dyDescent="0.25">
      <c r="B3105" s="237">
        <v>3042</v>
      </c>
      <c r="C3105" s="236">
        <v>157.05468339547829</v>
      </c>
    </row>
    <row r="3106" spans="2:3" x14ac:dyDescent="0.25">
      <c r="B3106" s="237">
        <v>3043</v>
      </c>
      <c r="C3106" s="236">
        <v>87.109399129286572</v>
      </c>
    </row>
    <row r="3107" spans="2:3" x14ac:dyDescent="0.25">
      <c r="B3107" s="237">
        <v>3044</v>
      </c>
      <c r="C3107" s="236">
        <v>155.50662928974776</v>
      </c>
    </row>
    <row r="3108" spans="2:3" x14ac:dyDescent="0.25">
      <c r="B3108" s="237">
        <v>3045</v>
      </c>
      <c r="C3108" s="236">
        <v>142.20855241634894</v>
      </c>
    </row>
    <row r="3109" spans="2:3" x14ac:dyDescent="0.25">
      <c r="B3109" s="237">
        <v>3046</v>
      </c>
      <c r="C3109" s="236">
        <v>204.07483811607256</v>
      </c>
    </row>
    <row r="3110" spans="2:3" x14ac:dyDescent="0.25">
      <c r="B3110" s="237">
        <v>3047</v>
      </c>
      <c r="C3110" s="236">
        <v>97.72714471005726</v>
      </c>
    </row>
    <row r="3111" spans="2:3" x14ac:dyDescent="0.25">
      <c r="B3111" s="237">
        <v>3048</v>
      </c>
      <c r="C3111" s="236">
        <v>151.61450731193199</v>
      </c>
    </row>
    <row r="3112" spans="2:3" x14ac:dyDescent="0.25">
      <c r="B3112" s="237">
        <v>3049</v>
      </c>
      <c r="C3112" s="236">
        <v>104.49765932160062</v>
      </c>
    </row>
    <row r="3113" spans="2:3" x14ac:dyDescent="0.25">
      <c r="B3113" s="237">
        <v>3050</v>
      </c>
      <c r="C3113" s="236">
        <v>122.40440046991898</v>
      </c>
    </row>
    <row r="3114" spans="2:3" x14ac:dyDescent="0.25">
      <c r="B3114" s="237">
        <v>3051</v>
      </c>
      <c r="C3114" s="236">
        <v>112.83270012852184</v>
      </c>
    </row>
    <row r="3115" spans="2:3" x14ac:dyDescent="0.25">
      <c r="B3115" s="237">
        <v>3052</v>
      </c>
      <c r="C3115" s="236">
        <v>186.66872797666619</v>
      </c>
    </row>
    <row r="3116" spans="2:3" x14ac:dyDescent="0.25">
      <c r="B3116" s="237">
        <v>3053</v>
      </c>
      <c r="C3116" s="236">
        <v>170.27528266493943</v>
      </c>
    </row>
    <row r="3117" spans="2:3" x14ac:dyDescent="0.25">
      <c r="B3117" s="237">
        <v>3054</v>
      </c>
      <c r="C3117" s="236">
        <v>141.01766422057841</v>
      </c>
    </row>
    <row r="3118" spans="2:3" x14ac:dyDescent="0.25">
      <c r="B3118" s="237">
        <v>3055</v>
      </c>
      <c r="C3118" s="236">
        <v>186.61860822708502</v>
      </c>
    </row>
    <row r="3119" spans="2:3" x14ac:dyDescent="0.25">
      <c r="B3119" s="237">
        <v>3056</v>
      </c>
      <c r="C3119" s="236">
        <v>114.43836128967187</v>
      </c>
    </row>
    <row r="3120" spans="2:3" x14ac:dyDescent="0.25">
      <c r="B3120" s="237">
        <v>3057</v>
      </c>
      <c r="C3120" s="236">
        <v>217.02523928990331</v>
      </c>
    </row>
    <row r="3121" spans="2:3" x14ac:dyDescent="0.25">
      <c r="B3121" s="237">
        <v>3058</v>
      </c>
      <c r="C3121" s="236">
        <v>186.9377679697169</v>
      </c>
    </row>
    <row r="3122" spans="2:3" x14ac:dyDescent="0.25">
      <c r="B3122" s="237">
        <v>3059</v>
      </c>
      <c r="C3122" s="236">
        <v>74.409316116045261</v>
      </c>
    </row>
    <row r="3123" spans="2:3" x14ac:dyDescent="0.25">
      <c r="B3123" s="237">
        <v>3060</v>
      </c>
      <c r="C3123" s="236">
        <v>140.96584787522175</v>
      </c>
    </row>
    <row r="3124" spans="2:3" x14ac:dyDescent="0.25">
      <c r="B3124" s="237">
        <v>3061</v>
      </c>
      <c r="C3124" s="236">
        <v>131.42225903851704</v>
      </c>
    </row>
    <row r="3125" spans="2:3" x14ac:dyDescent="0.25">
      <c r="B3125" s="237">
        <v>3062</v>
      </c>
      <c r="C3125" s="236">
        <v>76.912246995499515</v>
      </c>
    </row>
    <row r="3126" spans="2:3" x14ac:dyDescent="0.25">
      <c r="B3126" s="237">
        <v>3063</v>
      </c>
      <c r="C3126" s="236">
        <v>216.73084576515177</v>
      </c>
    </row>
    <row r="3127" spans="2:3" x14ac:dyDescent="0.25">
      <c r="B3127" s="237">
        <v>3064</v>
      </c>
      <c r="C3127" s="236">
        <v>118.55019889954431</v>
      </c>
    </row>
    <row r="3128" spans="2:3" x14ac:dyDescent="0.25">
      <c r="B3128" s="237">
        <v>3065</v>
      </c>
      <c r="C3128" s="236">
        <v>143.67797035969625</v>
      </c>
    </row>
    <row r="3129" spans="2:3" x14ac:dyDescent="0.25">
      <c r="B3129" s="237">
        <v>3066</v>
      </c>
      <c r="C3129" s="236">
        <v>132.49301498909898</v>
      </c>
    </row>
    <row r="3130" spans="2:3" x14ac:dyDescent="0.25">
      <c r="B3130" s="237">
        <v>3067</v>
      </c>
      <c r="C3130" s="236">
        <v>96.309122231467356</v>
      </c>
    </row>
    <row r="3131" spans="2:3" x14ac:dyDescent="0.25">
      <c r="B3131" s="237">
        <v>3068</v>
      </c>
      <c r="C3131" s="236">
        <v>115.70919117516632</v>
      </c>
    </row>
    <row r="3132" spans="2:3" x14ac:dyDescent="0.25">
      <c r="B3132" s="237">
        <v>3069</v>
      </c>
      <c r="C3132" s="236">
        <v>141.59044068815882</v>
      </c>
    </row>
    <row r="3133" spans="2:3" x14ac:dyDescent="0.25">
      <c r="B3133" s="237">
        <v>3070</v>
      </c>
      <c r="C3133" s="236">
        <v>98.172005104375387</v>
      </c>
    </row>
    <row r="3134" spans="2:3" x14ac:dyDescent="0.25">
      <c r="B3134" s="237">
        <v>3071</v>
      </c>
      <c r="C3134" s="236">
        <v>83.676048265532373</v>
      </c>
    </row>
    <row r="3135" spans="2:3" x14ac:dyDescent="0.25">
      <c r="B3135" s="237">
        <v>3072</v>
      </c>
      <c r="C3135" s="236">
        <v>101.46214390618711</v>
      </c>
    </row>
    <row r="3136" spans="2:3" x14ac:dyDescent="0.25">
      <c r="B3136" s="237">
        <v>3073</v>
      </c>
      <c r="C3136" s="236">
        <v>179.56016271819965</v>
      </c>
    </row>
    <row r="3137" spans="2:3" x14ac:dyDescent="0.25">
      <c r="B3137" s="237">
        <v>3074</v>
      </c>
      <c r="C3137" s="236">
        <v>152.46261056940133</v>
      </c>
    </row>
    <row r="3138" spans="2:3" x14ac:dyDescent="0.25">
      <c r="B3138" s="237">
        <v>3075</v>
      </c>
      <c r="C3138" s="236">
        <v>149.68147045005517</v>
      </c>
    </row>
    <row r="3139" spans="2:3" x14ac:dyDescent="0.25">
      <c r="B3139" s="237">
        <v>3076</v>
      </c>
      <c r="C3139" s="236">
        <v>114.3769206188185</v>
      </c>
    </row>
    <row r="3140" spans="2:3" x14ac:dyDescent="0.25">
      <c r="B3140" s="237">
        <v>3077</v>
      </c>
      <c r="C3140" s="236">
        <v>108.24350720639048</v>
      </c>
    </row>
    <row r="3141" spans="2:3" x14ac:dyDescent="0.25">
      <c r="B3141" s="237">
        <v>3078</v>
      </c>
      <c r="C3141" s="236">
        <v>110.26785214471028</v>
      </c>
    </row>
    <row r="3142" spans="2:3" x14ac:dyDescent="0.25">
      <c r="B3142" s="237">
        <v>3079</v>
      </c>
      <c r="C3142" s="236">
        <v>84.797479605338111</v>
      </c>
    </row>
    <row r="3143" spans="2:3" x14ac:dyDescent="0.25">
      <c r="B3143" s="237">
        <v>3080</v>
      </c>
      <c r="C3143" s="236">
        <v>116.40255206799617</v>
      </c>
    </row>
    <row r="3144" spans="2:3" x14ac:dyDescent="0.25">
      <c r="B3144" s="237">
        <v>3081</v>
      </c>
      <c r="C3144" s="236">
        <v>169.68067330479161</v>
      </c>
    </row>
    <row r="3145" spans="2:3" x14ac:dyDescent="0.25">
      <c r="B3145" s="237">
        <v>3082</v>
      </c>
      <c r="C3145" s="236">
        <v>82.785406961467118</v>
      </c>
    </row>
    <row r="3146" spans="2:3" x14ac:dyDescent="0.25">
      <c r="B3146" s="237">
        <v>3083</v>
      </c>
      <c r="C3146" s="236">
        <v>138.21899082712847</v>
      </c>
    </row>
    <row r="3147" spans="2:3" x14ac:dyDescent="0.25">
      <c r="B3147" s="237">
        <v>3084</v>
      </c>
      <c r="C3147" s="236">
        <v>96.16506011227203</v>
      </c>
    </row>
    <row r="3148" spans="2:3" x14ac:dyDescent="0.25">
      <c r="B3148" s="237">
        <v>3085</v>
      </c>
      <c r="C3148" s="236">
        <v>121.13799546160233</v>
      </c>
    </row>
    <row r="3149" spans="2:3" x14ac:dyDescent="0.25">
      <c r="B3149" s="237">
        <v>3086</v>
      </c>
      <c r="C3149" s="236">
        <v>120.56761468197196</v>
      </c>
    </row>
    <row r="3150" spans="2:3" x14ac:dyDescent="0.25">
      <c r="B3150" s="237">
        <v>3087</v>
      </c>
      <c r="C3150" s="236">
        <v>129.63356147171385</v>
      </c>
    </row>
    <row r="3151" spans="2:3" x14ac:dyDescent="0.25">
      <c r="B3151" s="237">
        <v>3088</v>
      </c>
      <c r="C3151" s="236">
        <v>189.66956588308051</v>
      </c>
    </row>
    <row r="3152" spans="2:3" x14ac:dyDescent="0.25">
      <c r="B3152" s="237">
        <v>3089</v>
      </c>
      <c r="C3152" s="236">
        <v>123.09804987262237</v>
      </c>
    </row>
    <row r="3153" spans="2:3" x14ac:dyDescent="0.25">
      <c r="B3153" s="237">
        <v>3090</v>
      </c>
      <c r="C3153" s="236">
        <v>103.965489627715</v>
      </c>
    </row>
    <row r="3154" spans="2:3" x14ac:dyDescent="0.25">
      <c r="B3154" s="237">
        <v>3091</v>
      </c>
      <c r="C3154" s="236">
        <v>179.98622396422212</v>
      </c>
    </row>
    <row r="3155" spans="2:3" x14ac:dyDescent="0.25">
      <c r="B3155" s="237">
        <v>3092</v>
      </c>
      <c r="C3155" s="236">
        <v>164.00481350817512</v>
      </c>
    </row>
    <row r="3156" spans="2:3" x14ac:dyDescent="0.25">
      <c r="B3156" s="237">
        <v>3093</v>
      </c>
      <c r="C3156" s="236">
        <v>212.31269733790853</v>
      </c>
    </row>
    <row r="3157" spans="2:3" x14ac:dyDescent="0.25">
      <c r="B3157" s="237">
        <v>3094</v>
      </c>
      <c r="C3157" s="236">
        <v>141.31482908595859</v>
      </c>
    </row>
    <row r="3158" spans="2:3" x14ac:dyDescent="0.25">
      <c r="B3158" s="237">
        <v>3095</v>
      </c>
      <c r="C3158" s="236">
        <v>128.73599019256989</v>
      </c>
    </row>
    <row r="3159" spans="2:3" x14ac:dyDescent="0.25">
      <c r="B3159" s="237">
        <v>3096</v>
      </c>
      <c r="C3159" s="236">
        <v>104.56481864557347</v>
      </c>
    </row>
    <row r="3160" spans="2:3" x14ac:dyDescent="0.25">
      <c r="B3160" s="237">
        <v>3097</v>
      </c>
      <c r="C3160" s="236">
        <v>184.99196916488381</v>
      </c>
    </row>
    <row r="3161" spans="2:3" x14ac:dyDescent="0.25">
      <c r="B3161" s="237">
        <v>3098</v>
      </c>
      <c r="C3161" s="236">
        <v>142.62505831980954</v>
      </c>
    </row>
    <row r="3162" spans="2:3" x14ac:dyDescent="0.25">
      <c r="B3162" s="237">
        <v>3099</v>
      </c>
      <c r="C3162" s="236">
        <v>63.896383758080255</v>
      </c>
    </row>
    <row r="3163" spans="2:3" x14ac:dyDescent="0.25">
      <c r="B3163" s="237">
        <v>3100</v>
      </c>
      <c r="C3163" s="236">
        <v>182.78489131771619</v>
      </c>
    </row>
    <row r="3164" spans="2:3" x14ac:dyDescent="0.25">
      <c r="B3164" s="237">
        <v>3101</v>
      </c>
      <c r="C3164" s="236">
        <v>104.93594764174972</v>
      </c>
    </row>
    <row r="3165" spans="2:3" x14ac:dyDescent="0.25">
      <c r="B3165" s="237">
        <v>3102</v>
      </c>
      <c r="C3165" s="236">
        <v>193.19822074551641</v>
      </c>
    </row>
    <row r="3166" spans="2:3" x14ac:dyDescent="0.25">
      <c r="B3166" s="237">
        <v>3103</v>
      </c>
      <c r="C3166" s="236">
        <v>205.95286710408612</v>
      </c>
    </row>
    <row r="3167" spans="2:3" x14ac:dyDescent="0.25">
      <c r="B3167" s="237">
        <v>3104</v>
      </c>
      <c r="C3167" s="236">
        <v>117.39028033709603</v>
      </c>
    </row>
    <row r="3168" spans="2:3" x14ac:dyDescent="0.25">
      <c r="B3168" s="237">
        <v>3105</v>
      </c>
      <c r="C3168" s="236">
        <v>71.976524307020156</v>
      </c>
    </row>
    <row r="3169" spans="2:3" x14ac:dyDescent="0.25">
      <c r="B3169" s="237">
        <v>3106</v>
      </c>
      <c r="C3169" s="236">
        <v>148.33497421860579</v>
      </c>
    </row>
    <row r="3170" spans="2:3" x14ac:dyDescent="0.25">
      <c r="B3170" s="237">
        <v>3107</v>
      </c>
      <c r="C3170" s="236">
        <v>111.37218445813663</v>
      </c>
    </row>
    <row r="3171" spans="2:3" x14ac:dyDescent="0.25">
      <c r="B3171" s="237">
        <v>3108</v>
      </c>
      <c r="C3171" s="236">
        <v>168.95229447596523</v>
      </c>
    </row>
    <row r="3172" spans="2:3" x14ac:dyDescent="0.25">
      <c r="B3172" s="237">
        <v>3109</v>
      </c>
      <c r="C3172" s="236">
        <v>87.115322094443314</v>
      </c>
    </row>
    <row r="3173" spans="2:3" x14ac:dyDescent="0.25">
      <c r="B3173" s="237">
        <v>3110</v>
      </c>
      <c r="C3173" s="236">
        <v>170.85155159497035</v>
      </c>
    </row>
    <row r="3174" spans="2:3" x14ac:dyDescent="0.25">
      <c r="B3174" s="237">
        <v>3111</v>
      </c>
      <c r="C3174" s="236">
        <v>120.13328322046443</v>
      </c>
    </row>
    <row r="3175" spans="2:3" x14ac:dyDescent="0.25">
      <c r="B3175" s="237">
        <v>3112</v>
      </c>
      <c r="C3175" s="236">
        <v>145.76837922404818</v>
      </c>
    </row>
    <row r="3176" spans="2:3" x14ac:dyDescent="0.25">
      <c r="B3176" s="237">
        <v>3113</v>
      </c>
      <c r="C3176" s="236">
        <v>127.82041952369136</v>
      </c>
    </row>
    <row r="3177" spans="2:3" x14ac:dyDescent="0.25">
      <c r="B3177" s="237">
        <v>3114</v>
      </c>
      <c r="C3177" s="236">
        <v>111.23227650677144</v>
      </c>
    </row>
    <row r="3178" spans="2:3" x14ac:dyDescent="0.25">
      <c r="B3178" s="237">
        <v>3115</v>
      </c>
      <c r="C3178" s="236">
        <v>156.15279127893515</v>
      </c>
    </row>
    <row r="3179" spans="2:3" x14ac:dyDescent="0.25">
      <c r="B3179" s="237">
        <v>3116</v>
      </c>
      <c r="C3179" s="236">
        <v>65.919749079224857</v>
      </c>
    </row>
    <row r="3180" spans="2:3" x14ac:dyDescent="0.25">
      <c r="B3180" s="237">
        <v>3117</v>
      </c>
      <c r="C3180" s="236">
        <v>129.25601260171453</v>
      </c>
    </row>
    <row r="3181" spans="2:3" x14ac:dyDescent="0.25">
      <c r="B3181" s="237">
        <v>3118</v>
      </c>
      <c r="C3181" s="236">
        <v>179.01440069396233</v>
      </c>
    </row>
    <row r="3182" spans="2:3" x14ac:dyDescent="0.25">
      <c r="B3182" s="237">
        <v>3119</v>
      </c>
      <c r="C3182" s="236">
        <v>111.85586954464155</v>
      </c>
    </row>
    <row r="3183" spans="2:3" x14ac:dyDescent="0.25">
      <c r="B3183" s="237">
        <v>3120</v>
      </c>
      <c r="C3183" s="236">
        <v>76.068731170538697</v>
      </c>
    </row>
    <row r="3184" spans="2:3" x14ac:dyDescent="0.25">
      <c r="B3184" s="237">
        <v>3121</v>
      </c>
      <c r="C3184" s="236">
        <v>126.17276632691392</v>
      </c>
    </row>
    <row r="3185" spans="2:3" x14ac:dyDescent="0.25">
      <c r="B3185" s="237">
        <v>3122</v>
      </c>
      <c r="C3185" s="236">
        <v>184.36053533067846</v>
      </c>
    </row>
    <row r="3186" spans="2:3" x14ac:dyDescent="0.25">
      <c r="B3186" s="237">
        <v>3123</v>
      </c>
      <c r="C3186" s="236">
        <v>122.85011247337361</v>
      </c>
    </row>
    <row r="3187" spans="2:3" x14ac:dyDescent="0.25">
      <c r="B3187" s="237">
        <v>3124</v>
      </c>
      <c r="C3187" s="236">
        <v>71.442162397759347</v>
      </c>
    </row>
    <row r="3188" spans="2:3" x14ac:dyDescent="0.25">
      <c r="B3188" s="237">
        <v>3125</v>
      </c>
      <c r="C3188" s="236">
        <v>155.5215858656295</v>
      </c>
    </row>
    <row r="3189" spans="2:3" x14ac:dyDescent="0.25">
      <c r="B3189" s="237">
        <v>3126</v>
      </c>
      <c r="C3189" s="236">
        <v>139.98543141261069</v>
      </c>
    </row>
    <row r="3190" spans="2:3" x14ac:dyDescent="0.25">
      <c r="B3190" s="237">
        <v>3127</v>
      </c>
      <c r="C3190" s="236">
        <v>133.04266445226861</v>
      </c>
    </row>
    <row r="3191" spans="2:3" x14ac:dyDescent="0.25">
      <c r="B3191" s="237">
        <v>3128</v>
      </c>
      <c r="C3191" s="236">
        <v>121.91075841253904</v>
      </c>
    </row>
    <row r="3192" spans="2:3" x14ac:dyDescent="0.25">
      <c r="B3192" s="237">
        <v>3129</v>
      </c>
      <c r="C3192" s="236">
        <v>91.688329909930488</v>
      </c>
    </row>
    <row r="3193" spans="2:3" x14ac:dyDescent="0.25">
      <c r="B3193" s="237">
        <v>3130</v>
      </c>
      <c r="C3193" s="236">
        <v>155.84205359208843</v>
      </c>
    </row>
    <row r="3194" spans="2:3" x14ac:dyDescent="0.25">
      <c r="B3194" s="237">
        <v>3131</v>
      </c>
      <c r="C3194" s="236">
        <v>81.741382312571176</v>
      </c>
    </row>
    <row r="3195" spans="2:3" x14ac:dyDescent="0.25">
      <c r="B3195" s="237">
        <v>3132</v>
      </c>
      <c r="C3195" s="236">
        <v>111.30844450608788</v>
      </c>
    </row>
    <row r="3196" spans="2:3" x14ac:dyDescent="0.25">
      <c r="B3196" s="237">
        <v>3133</v>
      </c>
      <c r="C3196" s="236">
        <v>117.36569176551629</v>
      </c>
    </row>
    <row r="3197" spans="2:3" x14ac:dyDescent="0.25">
      <c r="B3197" s="237">
        <v>3134</v>
      </c>
      <c r="C3197" s="236">
        <v>136.35297339540955</v>
      </c>
    </row>
    <row r="3198" spans="2:3" x14ac:dyDescent="0.25">
      <c r="B3198" s="237">
        <v>3135</v>
      </c>
      <c r="C3198" s="236">
        <v>154.30396380249007</v>
      </c>
    </row>
    <row r="3199" spans="2:3" x14ac:dyDescent="0.25">
      <c r="B3199" s="237">
        <v>3136</v>
      </c>
      <c r="C3199" s="236">
        <v>215.03384209527604</v>
      </c>
    </row>
    <row r="3200" spans="2:3" x14ac:dyDescent="0.25">
      <c r="B3200" s="237">
        <v>3137</v>
      </c>
      <c r="C3200" s="236">
        <v>93.053857656355731</v>
      </c>
    </row>
    <row r="3201" spans="2:3" x14ac:dyDescent="0.25">
      <c r="B3201" s="237">
        <v>3138</v>
      </c>
      <c r="C3201" s="236">
        <v>154.15982789885666</v>
      </c>
    </row>
    <row r="3202" spans="2:3" x14ac:dyDescent="0.25">
      <c r="B3202" s="237">
        <v>3139</v>
      </c>
      <c r="C3202" s="236">
        <v>88.980281040574752</v>
      </c>
    </row>
    <row r="3203" spans="2:3" x14ac:dyDescent="0.25">
      <c r="B3203" s="237">
        <v>3140</v>
      </c>
      <c r="C3203" s="236">
        <v>95.633190114280751</v>
      </c>
    </row>
    <row r="3204" spans="2:3" x14ac:dyDescent="0.25">
      <c r="B3204" s="237">
        <v>3141</v>
      </c>
      <c r="C3204" s="236">
        <v>153.08918992054606</v>
      </c>
    </row>
    <row r="3205" spans="2:3" x14ac:dyDescent="0.25">
      <c r="B3205" s="237">
        <v>3142</v>
      </c>
      <c r="C3205" s="236">
        <v>148.74184237856818</v>
      </c>
    </row>
    <row r="3206" spans="2:3" x14ac:dyDescent="0.25">
      <c r="B3206" s="237">
        <v>3143</v>
      </c>
      <c r="C3206" s="236">
        <v>183.58343152368468</v>
      </c>
    </row>
    <row r="3207" spans="2:3" x14ac:dyDescent="0.25">
      <c r="B3207" s="237">
        <v>3144</v>
      </c>
      <c r="C3207" s="236">
        <v>112.15139319058036</v>
      </c>
    </row>
    <row r="3208" spans="2:3" x14ac:dyDescent="0.25">
      <c r="B3208" s="237">
        <v>3145</v>
      </c>
      <c r="C3208" s="236">
        <v>132.38686862932798</v>
      </c>
    </row>
    <row r="3209" spans="2:3" x14ac:dyDescent="0.25">
      <c r="B3209" s="237">
        <v>3146</v>
      </c>
      <c r="C3209" s="236">
        <v>98.040423067128557</v>
      </c>
    </row>
    <row r="3210" spans="2:3" x14ac:dyDescent="0.25">
      <c r="B3210" s="237">
        <v>3147</v>
      </c>
      <c r="C3210" s="236">
        <v>101.73975980818534</v>
      </c>
    </row>
    <row r="3211" spans="2:3" x14ac:dyDescent="0.25">
      <c r="B3211" s="237">
        <v>3148</v>
      </c>
      <c r="C3211" s="236">
        <v>160.20228583954446</v>
      </c>
    </row>
    <row r="3212" spans="2:3" x14ac:dyDescent="0.25">
      <c r="B3212" s="237">
        <v>3149</v>
      </c>
      <c r="C3212" s="236">
        <v>156.41618866748544</v>
      </c>
    </row>
    <row r="3213" spans="2:3" x14ac:dyDescent="0.25">
      <c r="B3213" s="237">
        <v>3150</v>
      </c>
      <c r="C3213" s="236">
        <v>148.61044227831064</v>
      </c>
    </row>
    <row r="3214" spans="2:3" x14ac:dyDescent="0.25">
      <c r="B3214" s="237">
        <v>3151</v>
      </c>
      <c r="C3214" s="236">
        <v>128.90633002859462</v>
      </c>
    </row>
    <row r="3215" spans="2:3" x14ac:dyDescent="0.25">
      <c r="B3215" s="237">
        <v>3152</v>
      </c>
      <c r="C3215" s="236">
        <v>141.45571091847847</v>
      </c>
    </row>
    <row r="3216" spans="2:3" x14ac:dyDescent="0.25">
      <c r="B3216" s="237">
        <v>3153</v>
      </c>
      <c r="C3216" s="236">
        <v>124.78137811124111</v>
      </c>
    </row>
    <row r="3217" spans="2:3" x14ac:dyDescent="0.25">
      <c r="B3217" s="237">
        <v>3154</v>
      </c>
      <c r="C3217" s="236">
        <v>142.77835766894896</v>
      </c>
    </row>
    <row r="3218" spans="2:3" x14ac:dyDescent="0.25">
      <c r="B3218" s="237">
        <v>3155</v>
      </c>
      <c r="C3218" s="236">
        <v>186.31636535058598</v>
      </c>
    </row>
    <row r="3219" spans="2:3" x14ac:dyDescent="0.25">
      <c r="B3219" s="237">
        <v>3156</v>
      </c>
      <c r="C3219" s="236">
        <v>151.58146654449402</v>
      </c>
    </row>
    <row r="3220" spans="2:3" x14ac:dyDescent="0.25">
      <c r="B3220" s="237">
        <v>3157</v>
      </c>
      <c r="C3220" s="236">
        <v>128.83664791810867</v>
      </c>
    </row>
    <row r="3221" spans="2:3" x14ac:dyDescent="0.25">
      <c r="B3221" s="237">
        <v>3158</v>
      </c>
      <c r="C3221" s="236">
        <v>88.001260287820855</v>
      </c>
    </row>
    <row r="3222" spans="2:3" x14ac:dyDescent="0.25">
      <c r="B3222" s="237">
        <v>3159</v>
      </c>
      <c r="C3222" s="236">
        <v>189.62320690243345</v>
      </c>
    </row>
    <row r="3223" spans="2:3" x14ac:dyDescent="0.25">
      <c r="B3223" s="237">
        <v>3160</v>
      </c>
      <c r="C3223" s="236">
        <v>107.69712760153902</v>
      </c>
    </row>
    <row r="3224" spans="2:3" x14ac:dyDescent="0.25">
      <c r="B3224" s="237">
        <v>3161</v>
      </c>
      <c r="C3224" s="236">
        <v>107.47633040469596</v>
      </c>
    </row>
    <row r="3225" spans="2:3" x14ac:dyDescent="0.25">
      <c r="B3225" s="237">
        <v>3162</v>
      </c>
      <c r="C3225" s="236">
        <v>185.25659335289788</v>
      </c>
    </row>
    <row r="3226" spans="2:3" x14ac:dyDescent="0.25">
      <c r="B3226" s="237">
        <v>3163</v>
      </c>
      <c r="C3226" s="236">
        <v>163.30471646161618</v>
      </c>
    </row>
    <row r="3227" spans="2:3" x14ac:dyDescent="0.25">
      <c r="B3227" s="237">
        <v>3164</v>
      </c>
      <c r="C3227" s="236">
        <v>54.909194781738982</v>
      </c>
    </row>
    <row r="3228" spans="2:3" x14ac:dyDescent="0.25">
      <c r="B3228" s="237">
        <v>3165</v>
      </c>
      <c r="C3228" s="236">
        <v>96.117051896703316</v>
      </c>
    </row>
    <row r="3229" spans="2:3" x14ac:dyDescent="0.25">
      <c r="B3229" s="237">
        <v>3166</v>
      </c>
      <c r="C3229" s="236">
        <v>137.40465805372895</v>
      </c>
    </row>
    <row r="3230" spans="2:3" x14ac:dyDescent="0.25">
      <c r="B3230" s="237">
        <v>3167</v>
      </c>
      <c r="C3230" s="236">
        <v>137.95333770006349</v>
      </c>
    </row>
    <row r="3231" spans="2:3" x14ac:dyDescent="0.25">
      <c r="B3231" s="237">
        <v>3168</v>
      </c>
      <c r="C3231" s="236">
        <v>139.86189610745987</v>
      </c>
    </row>
    <row r="3232" spans="2:3" x14ac:dyDescent="0.25">
      <c r="B3232" s="237">
        <v>3169</v>
      </c>
      <c r="C3232" s="236">
        <v>149.38458478679823</v>
      </c>
    </row>
    <row r="3233" spans="2:3" x14ac:dyDescent="0.25">
      <c r="B3233" s="237">
        <v>3170</v>
      </c>
      <c r="C3233" s="236">
        <v>195.32748265134833</v>
      </c>
    </row>
    <row r="3234" spans="2:3" x14ac:dyDescent="0.25">
      <c r="B3234" s="237">
        <v>3171</v>
      </c>
      <c r="C3234" s="236">
        <v>126.51080288429081</v>
      </c>
    </row>
    <row r="3235" spans="2:3" x14ac:dyDescent="0.25">
      <c r="B3235" s="237">
        <v>3172</v>
      </c>
      <c r="C3235" s="236">
        <v>51.972172500062413</v>
      </c>
    </row>
    <row r="3236" spans="2:3" x14ac:dyDescent="0.25">
      <c r="B3236" s="237">
        <v>3173</v>
      </c>
      <c r="C3236" s="236">
        <v>141.84730362873796</v>
      </c>
    </row>
    <row r="3237" spans="2:3" x14ac:dyDescent="0.25">
      <c r="B3237" s="237">
        <v>3174</v>
      </c>
      <c r="C3237" s="236">
        <v>153.09589252561958</v>
      </c>
    </row>
    <row r="3238" spans="2:3" x14ac:dyDescent="0.25">
      <c r="B3238" s="237">
        <v>3175</v>
      </c>
      <c r="C3238" s="236">
        <v>109.06040950699413</v>
      </c>
    </row>
    <row r="3239" spans="2:3" x14ac:dyDescent="0.25">
      <c r="B3239" s="237">
        <v>3176</v>
      </c>
      <c r="C3239" s="236">
        <v>115.41907691125688</v>
      </c>
    </row>
    <row r="3240" spans="2:3" x14ac:dyDescent="0.25">
      <c r="B3240" s="237">
        <v>3177</v>
      </c>
      <c r="C3240" s="236">
        <v>152.85201743144685</v>
      </c>
    </row>
    <row r="3241" spans="2:3" x14ac:dyDescent="0.25">
      <c r="B3241" s="237">
        <v>3178</v>
      </c>
      <c r="C3241" s="236">
        <v>173.05992214755526</v>
      </c>
    </row>
    <row r="3242" spans="2:3" x14ac:dyDescent="0.25">
      <c r="B3242" s="237">
        <v>3179</v>
      </c>
      <c r="C3242" s="236">
        <v>79.534188703083061</v>
      </c>
    </row>
    <row r="3243" spans="2:3" x14ac:dyDescent="0.25">
      <c r="B3243" s="237">
        <v>3180</v>
      </c>
      <c r="C3243" s="236">
        <v>115.27276953741227</v>
      </c>
    </row>
    <row r="3244" spans="2:3" x14ac:dyDescent="0.25">
      <c r="B3244" s="237">
        <v>3181</v>
      </c>
      <c r="C3244" s="236">
        <v>118.79984193469173</v>
      </c>
    </row>
    <row r="3245" spans="2:3" x14ac:dyDescent="0.25">
      <c r="B3245" s="237">
        <v>3182</v>
      </c>
      <c r="C3245" s="236">
        <v>126.15502230661563</v>
      </c>
    </row>
    <row r="3246" spans="2:3" x14ac:dyDescent="0.25">
      <c r="B3246" s="237">
        <v>3183</v>
      </c>
      <c r="C3246" s="236">
        <v>121.54087684192748</v>
      </c>
    </row>
    <row r="3247" spans="2:3" x14ac:dyDescent="0.25">
      <c r="B3247" s="237">
        <v>3184</v>
      </c>
      <c r="C3247" s="236">
        <v>77.319661896738353</v>
      </c>
    </row>
    <row r="3248" spans="2:3" x14ac:dyDescent="0.25">
      <c r="B3248" s="237">
        <v>3185</v>
      </c>
      <c r="C3248" s="236">
        <v>94.606433399042601</v>
      </c>
    </row>
    <row r="3249" spans="2:3" x14ac:dyDescent="0.25">
      <c r="B3249" s="237">
        <v>3186</v>
      </c>
      <c r="C3249" s="236">
        <v>119.55340936661587</v>
      </c>
    </row>
    <row r="3250" spans="2:3" x14ac:dyDescent="0.25">
      <c r="B3250" s="237">
        <v>3187</v>
      </c>
      <c r="C3250" s="236">
        <v>103.00468750505334</v>
      </c>
    </row>
    <row r="3251" spans="2:3" x14ac:dyDescent="0.25">
      <c r="B3251" s="237">
        <v>3188</v>
      </c>
      <c r="C3251" s="236">
        <v>153.06476503473115</v>
      </c>
    </row>
    <row r="3252" spans="2:3" x14ac:dyDescent="0.25">
      <c r="B3252" s="237">
        <v>3189</v>
      </c>
      <c r="C3252" s="236">
        <v>137.47491279329151</v>
      </c>
    </row>
    <row r="3253" spans="2:3" x14ac:dyDescent="0.25">
      <c r="B3253" s="237">
        <v>3190</v>
      </c>
      <c r="C3253" s="236">
        <v>128.49931926198812</v>
      </c>
    </row>
    <row r="3254" spans="2:3" x14ac:dyDescent="0.25">
      <c r="B3254" s="237">
        <v>3191</v>
      </c>
      <c r="C3254" s="236">
        <v>110.8258657221003</v>
      </c>
    </row>
    <row r="3255" spans="2:3" x14ac:dyDescent="0.25">
      <c r="B3255" s="237">
        <v>3192</v>
      </c>
      <c r="C3255" s="236">
        <v>115.9044815081662</v>
      </c>
    </row>
    <row r="3256" spans="2:3" x14ac:dyDescent="0.25">
      <c r="B3256" s="237">
        <v>3193</v>
      </c>
      <c r="C3256" s="236">
        <v>133.70814663667187</v>
      </c>
    </row>
    <row r="3257" spans="2:3" x14ac:dyDescent="0.25">
      <c r="B3257" s="237">
        <v>3194</v>
      </c>
      <c r="C3257" s="236">
        <v>195.35514954701713</v>
      </c>
    </row>
    <row r="3258" spans="2:3" x14ac:dyDescent="0.25">
      <c r="B3258" s="237">
        <v>3195</v>
      </c>
      <c r="C3258" s="236">
        <v>109.0315258566152</v>
      </c>
    </row>
    <row r="3259" spans="2:3" x14ac:dyDescent="0.25">
      <c r="B3259" s="237">
        <v>3196</v>
      </c>
      <c r="C3259" s="236">
        <v>150.26430993304166</v>
      </c>
    </row>
    <row r="3260" spans="2:3" x14ac:dyDescent="0.25">
      <c r="B3260" s="237">
        <v>3197</v>
      </c>
      <c r="C3260" s="236">
        <v>107.08842777152938</v>
      </c>
    </row>
    <row r="3261" spans="2:3" x14ac:dyDescent="0.25">
      <c r="B3261" s="237">
        <v>3198</v>
      </c>
      <c r="C3261" s="236">
        <v>156.5742996638437</v>
      </c>
    </row>
    <row r="3262" spans="2:3" x14ac:dyDescent="0.25">
      <c r="B3262" s="237">
        <v>3199</v>
      </c>
      <c r="C3262" s="236">
        <v>119.19857291376138</v>
      </c>
    </row>
    <row r="3263" spans="2:3" x14ac:dyDescent="0.25">
      <c r="B3263" s="237">
        <v>3200</v>
      </c>
      <c r="C3263" s="236">
        <v>178.00295342078672</v>
      </c>
    </row>
    <row r="3264" spans="2:3" x14ac:dyDescent="0.25">
      <c r="B3264" s="237">
        <v>3201</v>
      </c>
      <c r="C3264" s="236">
        <v>93.142415665695992</v>
      </c>
    </row>
    <row r="3265" spans="2:3" x14ac:dyDescent="0.25">
      <c r="B3265" s="237">
        <v>3202</v>
      </c>
      <c r="C3265" s="236">
        <v>190.16669040503706</v>
      </c>
    </row>
    <row r="3266" spans="2:3" x14ac:dyDescent="0.25">
      <c r="B3266" s="237">
        <v>3203</v>
      </c>
      <c r="C3266" s="236">
        <v>224.82003389763099</v>
      </c>
    </row>
    <row r="3267" spans="2:3" x14ac:dyDescent="0.25">
      <c r="B3267" s="237">
        <v>3204</v>
      </c>
      <c r="C3267" s="236">
        <v>150.59810267631755</v>
      </c>
    </row>
    <row r="3268" spans="2:3" x14ac:dyDescent="0.25">
      <c r="B3268" s="237">
        <v>3205</v>
      </c>
      <c r="C3268" s="236">
        <v>169.37433781769619</v>
      </c>
    </row>
    <row r="3269" spans="2:3" x14ac:dyDescent="0.25">
      <c r="B3269" s="237">
        <v>3206</v>
      </c>
      <c r="C3269" s="236">
        <v>270.54909082890646</v>
      </c>
    </row>
    <row r="3270" spans="2:3" x14ac:dyDescent="0.25">
      <c r="B3270" s="237">
        <v>3207</v>
      </c>
      <c r="C3270" s="236">
        <v>177.14112103149193</v>
      </c>
    </row>
    <row r="3271" spans="2:3" x14ac:dyDescent="0.25">
      <c r="B3271" s="237">
        <v>3208</v>
      </c>
      <c r="C3271" s="236">
        <v>112.04181509339463</v>
      </c>
    </row>
    <row r="3272" spans="2:3" x14ac:dyDescent="0.25">
      <c r="B3272" s="237">
        <v>3209</v>
      </c>
      <c r="C3272" s="236">
        <v>134.31421578494755</v>
      </c>
    </row>
    <row r="3273" spans="2:3" x14ac:dyDescent="0.25">
      <c r="B3273" s="237">
        <v>3210</v>
      </c>
      <c r="C3273" s="236">
        <v>125.46562110649241</v>
      </c>
    </row>
    <row r="3274" spans="2:3" x14ac:dyDescent="0.25">
      <c r="B3274" s="237">
        <v>3211</v>
      </c>
      <c r="C3274" s="236">
        <v>116.01850975174257</v>
      </c>
    </row>
    <row r="3275" spans="2:3" x14ac:dyDescent="0.25">
      <c r="B3275" s="237">
        <v>3212</v>
      </c>
      <c r="C3275" s="236">
        <v>99.935413870142909</v>
      </c>
    </row>
    <row r="3276" spans="2:3" x14ac:dyDescent="0.25">
      <c r="B3276" s="237">
        <v>3213</v>
      </c>
      <c r="C3276" s="236">
        <v>147.00184942113844</v>
      </c>
    </row>
    <row r="3277" spans="2:3" x14ac:dyDescent="0.25">
      <c r="B3277" s="237">
        <v>3214</v>
      </c>
      <c r="C3277" s="236">
        <v>98.518463145585514</v>
      </c>
    </row>
    <row r="3278" spans="2:3" x14ac:dyDescent="0.25">
      <c r="B3278" s="237">
        <v>3215</v>
      </c>
      <c r="C3278" s="236">
        <v>84.097181137252903</v>
      </c>
    </row>
    <row r="3279" spans="2:3" x14ac:dyDescent="0.25">
      <c r="B3279" s="237">
        <v>3216</v>
      </c>
      <c r="C3279" s="236">
        <v>130.81616610642169</v>
      </c>
    </row>
    <row r="3280" spans="2:3" x14ac:dyDescent="0.25">
      <c r="B3280" s="237">
        <v>3217</v>
      </c>
      <c r="C3280" s="236">
        <v>79.497620965978513</v>
      </c>
    </row>
    <row r="3281" spans="2:3" x14ac:dyDescent="0.25">
      <c r="B3281" s="237">
        <v>3218</v>
      </c>
      <c r="C3281" s="236">
        <v>211.06730088853632</v>
      </c>
    </row>
    <row r="3282" spans="2:3" x14ac:dyDescent="0.25">
      <c r="B3282" s="237">
        <v>3219</v>
      </c>
      <c r="C3282" s="236">
        <v>173.95032253089332</v>
      </c>
    </row>
    <row r="3283" spans="2:3" x14ac:dyDescent="0.25">
      <c r="B3283" s="237">
        <v>3220</v>
      </c>
      <c r="C3283" s="236">
        <v>128.64620102378544</v>
      </c>
    </row>
    <row r="3284" spans="2:3" x14ac:dyDescent="0.25">
      <c r="B3284" s="237">
        <v>3221</v>
      </c>
      <c r="C3284" s="236">
        <v>112.12172433817227</v>
      </c>
    </row>
    <row r="3285" spans="2:3" x14ac:dyDescent="0.25">
      <c r="B3285" s="237">
        <v>3222</v>
      </c>
      <c r="C3285" s="236">
        <v>131.40483033791094</v>
      </c>
    </row>
    <row r="3286" spans="2:3" x14ac:dyDescent="0.25">
      <c r="B3286" s="237">
        <v>3223</v>
      </c>
      <c r="C3286" s="236">
        <v>124.87525298289501</v>
      </c>
    </row>
    <row r="3287" spans="2:3" x14ac:dyDescent="0.25">
      <c r="B3287" s="237">
        <v>3224</v>
      </c>
      <c r="C3287" s="236">
        <v>147.38390347536622</v>
      </c>
    </row>
    <row r="3288" spans="2:3" x14ac:dyDescent="0.25">
      <c r="B3288" s="237">
        <v>3225</v>
      </c>
      <c r="C3288" s="236">
        <v>96.752230110075729</v>
      </c>
    </row>
    <row r="3289" spans="2:3" x14ac:dyDescent="0.25">
      <c r="B3289" s="237">
        <v>3226</v>
      </c>
      <c r="C3289" s="236">
        <v>134.83943508999744</v>
      </c>
    </row>
    <row r="3290" spans="2:3" x14ac:dyDescent="0.25">
      <c r="B3290" s="237">
        <v>3227</v>
      </c>
      <c r="C3290" s="236">
        <v>164.43439985426295</v>
      </c>
    </row>
    <row r="3291" spans="2:3" x14ac:dyDescent="0.25">
      <c r="B3291" s="237">
        <v>3228</v>
      </c>
      <c r="C3291" s="236">
        <v>112.94387161637948</v>
      </c>
    </row>
    <row r="3292" spans="2:3" x14ac:dyDescent="0.25">
      <c r="B3292" s="237">
        <v>3229</v>
      </c>
      <c r="C3292" s="236">
        <v>124.34417593261553</v>
      </c>
    </row>
    <row r="3293" spans="2:3" x14ac:dyDescent="0.25">
      <c r="B3293" s="237">
        <v>3230</v>
      </c>
      <c r="C3293" s="236">
        <v>89.774407939374953</v>
      </c>
    </row>
    <row r="3294" spans="2:3" x14ac:dyDescent="0.25">
      <c r="B3294" s="237">
        <v>3231</v>
      </c>
      <c r="C3294" s="236">
        <v>92.68522241435906</v>
      </c>
    </row>
    <row r="3295" spans="2:3" x14ac:dyDescent="0.25">
      <c r="B3295" s="237">
        <v>3232</v>
      </c>
      <c r="C3295" s="236">
        <v>130.66894550414932</v>
      </c>
    </row>
    <row r="3296" spans="2:3" x14ac:dyDescent="0.25">
      <c r="B3296" s="237">
        <v>3233</v>
      </c>
      <c r="C3296" s="236">
        <v>101.44828730935768</v>
      </c>
    </row>
    <row r="3297" spans="2:3" x14ac:dyDescent="0.25">
      <c r="B3297" s="237">
        <v>3234</v>
      </c>
      <c r="C3297" s="236">
        <v>141.18328374968968</v>
      </c>
    </row>
    <row r="3298" spans="2:3" x14ac:dyDescent="0.25">
      <c r="B3298" s="237">
        <v>3235</v>
      </c>
      <c r="C3298" s="236">
        <v>109.74108602318954</v>
      </c>
    </row>
    <row r="3299" spans="2:3" x14ac:dyDescent="0.25">
      <c r="B3299" s="237">
        <v>3236</v>
      </c>
      <c r="C3299" s="236">
        <v>138.97347661701517</v>
      </c>
    </row>
    <row r="3300" spans="2:3" x14ac:dyDescent="0.25">
      <c r="B3300" s="237">
        <v>3237</v>
      </c>
      <c r="C3300" s="236">
        <v>119.88312785409651</v>
      </c>
    </row>
    <row r="3301" spans="2:3" x14ac:dyDescent="0.25">
      <c r="B3301" s="237">
        <v>3238</v>
      </c>
      <c r="C3301" s="236">
        <v>109.48396297704758</v>
      </c>
    </row>
    <row r="3302" spans="2:3" x14ac:dyDescent="0.25">
      <c r="B3302" s="237">
        <v>3239</v>
      </c>
      <c r="C3302" s="236">
        <v>196.97300991367953</v>
      </c>
    </row>
    <row r="3303" spans="2:3" x14ac:dyDescent="0.25">
      <c r="B3303" s="237">
        <v>3240</v>
      </c>
      <c r="C3303" s="236">
        <v>117.44190357831744</v>
      </c>
    </row>
    <row r="3304" spans="2:3" x14ac:dyDescent="0.25">
      <c r="B3304" s="237">
        <v>3241</v>
      </c>
      <c r="C3304" s="236">
        <v>94.171322590502754</v>
      </c>
    </row>
    <row r="3305" spans="2:3" x14ac:dyDescent="0.25">
      <c r="B3305" s="237">
        <v>3242</v>
      </c>
      <c r="C3305" s="236">
        <v>97.834783043858522</v>
      </c>
    </row>
    <row r="3306" spans="2:3" x14ac:dyDescent="0.25">
      <c r="B3306" s="237">
        <v>3243</v>
      </c>
      <c r="C3306" s="236">
        <v>109.98141704660999</v>
      </c>
    </row>
    <row r="3307" spans="2:3" x14ac:dyDescent="0.25">
      <c r="B3307" s="237">
        <v>3244</v>
      </c>
      <c r="C3307" s="236">
        <v>140.2619600241735</v>
      </c>
    </row>
    <row r="3308" spans="2:3" x14ac:dyDescent="0.25">
      <c r="B3308" s="237">
        <v>3245</v>
      </c>
      <c r="C3308" s="236">
        <v>128.08232126817015</v>
      </c>
    </row>
    <row r="3309" spans="2:3" x14ac:dyDescent="0.25">
      <c r="B3309" s="237">
        <v>3246</v>
      </c>
      <c r="C3309" s="236">
        <v>122.47594384763529</v>
      </c>
    </row>
    <row r="3310" spans="2:3" x14ac:dyDescent="0.25">
      <c r="B3310" s="237">
        <v>3247</v>
      </c>
      <c r="C3310" s="236">
        <v>88.819342175467895</v>
      </c>
    </row>
    <row r="3311" spans="2:3" x14ac:dyDescent="0.25">
      <c r="B3311" s="237">
        <v>3248</v>
      </c>
      <c r="C3311" s="236">
        <v>84.392038771484295</v>
      </c>
    </row>
    <row r="3312" spans="2:3" x14ac:dyDescent="0.25">
      <c r="B3312" s="237">
        <v>3249</v>
      </c>
      <c r="C3312" s="236">
        <v>144.00095312426799</v>
      </c>
    </row>
    <row r="3313" spans="2:3" x14ac:dyDescent="0.25">
      <c r="B3313" s="237">
        <v>3250</v>
      </c>
      <c r="C3313" s="236">
        <v>156.54831143736217</v>
      </c>
    </row>
    <row r="3314" spans="2:3" x14ac:dyDescent="0.25">
      <c r="B3314" s="237">
        <v>3251</v>
      </c>
      <c r="C3314" s="236">
        <v>134.69733680148849</v>
      </c>
    </row>
    <row r="3315" spans="2:3" x14ac:dyDescent="0.25">
      <c r="B3315" s="237">
        <v>3252</v>
      </c>
      <c r="C3315" s="236">
        <v>87.953026567280048</v>
      </c>
    </row>
    <row r="3316" spans="2:3" x14ac:dyDescent="0.25">
      <c r="B3316" s="237">
        <v>3253</v>
      </c>
      <c r="C3316" s="236">
        <v>104.5807329783331</v>
      </c>
    </row>
    <row r="3317" spans="2:3" x14ac:dyDescent="0.25">
      <c r="B3317" s="237">
        <v>3254</v>
      </c>
      <c r="C3317" s="236">
        <v>136.28281424972076</v>
      </c>
    </row>
    <row r="3318" spans="2:3" x14ac:dyDescent="0.25">
      <c r="B3318" s="237">
        <v>3255</v>
      </c>
      <c r="C3318" s="236">
        <v>187.05292385715813</v>
      </c>
    </row>
    <row r="3319" spans="2:3" x14ac:dyDescent="0.25">
      <c r="B3319" s="237">
        <v>3256</v>
      </c>
      <c r="C3319" s="236">
        <v>109.23326781754037</v>
      </c>
    </row>
    <row r="3320" spans="2:3" x14ac:dyDescent="0.25">
      <c r="B3320" s="237">
        <v>3257</v>
      </c>
      <c r="C3320" s="236">
        <v>127.78362412203127</v>
      </c>
    </row>
    <row r="3321" spans="2:3" x14ac:dyDescent="0.25">
      <c r="B3321" s="237">
        <v>3258</v>
      </c>
      <c r="C3321" s="236">
        <v>100.6564410526551</v>
      </c>
    </row>
    <row r="3322" spans="2:3" x14ac:dyDescent="0.25">
      <c r="B3322" s="237">
        <v>3259</v>
      </c>
      <c r="C3322" s="236">
        <v>100.5551640339843</v>
      </c>
    </row>
    <row r="3323" spans="2:3" x14ac:dyDescent="0.25">
      <c r="B3323" s="237">
        <v>3260</v>
      </c>
      <c r="C3323" s="236">
        <v>173.43394674925713</v>
      </c>
    </row>
    <row r="3324" spans="2:3" x14ac:dyDescent="0.25">
      <c r="B3324" s="237">
        <v>3261</v>
      </c>
      <c r="C3324" s="236">
        <v>109.81026711846346</v>
      </c>
    </row>
    <row r="3325" spans="2:3" x14ac:dyDescent="0.25">
      <c r="B3325" s="237">
        <v>3262</v>
      </c>
      <c r="C3325" s="236">
        <v>115.56324437042218</v>
      </c>
    </row>
    <row r="3326" spans="2:3" x14ac:dyDescent="0.25">
      <c r="B3326" s="237">
        <v>3263</v>
      </c>
      <c r="C3326" s="236">
        <v>106.85529894199111</v>
      </c>
    </row>
    <row r="3327" spans="2:3" x14ac:dyDescent="0.25">
      <c r="B3327" s="237">
        <v>3264</v>
      </c>
      <c r="C3327" s="236">
        <v>113.33348608009682</v>
      </c>
    </row>
    <row r="3328" spans="2:3" x14ac:dyDescent="0.25">
      <c r="B3328" s="237">
        <v>3265</v>
      </c>
      <c r="C3328" s="236">
        <v>169.57712887653489</v>
      </c>
    </row>
    <row r="3329" spans="2:3" x14ac:dyDescent="0.25">
      <c r="B3329" s="237">
        <v>3266</v>
      </c>
      <c r="C3329" s="236">
        <v>171.95353219330519</v>
      </c>
    </row>
    <row r="3330" spans="2:3" x14ac:dyDescent="0.25">
      <c r="B3330" s="237">
        <v>3267</v>
      </c>
      <c r="C3330" s="236">
        <v>177.04040737663547</v>
      </c>
    </row>
    <row r="3331" spans="2:3" x14ac:dyDescent="0.25">
      <c r="B3331" s="237">
        <v>3268</v>
      </c>
      <c r="C3331" s="236">
        <v>108.29045425668868</v>
      </c>
    </row>
    <row r="3332" spans="2:3" x14ac:dyDescent="0.25">
      <c r="B3332" s="237">
        <v>3269</v>
      </c>
      <c r="C3332" s="236">
        <v>197.59173415116393</v>
      </c>
    </row>
    <row r="3333" spans="2:3" x14ac:dyDescent="0.25">
      <c r="B3333" s="237">
        <v>3270</v>
      </c>
      <c r="C3333" s="236">
        <v>109.85544098850443</v>
      </c>
    </row>
    <row r="3334" spans="2:3" x14ac:dyDescent="0.25">
      <c r="B3334" s="237">
        <v>3271</v>
      </c>
      <c r="C3334" s="236">
        <v>138.16262959721897</v>
      </c>
    </row>
    <row r="3335" spans="2:3" x14ac:dyDescent="0.25">
      <c r="B3335" s="237">
        <v>3272</v>
      </c>
      <c r="C3335" s="236">
        <v>115.72124836607364</v>
      </c>
    </row>
    <row r="3336" spans="2:3" x14ac:dyDescent="0.25">
      <c r="B3336" s="237">
        <v>3273</v>
      </c>
      <c r="C3336" s="236">
        <v>174.47492964054803</v>
      </c>
    </row>
    <row r="3337" spans="2:3" x14ac:dyDescent="0.25">
      <c r="B3337" s="237">
        <v>3274</v>
      </c>
      <c r="C3337" s="236">
        <v>83.972214444008927</v>
      </c>
    </row>
    <row r="3338" spans="2:3" x14ac:dyDescent="0.25">
      <c r="B3338" s="237">
        <v>3275</v>
      </c>
      <c r="C3338" s="236">
        <v>120.5822187103095</v>
      </c>
    </row>
    <row r="3339" spans="2:3" x14ac:dyDescent="0.25">
      <c r="B3339" s="237">
        <v>3276</v>
      </c>
      <c r="C3339" s="236">
        <v>107.51833117063285</v>
      </c>
    </row>
    <row r="3340" spans="2:3" x14ac:dyDescent="0.25">
      <c r="B3340" s="237">
        <v>3277</v>
      </c>
      <c r="C3340" s="236">
        <v>89.434357469487367</v>
      </c>
    </row>
    <row r="3341" spans="2:3" x14ac:dyDescent="0.25">
      <c r="B3341" s="237">
        <v>3278</v>
      </c>
      <c r="C3341" s="236">
        <v>185.63517708501644</v>
      </c>
    </row>
    <row r="3342" spans="2:3" x14ac:dyDescent="0.25">
      <c r="B3342" s="237">
        <v>3279</v>
      </c>
      <c r="C3342" s="236">
        <v>185.95867566043785</v>
      </c>
    </row>
    <row r="3343" spans="2:3" x14ac:dyDescent="0.25">
      <c r="B3343" s="237">
        <v>3280</v>
      </c>
      <c r="C3343" s="236">
        <v>170.96070251614424</v>
      </c>
    </row>
    <row r="3344" spans="2:3" x14ac:dyDescent="0.25">
      <c r="B3344" s="237">
        <v>3281</v>
      </c>
      <c r="C3344" s="236">
        <v>190.3438841940208</v>
      </c>
    </row>
    <row r="3345" spans="2:3" x14ac:dyDescent="0.25">
      <c r="B3345" s="237">
        <v>3282</v>
      </c>
      <c r="C3345" s="236">
        <v>106.15345558969287</v>
      </c>
    </row>
    <row r="3346" spans="2:3" x14ac:dyDescent="0.25">
      <c r="B3346" s="237">
        <v>3283</v>
      </c>
      <c r="C3346" s="236">
        <v>161.62041781149222</v>
      </c>
    </row>
    <row r="3347" spans="2:3" x14ac:dyDescent="0.25">
      <c r="B3347" s="237">
        <v>3284</v>
      </c>
      <c r="C3347" s="236">
        <v>122.91035511817253</v>
      </c>
    </row>
    <row r="3348" spans="2:3" x14ac:dyDescent="0.25">
      <c r="B3348" s="237">
        <v>3285</v>
      </c>
      <c r="C3348" s="236">
        <v>121.65380348795222</v>
      </c>
    </row>
    <row r="3349" spans="2:3" x14ac:dyDescent="0.25">
      <c r="B3349" s="237">
        <v>3286</v>
      </c>
      <c r="C3349" s="236">
        <v>86.464943802782216</v>
      </c>
    </row>
    <row r="3350" spans="2:3" x14ac:dyDescent="0.25">
      <c r="B3350" s="237">
        <v>3287</v>
      </c>
      <c r="C3350" s="236">
        <v>131.94166068813772</v>
      </c>
    </row>
    <row r="3351" spans="2:3" x14ac:dyDescent="0.25">
      <c r="B3351" s="237">
        <v>3288</v>
      </c>
      <c r="C3351" s="236">
        <v>145.68375417477847</v>
      </c>
    </row>
    <row r="3352" spans="2:3" x14ac:dyDescent="0.25">
      <c r="B3352" s="237">
        <v>3289</v>
      </c>
      <c r="C3352" s="236">
        <v>123.43951899871229</v>
      </c>
    </row>
    <row r="3353" spans="2:3" x14ac:dyDescent="0.25">
      <c r="B3353" s="237">
        <v>3290</v>
      </c>
      <c r="C3353" s="236">
        <v>107.30258925692416</v>
      </c>
    </row>
    <row r="3354" spans="2:3" x14ac:dyDescent="0.25">
      <c r="B3354" s="237">
        <v>3291</v>
      </c>
      <c r="C3354" s="236">
        <v>105.56236264273825</v>
      </c>
    </row>
    <row r="3355" spans="2:3" x14ac:dyDescent="0.25">
      <c r="B3355" s="237">
        <v>3292</v>
      </c>
      <c r="C3355" s="236">
        <v>152.93180521499389</v>
      </c>
    </row>
    <row r="3356" spans="2:3" x14ac:dyDescent="0.25">
      <c r="B3356" s="237">
        <v>3293</v>
      </c>
      <c r="C3356" s="236">
        <v>151.79155324181178</v>
      </c>
    </row>
    <row r="3357" spans="2:3" x14ac:dyDescent="0.25">
      <c r="B3357" s="237">
        <v>3294</v>
      </c>
      <c r="C3357" s="236">
        <v>86.636135409954889</v>
      </c>
    </row>
    <row r="3358" spans="2:3" x14ac:dyDescent="0.25">
      <c r="B3358" s="237">
        <v>3295</v>
      </c>
      <c r="C3358" s="236">
        <v>238.32669620564553</v>
      </c>
    </row>
    <row r="3359" spans="2:3" x14ac:dyDescent="0.25">
      <c r="B3359" s="237">
        <v>3296</v>
      </c>
      <c r="C3359" s="236">
        <v>173.04904042063274</v>
      </c>
    </row>
    <row r="3360" spans="2:3" x14ac:dyDescent="0.25">
      <c r="B3360" s="237">
        <v>3297</v>
      </c>
      <c r="C3360" s="236">
        <v>87.810545979646875</v>
      </c>
    </row>
    <row r="3361" spans="2:3" x14ac:dyDescent="0.25">
      <c r="B3361" s="237">
        <v>3298</v>
      </c>
      <c r="C3361" s="236">
        <v>116.16327474221006</v>
      </c>
    </row>
    <row r="3362" spans="2:3" x14ac:dyDescent="0.25">
      <c r="B3362" s="237">
        <v>3299</v>
      </c>
      <c r="C3362" s="236">
        <v>216.70568077322093</v>
      </c>
    </row>
    <row r="3363" spans="2:3" x14ac:dyDescent="0.25">
      <c r="B3363" s="237">
        <v>3300</v>
      </c>
      <c r="C3363" s="236">
        <v>151.82762522950506</v>
      </c>
    </row>
    <row r="3364" spans="2:3" x14ac:dyDescent="0.25">
      <c r="B3364" s="237">
        <v>3301</v>
      </c>
      <c r="C3364" s="236">
        <v>133.04368097214112</v>
      </c>
    </row>
    <row r="3365" spans="2:3" x14ac:dyDescent="0.25">
      <c r="B3365" s="237">
        <v>3302</v>
      </c>
      <c r="C3365" s="236">
        <v>106.79918496091358</v>
      </c>
    </row>
    <row r="3366" spans="2:3" x14ac:dyDescent="0.25">
      <c r="B3366" s="237">
        <v>3303</v>
      </c>
      <c r="C3366" s="236">
        <v>155.28464784373023</v>
      </c>
    </row>
    <row r="3367" spans="2:3" x14ac:dyDescent="0.25">
      <c r="B3367" s="237">
        <v>3304</v>
      </c>
      <c r="C3367" s="236">
        <v>133.74789472359612</v>
      </c>
    </row>
    <row r="3368" spans="2:3" x14ac:dyDescent="0.25">
      <c r="B3368" s="237">
        <v>3305</v>
      </c>
      <c r="C3368" s="236">
        <v>138.63995403222356</v>
      </c>
    </row>
    <row r="3369" spans="2:3" x14ac:dyDescent="0.25">
      <c r="B3369" s="237">
        <v>3306</v>
      </c>
      <c r="C3369" s="236">
        <v>226.961540976192</v>
      </c>
    </row>
    <row r="3370" spans="2:3" x14ac:dyDescent="0.25">
      <c r="B3370" s="237">
        <v>3307</v>
      </c>
      <c r="C3370" s="236">
        <v>153.73601295428844</v>
      </c>
    </row>
    <row r="3371" spans="2:3" x14ac:dyDescent="0.25">
      <c r="B3371" s="237">
        <v>3308</v>
      </c>
      <c r="C3371" s="236">
        <v>118.64056767780808</v>
      </c>
    </row>
    <row r="3372" spans="2:3" x14ac:dyDescent="0.25">
      <c r="B3372" s="237">
        <v>3309</v>
      </c>
      <c r="C3372" s="236">
        <v>128.3502704429749</v>
      </c>
    </row>
    <row r="3373" spans="2:3" x14ac:dyDescent="0.25">
      <c r="B3373" s="237">
        <v>3310</v>
      </c>
      <c r="C3373" s="236">
        <v>115.39669115592223</v>
      </c>
    </row>
    <row r="3374" spans="2:3" x14ac:dyDescent="0.25">
      <c r="B3374" s="237">
        <v>3311</v>
      </c>
      <c r="C3374" s="236">
        <v>115.82955907095354</v>
      </c>
    </row>
    <row r="3375" spans="2:3" x14ac:dyDescent="0.25">
      <c r="B3375" s="237">
        <v>3312</v>
      </c>
      <c r="C3375" s="236">
        <v>106.47773996343993</v>
      </c>
    </row>
    <row r="3376" spans="2:3" x14ac:dyDescent="0.25">
      <c r="B3376" s="237">
        <v>3313</v>
      </c>
      <c r="C3376" s="236">
        <v>129.00596239068645</v>
      </c>
    </row>
    <row r="3377" spans="2:3" x14ac:dyDescent="0.25">
      <c r="B3377" s="237">
        <v>3314</v>
      </c>
      <c r="C3377" s="236">
        <v>141.92764536797529</v>
      </c>
    </row>
    <row r="3378" spans="2:3" x14ac:dyDescent="0.25">
      <c r="B3378" s="237">
        <v>3315</v>
      </c>
      <c r="C3378" s="236">
        <v>133.22422117442892</v>
      </c>
    </row>
    <row r="3379" spans="2:3" x14ac:dyDescent="0.25">
      <c r="B3379" s="237">
        <v>3316</v>
      </c>
      <c r="C3379" s="236">
        <v>161.86501267317999</v>
      </c>
    </row>
    <row r="3380" spans="2:3" x14ac:dyDescent="0.25">
      <c r="B3380" s="237">
        <v>3317</v>
      </c>
      <c r="C3380" s="236">
        <v>109.80460848414469</v>
      </c>
    </row>
    <row r="3381" spans="2:3" x14ac:dyDescent="0.25">
      <c r="B3381" s="237">
        <v>3318</v>
      </c>
      <c r="C3381" s="236">
        <v>171.05772693464164</v>
      </c>
    </row>
    <row r="3382" spans="2:3" x14ac:dyDescent="0.25">
      <c r="B3382" s="237">
        <v>3319</v>
      </c>
      <c r="C3382" s="236">
        <v>103.890144501558</v>
      </c>
    </row>
    <row r="3383" spans="2:3" x14ac:dyDescent="0.25">
      <c r="B3383" s="237">
        <v>3320</v>
      </c>
      <c r="C3383" s="236">
        <v>166.95386490116823</v>
      </c>
    </row>
    <row r="3384" spans="2:3" x14ac:dyDescent="0.25">
      <c r="B3384" s="237">
        <v>3321</v>
      </c>
      <c r="C3384" s="236">
        <v>117.53811449975196</v>
      </c>
    </row>
    <row r="3385" spans="2:3" x14ac:dyDescent="0.25">
      <c r="B3385" s="237">
        <v>3322</v>
      </c>
      <c r="C3385" s="236">
        <v>93.122608797718669</v>
      </c>
    </row>
    <row r="3386" spans="2:3" x14ac:dyDescent="0.25">
      <c r="B3386" s="237">
        <v>3323</v>
      </c>
      <c r="C3386" s="236">
        <v>181.45465678747988</v>
      </c>
    </row>
    <row r="3387" spans="2:3" x14ac:dyDescent="0.25">
      <c r="B3387" s="237">
        <v>3324</v>
      </c>
      <c r="C3387" s="236">
        <v>70.42588221948813</v>
      </c>
    </row>
    <row r="3388" spans="2:3" x14ac:dyDescent="0.25">
      <c r="B3388" s="237">
        <v>3325</v>
      </c>
      <c r="C3388" s="236">
        <v>148.78552926145923</v>
      </c>
    </row>
    <row r="3389" spans="2:3" x14ac:dyDescent="0.25">
      <c r="B3389" s="237">
        <v>3326</v>
      </c>
      <c r="C3389" s="236">
        <v>168.56509507203504</v>
      </c>
    </row>
    <row r="3390" spans="2:3" x14ac:dyDescent="0.25">
      <c r="B3390" s="237">
        <v>3327</v>
      </c>
      <c r="C3390" s="236">
        <v>141.40451851880232</v>
      </c>
    </row>
    <row r="3391" spans="2:3" x14ac:dyDescent="0.25">
      <c r="B3391" s="237">
        <v>3328</v>
      </c>
      <c r="C3391" s="236">
        <v>118.53589649006273</v>
      </c>
    </row>
    <row r="3392" spans="2:3" x14ac:dyDescent="0.25">
      <c r="B3392" s="237">
        <v>3329</v>
      </c>
      <c r="C3392" s="236">
        <v>129.25239407494018</v>
      </c>
    </row>
    <row r="3393" spans="2:3" x14ac:dyDescent="0.25">
      <c r="B3393" s="237">
        <v>3330</v>
      </c>
      <c r="C3393" s="236">
        <v>166.79197755170841</v>
      </c>
    </row>
    <row r="3394" spans="2:3" x14ac:dyDescent="0.25">
      <c r="B3394" s="237">
        <v>3331</v>
      </c>
      <c r="C3394" s="236">
        <v>199.32763380739223</v>
      </c>
    </row>
    <row r="3395" spans="2:3" x14ac:dyDescent="0.25">
      <c r="B3395" s="237">
        <v>3332</v>
      </c>
      <c r="C3395" s="236">
        <v>83.805680632296301</v>
      </c>
    </row>
    <row r="3396" spans="2:3" x14ac:dyDescent="0.25">
      <c r="B3396" s="237">
        <v>3333</v>
      </c>
      <c r="C3396" s="236">
        <v>104.14675989962377</v>
      </c>
    </row>
    <row r="3397" spans="2:3" x14ac:dyDescent="0.25">
      <c r="B3397" s="237">
        <v>3334</v>
      </c>
      <c r="C3397" s="236">
        <v>103.8250919066341</v>
      </c>
    </row>
    <row r="3398" spans="2:3" x14ac:dyDescent="0.25">
      <c r="B3398" s="237">
        <v>3335</v>
      </c>
      <c r="C3398" s="236">
        <v>151.07947158762383</v>
      </c>
    </row>
    <row r="3399" spans="2:3" x14ac:dyDescent="0.25">
      <c r="B3399" s="237">
        <v>3336</v>
      </c>
      <c r="C3399" s="236">
        <v>130.27844293067247</v>
      </c>
    </row>
    <row r="3400" spans="2:3" x14ac:dyDescent="0.25">
      <c r="B3400" s="237">
        <v>3337</v>
      </c>
      <c r="C3400" s="236">
        <v>132.34421583237045</v>
      </c>
    </row>
    <row r="3401" spans="2:3" x14ac:dyDescent="0.25">
      <c r="B3401" s="237">
        <v>3338</v>
      </c>
      <c r="C3401" s="236">
        <v>130.0321488821065</v>
      </c>
    </row>
    <row r="3402" spans="2:3" x14ac:dyDescent="0.25">
      <c r="B3402" s="237">
        <v>3339</v>
      </c>
      <c r="C3402" s="236">
        <v>145.83048488231009</v>
      </c>
    </row>
    <row r="3403" spans="2:3" x14ac:dyDescent="0.25">
      <c r="B3403" s="237">
        <v>3340</v>
      </c>
      <c r="C3403" s="236">
        <v>157.80417527233249</v>
      </c>
    </row>
    <row r="3404" spans="2:3" x14ac:dyDescent="0.25">
      <c r="B3404" s="237">
        <v>3341</v>
      </c>
      <c r="C3404" s="236">
        <v>120.14577171192835</v>
      </c>
    </row>
    <row r="3405" spans="2:3" x14ac:dyDescent="0.25">
      <c r="B3405" s="237">
        <v>3342</v>
      </c>
      <c r="C3405" s="236">
        <v>156.33629564482203</v>
      </c>
    </row>
    <row r="3406" spans="2:3" x14ac:dyDescent="0.25">
      <c r="B3406" s="237">
        <v>3343</v>
      </c>
      <c r="C3406" s="236">
        <v>182.16449768991589</v>
      </c>
    </row>
    <row r="3407" spans="2:3" x14ac:dyDescent="0.25">
      <c r="B3407" s="237">
        <v>3344</v>
      </c>
      <c r="C3407" s="236">
        <v>150.24935198493776</v>
      </c>
    </row>
    <row r="3408" spans="2:3" x14ac:dyDescent="0.25">
      <c r="B3408" s="237">
        <v>3345</v>
      </c>
      <c r="C3408" s="236">
        <v>145.47650672188402</v>
      </c>
    </row>
    <row r="3409" spans="2:3" x14ac:dyDescent="0.25">
      <c r="B3409" s="237">
        <v>3346</v>
      </c>
      <c r="C3409" s="236">
        <v>93.009556406282272</v>
      </c>
    </row>
    <row r="3410" spans="2:3" x14ac:dyDescent="0.25">
      <c r="B3410" s="237">
        <v>3347</v>
      </c>
      <c r="C3410" s="236">
        <v>68.998238891814722</v>
      </c>
    </row>
    <row r="3411" spans="2:3" x14ac:dyDescent="0.25">
      <c r="B3411" s="237">
        <v>3348</v>
      </c>
      <c r="C3411" s="236">
        <v>141.15477324158397</v>
      </c>
    </row>
    <row r="3412" spans="2:3" x14ac:dyDescent="0.25">
      <c r="B3412" s="237">
        <v>3349</v>
      </c>
      <c r="C3412" s="236">
        <v>132.34699580455074</v>
      </c>
    </row>
    <row r="3413" spans="2:3" x14ac:dyDescent="0.25">
      <c r="B3413" s="237">
        <v>3350</v>
      </c>
      <c r="C3413" s="236">
        <v>113.1017922398963</v>
      </c>
    </row>
    <row r="3414" spans="2:3" x14ac:dyDescent="0.25">
      <c r="B3414" s="237">
        <v>3351</v>
      </c>
      <c r="C3414" s="236">
        <v>152.44522021845984</v>
      </c>
    </row>
    <row r="3415" spans="2:3" x14ac:dyDescent="0.25">
      <c r="B3415" s="237">
        <v>3352</v>
      </c>
      <c r="C3415" s="236">
        <v>129.76206841116476</v>
      </c>
    </row>
    <row r="3416" spans="2:3" x14ac:dyDescent="0.25">
      <c r="B3416" s="237">
        <v>3353</v>
      </c>
      <c r="C3416" s="236">
        <v>145.99079557103929</v>
      </c>
    </row>
    <row r="3417" spans="2:3" x14ac:dyDescent="0.25">
      <c r="B3417" s="237">
        <v>3354</v>
      </c>
      <c r="C3417" s="236">
        <v>79.692105739291591</v>
      </c>
    </row>
    <row r="3418" spans="2:3" x14ac:dyDescent="0.25">
      <c r="B3418" s="237">
        <v>3355</v>
      </c>
      <c r="C3418" s="236">
        <v>113.74546736372086</v>
      </c>
    </row>
    <row r="3419" spans="2:3" x14ac:dyDescent="0.25">
      <c r="B3419" s="237">
        <v>3356</v>
      </c>
      <c r="C3419" s="236">
        <v>88.172382007923389</v>
      </c>
    </row>
    <row r="3420" spans="2:3" x14ac:dyDescent="0.25">
      <c r="B3420" s="237">
        <v>3357</v>
      </c>
      <c r="C3420" s="236">
        <v>167.01681633149283</v>
      </c>
    </row>
    <row r="3421" spans="2:3" x14ac:dyDescent="0.25">
      <c r="B3421" s="237">
        <v>3358</v>
      </c>
      <c r="C3421" s="236">
        <v>142.95722780688439</v>
      </c>
    </row>
    <row r="3422" spans="2:3" x14ac:dyDescent="0.25">
      <c r="B3422" s="237">
        <v>3359</v>
      </c>
      <c r="C3422" s="236">
        <v>155.99184062042204</v>
      </c>
    </row>
    <row r="3423" spans="2:3" x14ac:dyDescent="0.25">
      <c r="B3423" s="237">
        <v>3360</v>
      </c>
      <c r="C3423" s="236">
        <v>99.872063910124155</v>
      </c>
    </row>
    <row r="3424" spans="2:3" x14ac:dyDescent="0.25">
      <c r="B3424" s="237">
        <v>3361</v>
      </c>
      <c r="C3424" s="236">
        <v>92.877300462251156</v>
      </c>
    </row>
    <row r="3425" spans="2:3" x14ac:dyDescent="0.25">
      <c r="B3425" s="237">
        <v>3362</v>
      </c>
      <c r="C3425" s="236">
        <v>98.683265213898324</v>
      </c>
    </row>
    <row r="3426" spans="2:3" x14ac:dyDescent="0.25">
      <c r="B3426" s="237">
        <v>3363</v>
      </c>
      <c r="C3426" s="236">
        <v>147.55333560453957</v>
      </c>
    </row>
    <row r="3427" spans="2:3" x14ac:dyDescent="0.25">
      <c r="B3427" s="237">
        <v>3364</v>
      </c>
      <c r="C3427" s="236">
        <v>98.425571712710209</v>
      </c>
    </row>
    <row r="3428" spans="2:3" x14ac:dyDescent="0.25">
      <c r="B3428" s="237">
        <v>3365</v>
      </c>
      <c r="C3428" s="236">
        <v>161.1877459118684</v>
      </c>
    </row>
    <row r="3429" spans="2:3" x14ac:dyDescent="0.25">
      <c r="B3429" s="237">
        <v>3366</v>
      </c>
      <c r="C3429" s="236">
        <v>153.43246955345413</v>
      </c>
    </row>
    <row r="3430" spans="2:3" x14ac:dyDescent="0.25">
      <c r="B3430" s="237">
        <v>3367</v>
      </c>
      <c r="C3430" s="236">
        <v>105.12239988889006</v>
      </c>
    </row>
    <row r="3431" spans="2:3" x14ac:dyDescent="0.25">
      <c r="B3431" s="237">
        <v>3368</v>
      </c>
      <c r="C3431" s="236">
        <v>111.38549155752243</v>
      </c>
    </row>
    <row r="3432" spans="2:3" x14ac:dyDescent="0.25">
      <c r="B3432" s="237">
        <v>3369</v>
      </c>
      <c r="C3432" s="236">
        <v>115.07500196308546</v>
      </c>
    </row>
    <row r="3433" spans="2:3" x14ac:dyDescent="0.25">
      <c r="B3433" s="237">
        <v>3370</v>
      </c>
      <c r="C3433" s="236">
        <v>100.94052124559518</v>
      </c>
    </row>
    <row r="3434" spans="2:3" x14ac:dyDescent="0.25">
      <c r="B3434" s="237">
        <v>3371</v>
      </c>
      <c r="C3434" s="236">
        <v>147.18393211294699</v>
      </c>
    </row>
    <row r="3435" spans="2:3" x14ac:dyDescent="0.25">
      <c r="B3435" s="237">
        <v>3372</v>
      </c>
      <c r="C3435" s="236">
        <v>103.26778144885955</v>
      </c>
    </row>
    <row r="3436" spans="2:3" x14ac:dyDescent="0.25">
      <c r="B3436" s="237">
        <v>3373</v>
      </c>
      <c r="C3436" s="236">
        <v>119.88376736392932</v>
      </c>
    </row>
    <row r="3437" spans="2:3" x14ac:dyDescent="0.25">
      <c r="B3437" s="237">
        <v>3374</v>
      </c>
      <c r="C3437" s="236">
        <v>84.115190042735421</v>
      </c>
    </row>
    <row r="3438" spans="2:3" x14ac:dyDescent="0.25">
      <c r="B3438" s="237">
        <v>3375</v>
      </c>
      <c r="C3438" s="236">
        <v>296.80198342276282</v>
      </c>
    </row>
    <row r="3439" spans="2:3" x14ac:dyDescent="0.25">
      <c r="B3439" s="237">
        <v>3376</v>
      </c>
      <c r="C3439" s="236">
        <v>97.89292439525083</v>
      </c>
    </row>
    <row r="3440" spans="2:3" x14ac:dyDescent="0.25">
      <c r="B3440" s="237">
        <v>3377</v>
      </c>
      <c r="C3440" s="236">
        <v>193.42198698231459</v>
      </c>
    </row>
    <row r="3441" spans="2:3" x14ac:dyDescent="0.25">
      <c r="B3441" s="237">
        <v>3378</v>
      </c>
      <c r="C3441" s="236">
        <v>134.96164543859081</v>
      </c>
    </row>
    <row r="3442" spans="2:3" x14ac:dyDescent="0.25">
      <c r="B3442" s="237">
        <v>3379</v>
      </c>
      <c r="C3442" s="236">
        <v>124.28859278313521</v>
      </c>
    </row>
    <row r="3443" spans="2:3" x14ac:dyDescent="0.25">
      <c r="B3443" s="237">
        <v>3380</v>
      </c>
      <c r="C3443" s="236">
        <v>84.164467424424103</v>
      </c>
    </row>
    <row r="3444" spans="2:3" x14ac:dyDescent="0.25">
      <c r="B3444" s="237">
        <v>3381</v>
      </c>
      <c r="C3444" s="236">
        <v>122.4281743795827</v>
      </c>
    </row>
    <row r="3445" spans="2:3" x14ac:dyDescent="0.25">
      <c r="B3445" s="237">
        <v>3382</v>
      </c>
      <c r="C3445" s="236">
        <v>179.19189309010895</v>
      </c>
    </row>
    <row r="3446" spans="2:3" x14ac:dyDescent="0.25">
      <c r="B3446" s="237">
        <v>3383</v>
      </c>
      <c r="C3446" s="236">
        <v>115.77470615221291</v>
      </c>
    </row>
    <row r="3447" spans="2:3" x14ac:dyDescent="0.25">
      <c r="B3447" s="237">
        <v>3384</v>
      </c>
      <c r="C3447" s="236">
        <v>218.38714215875697</v>
      </c>
    </row>
    <row r="3448" spans="2:3" x14ac:dyDescent="0.25">
      <c r="B3448" s="237">
        <v>3385</v>
      </c>
      <c r="C3448" s="236">
        <v>135.7959429032031</v>
      </c>
    </row>
    <row r="3449" spans="2:3" x14ac:dyDescent="0.25">
      <c r="B3449" s="237">
        <v>3386</v>
      </c>
      <c r="C3449" s="236">
        <v>154.06384221531621</v>
      </c>
    </row>
    <row r="3450" spans="2:3" x14ac:dyDescent="0.25">
      <c r="B3450" s="237">
        <v>3387</v>
      </c>
      <c r="C3450" s="236">
        <v>104.39773310393647</v>
      </c>
    </row>
    <row r="3451" spans="2:3" x14ac:dyDescent="0.25">
      <c r="B3451" s="237">
        <v>3388</v>
      </c>
      <c r="C3451" s="236">
        <v>101.47711494463658</v>
      </c>
    </row>
    <row r="3452" spans="2:3" x14ac:dyDescent="0.25">
      <c r="B3452" s="237">
        <v>3389</v>
      </c>
      <c r="C3452" s="236">
        <v>159.54529898962375</v>
      </c>
    </row>
    <row r="3453" spans="2:3" x14ac:dyDescent="0.25">
      <c r="B3453" s="237">
        <v>3390</v>
      </c>
      <c r="C3453" s="236">
        <v>113.19400891230647</v>
      </c>
    </row>
    <row r="3454" spans="2:3" x14ac:dyDescent="0.25">
      <c r="B3454" s="237">
        <v>3391</v>
      </c>
      <c r="C3454" s="236">
        <v>119.42660079184195</v>
      </c>
    </row>
    <row r="3455" spans="2:3" x14ac:dyDescent="0.25">
      <c r="B3455" s="237">
        <v>3392</v>
      </c>
      <c r="C3455" s="236">
        <v>127.41025722184571</v>
      </c>
    </row>
    <row r="3456" spans="2:3" x14ac:dyDescent="0.25">
      <c r="B3456" s="237">
        <v>3393</v>
      </c>
      <c r="C3456" s="236">
        <v>113.2852100102523</v>
      </c>
    </row>
    <row r="3457" spans="2:3" x14ac:dyDescent="0.25">
      <c r="B3457" s="237">
        <v>3394</v>
      </c>
      <c r="C3457" s="236">
        <v>129.01108905784187</v>
      </c>
    </row>
    <row r="3458" spans="2:3" x14ac:dyDescent="0.25">
      <c r="B3458" s="237">
        <v>3395</v>
      </c>
      <c r="C3458" s="236">
        <v>119.13627206550844</v>
      </c>
    </row>
    <row r="3459" spans="2:3" x14ac:dyDescent="0.25">
      <c r="B3459" s="237">
        <v>3396</v>
      </c>
      <c r="C3459" s="236">
        <v>107.04206021454678</v>
      </c>
    </row>
    <row r="3460" spans="2:3" x14ac:dyDescent="0.25">
      <c r="B3460" s="237">
        <v>3397</v>
      </c>
      <c r="C3460" s="236">
        <v>189.18862685760578</v>
      </c>
    </row>
    <row r="3461" spans="2:3" x14ac:dyDescent="0.25">
      <c r="B3461" s="237">
        <v>3398</v>
      </c>
      <c r="C3461" s="236">
        <v>162.44203089674107</v>
      </c>
    </row>
    <row r="3462" spans="2:3" x14ac:dyDescent="0.25">
      <c r="B3462" s="237">
        <v>3399</v>
      </c>
      <c r="C3462" s="236">
        <v>132.06415613652703</v>
      </c>
    </row>
    <row r="3463" spans="2:3" x14ac:dyDescent="0.25">
      <c r="B3463" s="237">
        <v>3400</v>
      </c>
      <c r="C3463" s="236">
        <v>80.102272165327889</v>
      </c>
    </row>
    <row r="3464" spans="2:3" x14ac:dyDescent="0.25">
      <c r="B3464" s="237">
        <v>3401</v>
      </c>
      <c r="C3464" s="236">
        <v>132.08955521037822</v>
      </c>
    </row>
    <row r="3465" spans="2:3" x14ac:dyDescent="0.25">
      <c r="B3465" s="237">
        <v>3402</v>
      </c>
      <c r="C3465" s="236">
        <v>174.39428350431476</v>
      </c>
    </row>
    <row r="3466" spans="2:3" x14ac:dyDescent="0.25">
      <c r="B3466" s="237">
        <v>3403</v>
      </c>
      <c r="C3466" s="236">
        <v>122.80106098935444</v>
      </c>
    </row>
    <row r="3467" spans="2:3" x14ac:dyDescent="0.25">
      <c r="B3467" s="237">
        <v>3404</v>
      </c>
      <c r="C3467" s="236">
        <v>106.7574225909689</v>
      </c>
    </row>
    <row r="3468" spans="2:3" x14ac:dyDescent="0.25">
      <c r="B3468" s="237">
        <v>3405</v>
      </c>
      <c r="C3468" s="236">
        <v>168.33631900375727</v>
      </c>
    </row>
    <row r="3469" spans="2:3" x14ac:dyDescent="0.25">
      <c r="B3469" s="237">
        <v>3406</v>
      </c>
      <c r="C3469" s="236">
        <v>172.60690062515241</v>
      </c>
    </row>
    <row r="3470" spans="2:3" x14ac:dyDescent="0.25">
      <c r="B3470" s="237">
        <v>3407</v>
      </c>
      <c r="C3470" s="236">
        <v>60.967151152731411</v>
      </c>
    </row>
    <row r="3471" spans="2:3" x14ac:dyDescent="0.25">
      <c r="B3471" s="237">
        <v>3408</v>
      </c>
      <c r="C3471" s="236">
        <v>129.76492973263996</v>
      </c>
    </row>
    <row r="3472" spans="2:3" x14ac:dyDescent="0.25">
      <c r="B3472" s="237">
        <v>3409</v>
      </c>
      <c r="C3472" s="236">
        <v>137.82253590722129</v>
      </c>
    </row>
    <row r="3473" spans="2:3" x14ac:dyDescent="0.25">
      <c r="B3473" s="237">
        <v>3410</v>
      </c>
      <c r="C3473" s="236">
        <v>158.53187740386517</v>
      </c>
    </row>
    <row r="3474" spans="2:3" x14ac:dyDescent="0.25">
      <c r="B3474" s="237">
        <v>3411</v>
      </c>
      <c r="C3474" s="236">
        <v>134.31177526512352</v>
      </c>
    </row>
    <row r="3475" spans="2:3" x14ac:dyDescent="0.25">
      <c r="B3475" s="237">
        <v>3412</v>
      </c>
      <c r="C3475" s="236">
        <v>136.72498221208932</v>
      </c>
    </row>
    <row r="3476" spans="2:3" x14ac:dyDescent="0.25">
      <c r="B3476" s="237">
        <v>3413</v>
      </c>
      <c r="C3476" s="236">
        <v>92.655568236909261</v>
      </c>
    </row>
    <row r="3477" spans="2:3" x14ac:dyDescent="0.25">
      <c r="B3477" s="237">
        <v>3414</v>
      </c>
      <c r="C3477" s="236">
        <v>101.7192090102174</v>
      </c>
    </row>
    <row r="3478" spans="2:3" x14ac:dyDescent="0.25">
      <c r="B3478" s="237">
        <v>3415</v>
      </c>
      <c r="C3478" s="236">
        <v>154.48083003481463</v>
      </c>
    </row>
    <row r="3479" spans="2:3" x14ac:dyDescent="0.25">
      <c r="B3479" s="237">
        <v>3416</v>
      </c>
      <c r="C3479" s="236">
        <v>159.08308487710843</v>
      </c>
    </row>
    <row r="3480" spans="2:3" x14ac:dyDescent="0.25">
      <c r="B3480" s="237">
        <v>3417</v>
      </c>
      <c r="C3480" s="236">
        <v>140.98828799273784</v>
      </c>
    </row>
    <row r="3481" spans="2:3" x14ac:dyDescent="0.25">
      <c r="B3481" s="237">
        <v>3418</v>
      </c>
      <c r="C3481" s="236">
        <v>130.33360646452161</v>
      </c>
    </row>
    <row r="3482" spans="2:3" x14ac:dyDescent="0.25">
      <c r="B3482" s="237">
        <v>3419</v>
      </c>
      <c r="C3482" s="236">
        <v>98.040596524847615</v>
      </c>
    </row>
    <row r="3483" spans="2:3" x14ac:dyDescent="0.25">
      <c r="B3483" s="237">
        <v>3420</v>
      </c>
      <c r="C3483" s="236">
        <v>158.91442246260178</v>
      </c>
    </row>
    <row r="3484" spans="2:3" x14ac:dyDescent="0.25">
      <c r="B3484" s="237">
        <v>3421</v>
      </c>
      <c r="C3484" s="236">
        <v>144.32331302570103</v>
      </c>
    </row>
    <row r="3485" spans="2:3" x14ac:dyDescent="0.25">
      <c r="B3485" s="237">
        <v>3422</v>
      </c>
      <c r="C3485" s="236">
        <v>161.27085243114254</v>
      </c>
    </row>
    <row r="3486" spans="2:3" x14ac:dyDescent="0.25">
      <c r="B3486" s="237">
        <v>3423</v>
      </c>
      <c r="C3486" s="236">
        <v>90.510263650696345</v>
      </c>
    </row>
    <row r="3487" spans="2:3" x14ac:dyDescent="0.25">
      <c r="B3487" s="237">
        <v>3424</v>
      </c>
      <c r="C3487" s="236">
        <v>114.0927004590414</v>
      </c>
    </row>
    <row r="3488" spans="2:3" x14ac:dyDescent="0.25">
      <c r="B3488" s="237">
        <v>3425</v>
      </c>
      <c r="C3488" s="236">
        <v>188.82412364186811</v>
      </c>
    </row>
    <row r="3489" spans="2:3" x14ac:dyDescent="0.25">
      <c r="B3489" s="237">
        <v>3426</v>
      </c>
      <c r="C3489" s="236">
        <v>96.682679513462531</v>
      </c>
    </row>
    <row r="3490" spans="2:3" x14ac:dyDescent="0.25">
      <c r="B3490" s="237">
        <v>3427</v>
      </c>
      <c r="C3490" s="236">
        <v>92.298295639262832</v>
      </c>
    </row>
    <row r="3491" spans="2:3" x14ac:dyDescent="0.25">
      <c r="B3491" s="237">
        <v>3428</v>
      </c>
      <c r="C3491" s="236">
        <v>82.228191484828329</v>
      </c>
    </row>
    <row r="3492" spans="2:3" x14ac:dyDescent="0.25">
      <c r="B3492" s="237">
        <v>3429</v>
      </c>
      <c r="C3492" s="236">
        <v>135.87461871246566</v>
      </c>
    </row>
    <row r="3493" spans="2:3" x14ac:dyDescent="0.25">
      <c r="B3493" s="237">
        <v>3430</v>
      </c>
      <c r="C3493" s="236">
        <v>130.95746415810865</v>
      </c>
    </row>
    <row r="3494" spans="2:3" x14ac:dyDescent="0.25">
      <c r="B3494" s="237">
        <v>3431</v>
      </c>
      <c r="C3494" s="236">
        <v>185.46701360149163</v>
      </c>
    </row>
    <row r="3495" spans="2:3" x14ac:dyDescent="0.25">
      <c r="B3495" s="237">
        <v>3432</v>
      </c>
      <c r="C3495" s="236">
        <v>162.35128387169033</v>
      </c>
    </row>
    <row r="3496" spans="2:3" x14ac:dyDescent="0.25">
      <c r="B3496" s="237">
        <v>3433</v>
      </c>
      <c r="C3496" s="236">
        <v>171.25515130438819</v>
      </c>
    </row>
    <row r="3497" spans="2:3" x14ac:dyDescent="0.25">
      <c r="B3497" s="237">
        <v>3434</v>
      </c>
      <c r="C3497" s="236">
        <v>59.14848624562898</v>
      </c>
    </row>
    <row r="3498" spans="2:3" x14ac:dyDescent="0.25">
      <c r="B3498" s="237">
        <v>3435</v>
      </c>
      <c r="C3498" s="236">
        <v>147.194694325027</v>
      </c>
    </row>
    <row r="3499" spans="2:3" x14ac:dyDescent="0.25">
      <c r="B3499" s="237">
        <v>3436</v>
      </c>
      <c r="C3499" s="236">
        <v>159.54679049807754</v>
      </c>
    </row>
    <row r="3500" spans="2:3" x14ac:dyDescent="0.25">
      <c r="B3500" s="237">
        <v>3437</v>
      </c>
      <c r="C3500" s="236">
        <v>135.28655465589145</v>
      </c>
    </row>
    <row r="3501" spans="2:3" x14ac:dyDescent="0.25">
      <c r="B3501" s="237">
        <v>3438</v>
      </c>
      <c r="C3501" s="236">
        <v>158.48252930237652</v>
      </c>
    </row>
    <row r="3502" spans="2:3" x14ac:dyDescent="0.25">
      <c r="B3502" s="237">
        <v>3439</v>
      </c>
      <c r="C3502" s="236">
        <v>110.77041368192471</v>
      </c>
    </row>
    <row r="3503" spans="2:3" x14ac:dyDescent="0.25">
      <c r="B3503" s="237">
        <v>3440</v>
      </c>
      <c r="C3503" s="236">
        <v>136.56381338945354</v>
      </c>
    </row>
    <row r="3504" spans="2:3" x14ac:dyDescent="0.25">
      <c r="B3504" s="237">
        <v>3441</v>
      </c>
      <c r="C3504" s="236">
        <v>136.72881625767479</v>
      </c>
    </row>
    <row r="3505" spans="2:3" x14ac:dyDescent="0.25">
      <c r="B3505" s="237">
        <v>3442</v>
      </c>
      <c r="C3505" s="236">
        <v>125.28437789121716</v>
      </c>
    </row>
    <row r="3506" spans="2:3" x14ac:dyDescent="0.25">
      <c r="B3506" s="237">
        <v>3443</v>
      </c>
      <c r="C3506" s="236">
        <v>102.22743670110752</v>
      </c>
    </row>
    <row r="3507" spans="2:3" x14ac:dyDescent="0.25">
      <c r="B3507" s="237">
        <v>3444</v>
      </c>
      <c r="C3507" s="236">
        <v>126.59514631859166</v>
      </c>
    </row>
    <row r="3508" spans="2:3" x14ac:dyDescent="0.25">
      <c r="B3508" s="237">
        <v>3445</v>
      </c>
      <c r="C3508" s="236">
        <v>107.96784566146646</v>
      </c>
    </row>
    <row r="3509" spans="2:3" x14ac:dyDescent="0.25">
      <c r="B3509" s="237">
        <v>3446</v>
      </c>
      <c r="C3509" s="236">
        <v>177.5284709327901</v>
      </c>
    </row>
    <row r="3510" spans="2:3" x14ac:dyDescent="0.25">
      <c r="B3510" s="237">
        <v>3447</v>
      </c>
      <c r="C3510" s="236">
        <v>112.19480333177782</v>
      </c>
    </row>
    <row r="3511" spans="2:3" x14ac:dyDescent="0.25">
      <c r="B3511" s="237">
        <v>3448</v>
      </c>
      <c r="C3511" s="236">
        <v>136.98141532508885</v>
      </c>
    </row>
    <row r="3512" spans="2:3" x14ac:dyDescent="0.25">
      <c r="B3512" s="237">
        <v>3449</v>
      </c>
      <c r="C3512" s="236">
        <v>116.53093595136762</v>
      </c>
    </row>
    <row r="3513" spans="2:3" x14ac:dyDescent="0.25">
      <c r="B3513" s="237">
        <v>3450</v>
      </c>
      <c r="C3513" s="236">
        <v>111.98161594108699</v>
      </c>
    </row>
    <row r="3514" spans="2:3" x14ac:dyDescent="0.25">
      <c r="B3514" s="237">
        <v>3451</v>
      </c>
      <c r="C3514" s="236">
        <v>103.58162106636993</v>
      </c>
    </row>
    <row r="3515" spans="2:3" x14ac:dyDescent="0.25">
      <c r="B3515" s="237">
        <v>3452</v>
      </c>
      <c r="C3515" s="236">
        <v>126.31427660277843</v>
      </c>
    </row>
    <row r="3516" spans="2:3" x14ac:dyDescent="0.25">
      <c r="B3516" s="237">
        <v>3453</v>
      </c>
      <c r="C3516" s="236">
        <v>93.542968126032648</v>
      </c>
    </row>
    <row r="3517" spans="2:3" x14ac:dyDescent="0.25">
      <c r="B3517" s="237">
        <v>3454</v>
      </c>
      <c r="C3517" s="236">
        <v>111.95180203541663</v>
      </c>
    </row>
    <row r="3518" spans="2:3" x14ac:dyDescent="0.25">
      <c r="B3518" s="237">
        <v>3455</v>
      </c>
      <c r="C3518" s="236">
        <v>120.15512720622668</v>
      </c>
    </row>
    <row r="3519" spans="2:3" x14ac:dyDescent="0.25">
      <c r="B3519" s="237">
        <v>3456</v>
      </c>
      <c r="C3519" s="236">
        <v>151.39773760718333</v>
      </c>
    </row>
    <row r="3520" spans="2:3" x14ac:dyDescent="0.25">
      <c r="B3520" s="237">
        <v>3457</v>
      </c>
      <c r="C3520" s="236">
        <v>129.72563781661071</v>
      </c>
    </row>
    <row r="3521" spans="2:3" x14ac:dyDescent="0.25">
      <c r="B3521" s="237">
        <v>3458</v>
      </c>
      <c r="C3521" s="236">
        <v>149.41428561051057</v>
      </c>
    </row>
    <row r="3522" spans="2:3" x14ac:dyDescent="0.25">
      <c r="B3522" s="237">
        <v>3459</v>
      </c>
      <c r="C3522" s="236">
        <v>189.70494969130715</v>
      </c>
    </row>
    <row r="3523" spans="2:3" x14ac:dyDescent="0.25">
      <c r="B3523" s="237">
        <v>3460</v>
      </c>
      <c r="C3523" s="236">
        <v>179.41556156369177</v>
      </c>
    </row>
    <row r="3524" spans="2:3" x14ac:dyDescent="0.25">
      <c r="B3524" s="237">
        <v>3461</v>
      </c>
      <c r="C3524" s="236">
        <v>140.20957429508832</v>
      </c>
    </row>
    <row r="3525" spans="2:3" x14ac:dyDescent="0.25">
      <c r="B3525" s="237">
        <v>3462</v>
      </c>
      <c r="C3525" s="236">
        <v>180.20923662770278</v>
      </c>
    </row>
    <row r="3526" spans="2:3" x14ac:dyDescent="0.25">
      <c r="B3526" s="237">
        <v>3463</v>
      </c>
      <c r="C3526" s="236">
        <v>140.30746372333681</v>
      </c>
    </row>
    <row r="3527" spans="2:3" x14ac:dyDescent="0.25">
      <c r="B3527" s="237">
        <v>3464</v>
      </c>
      <c r="C3527" s="236">
        <v>168.17309909780522</v>
      </c>
    </row>
    <row r="3528" spans="2:3" x14ac:dyDescent="0.25">
      <c r="B3528" s="237">
        <v>3465</v>
      </c>
      <c r="C3528" s="236">
        <v>120.53083529945187</v>
      </c>
    </row>
    <row r="3529" spans="2:3" x14ac:dyDescent="0.25">
      <c r="B3529" s="237">
        <v>3466</v>
      </c>
      <c r="C3529" s="236">
        <v>238.4656255379129</v>
      </c>
    </row>
    <row r="3530" spans="2:3" x14ac:dyDescent="0.25">
      <c r="B3530" s="237">
        <v>3467</v>
      </c>
      <c r="C3530" s="236">
        <v>113.40717274685842</v>
      </c>
    </row>
    <row r="3531" spans="2:3" x14ac:dyDescent="0.25">
      <c r="B3531" s="237">
        <v>3468</v>
      </c>
      <c r="C3531" s="236">
        <v>87.0786894514533</v>
      </c>
    </row>
    <row r="3532" spans="2:3" x14ac:dyDescent="0.25">
      <c r="B3532" s="237">
        <v>3469</v>
      </c>
      <c r="C3532" s="236">
        <v>118.29223918103592</v>
      </c>
    </row>
    <row r="3533" spans="2:3" x14ac:dyDescent="0.25">
      <c r="B3533" s="237">
        <v>3470</v>
      </c>
      <c r="C3533" s="236">
        <v>166.54075271075459</v>
      </c>
    </row>
    <row r="3534" spans="2:3" x14ac:dyDescent="0.25">
      <c r="B3534" s="237">
        <v>3471</v>
      </c>
      <c r="C3534" s="236">
        <v>124.05925567553737</v>
      </c>
    </row>
    <row r="3535" spans="2:3" x14ac:dyDescent="0.25">
      <c r="B3535" s="237">
        <v>3472</v>
      </c>
      <c r="C3535" s="236">
        <v>166.56024266281509</v>
      </c>
    </row>
    <row r="3536" spans="2:3" x14ac:dyDescent="0.25">
      <c r="B3536" s="237">
        <v>3473</v>
      </c>
      <c r="C3536" s="236">
        <v>153.15522841396421</v>
      </c>
    </row>
    <row r="3537" spans="2:3" x14ac:dyDescent="0.25">
      <c r="B3537" s="237">
        <v>3474</v>
      </c>
      <c r="C3537" s="236">
        <v>115.40663401967149</v>
      </c>
    </row>
    <row r="3538" spans="2:3" x14ac:dyDescent="0.25">
      <c r="B3538" s="237">
        <v>3475</v>
      </c>
      <c r="C3538" s="236">
        <v>128.61495848276846</v>
      </c>
    </row>
    <row r="3539" spans="2:3" x14ac:dyDescent="0.25">
      <c r="B3539" s="237">
        <v>3476</v>
      </c>
      <c r="C3539" s="236">
        <v>138.02354352587994</v>
      </c>
    </row>
    <row r="3540" spans="2:3" x14ac:dyDescent="0.25">
      <c r="B3540" s="237">
        <v>3477</v>
      </c>
      <c r="C3540" s="236">
        <v>176.60285307405968</v>
      </c>
    </row>
    <row r="3541" spans="2:3" x14ac:dyDescent="0.25">
      <c r="B3541" s="237">
        <v>3478</v>
      </c>
      <c r="C3541" s="236">
        <v>133.9948971872598</v>
      </c>
    </row>
    <row r="3542" spans="2:3" x14ac:dyDescent="0.25">
      <c r="B3542" s="237">
        <v>3479</v>
      </c>
      <c r="C3542" s="236">
        <v>96.544655360573174</v>
      </c>
    </row>
    <row r="3543" spans="2:3" x14ac:dyDescent="0.25">
      <c r="B3543" s="237">
        <v>3480</v>
      </c>
      <c r="C3543" s="236">
        <v>117.86811311258101</v>
      </c>
    </row>
    <row r="3544" spans="2:3" x14ac:dyDescent="0.25">
      <c r="B3544" s="237">
        <v>3481</v>
      </c>
      <c r="C3544" s="236">
        <v>106.66575319678216</v>
      </c>
    </row>
    <row r="3545" spans="2:3" x14ac:dyDescent="0.25">
      <c r="B3545" s="237">
        <v>3482</v>
      </c>
      <c r="C3545" s="236">
        <v>156.14005382014471</v>
      </c>
    </row>
    <row r="3546" spans="2:3" x14ac:dyDescent="0.25">
      <c r="B3546" s="237">
        <v>3483</v>
      </c>
      <c r="C3546" s="236">
        <v>98.853525728095647</v>
      </c>
    </row>
    <row r="3547" spans="2:3" x14ac:dyDescent="0.25">
      <c r="B3547" s="237">
        <v>3484</v>
      </c>
      <c r="C3547" s="236">
        <v>182.3165928875712</v>
      </c>
    </row>
    <row r="3548" spans="2:3" x14ac:dyDescent="0.25">
      <c r="B3548" s="237">
        <v>3485</v>
      </c>
      <c r="C3548" s="236">
        <v>161.03682026337358</v>
      </c>
    </row>
    <row r="3549" spans="2:3" x14ac:dyDescent="0.25">
      <c r="B3549" s="237">
        <v>3486</v>
      </c>
      <c r="C3549" s="236">
        <v>131.8035670660862</v>
      </c>
    </row>
    <row r="3550" spans="2:3" x14ac:dyDescent="0.25">
      <c r="B3550" s="237">
        <v>3487</v>
      </c>
      <c r="C3550" s="236">
        <v>132.83595871009157</v>
      </c>
    </row>
    <row r="3551" spans="2:3" x14ac:dyDescent="0.25">
      <c r="B3551" s="237">
        <v>3488</v>
      </c>
      <c r="C3551" s="236">
        <v>97.453222711268324</v>
      </c>
    </row>
    <row r="3552" spans="2:3" x14ac:dyDescent="0.25">
      <c r="B3552" s="237">
        <v>3489</v>
      </c>
      <c r="C3552" s="236">
        <v>75.301095122318102</v>
      </c>
    </row>
    <row r="3553" spans="2:3" x14ac:dyDescent="0.25">
      <c r="B3553" s="237">
        <v>3490</v>
      </c>
      <c r="C3553" s="236">
        <v>116.98640589695127</v>
      </c>
    </row>
    <row r="3554" spans="2:3" x14ac:dyDescent="0.25">
      <c r="B3554" s="237">
        <v>3491</v>
      </c>
      <c r="C3554" s="236">
        <v>112.42409557588154</v>
      </c>
    </row>
    <row r="3555" spans="2:3" x14ac:dyDescent="0.25">
      <c r="B3555" s="237">
        <v>3492</v>
      </c>
      <c r="C3555" s="236">
        <v>148.05184832143479</v>
      </c>
    </row>
    <row r="3556" spans="2:3" x14ac:dyDescent="0.25">
      <c r="B3556" s="237">
        <v>3493</v>
      </c>
      <c r="C3556" s="236">
        <v>71.357006450302165</v>
      </c>
    </row>
    <row r="3557" spans="2:3" x14ac:dyDescent="0.25">
      <c r="B3557" s="237">
        <v>3494</v>
      </c>
      <c r="C3557" s="236">
        <v>134.75894137036582</v>
      </c>
    </row>
    <row r="3558" spans="2:3" x14ac:dyDescent="0.25">
      <c r="B3558" s="237">
        <v>3495</v>
      </c>
      <c r="C3558" s="236">
        <v>202.40498257611347</v>
      </c>
    </row>
    <row r="3559" spans="2:3" x14ac:dyDescent="0.25">
      <c r="B3559" s="237">
        <v>3496</v>
      </c>
      <c r="C3559" s="236">
        <v>127.8599355548422</v>
      </c>
    </row>
    <row r="3560" spans="2:3" x14ac:dyDescent="0.25">
      <c r="B3560" s="237">
        <v>3497</v>
      </c>
      <c r="C3560" s="236">
        <v>94.104797289397652</v>
      </c>
    </row>
    <row r="3561" spans="2:3" x14ac:dyDescent="0.25">
      <c r="B3561" s="237">
        <v>3498</v>
      </c>
      <c r="C3561" s="236">
        <v>62.33112250404151</v>
      </c>
    </row>
    <row r="3562" spans="2:3" x14ac:dyDescent="0.25">
      <c r="B3562" s="237">
        <v>3499</v>
      </c>
      <c r="C3562" s="236">
        <v>73.583827348696545</v>
      </c>
    </row>
    <row r="3563" spans="2:3" x14ac:dyDescent="0.25">
      <c r="B3563" s="237">
        <v>3500</v>
      </c>
      <c r="C3563" s="236">
        <v>90.714680451008164</v>
      </c>
    </row>
    <row r="3564" spans="2:3" x14ac:dyDescent="0.25">
      <c r="B3564" s="237">
        <v>3501</v>
      </c>
      <c r="C3564" s="236">
        <v>144.29450869688961</v>
      </c>
    </row>
    <row r="3565" spans="2:3" x14ac:dyDescent="0.25">
      <c r="B3565" s="237">
        <v>3502</v>
      </c>
      <c r="C3565" s="236">
        <v>111.40261377837136</v>
      </c>
    </row>
    <row r="3566" spans="2:3" x14ac:dyDescent="0.25">
      <c r="B3566" s="237">
        <v>3503</v>
      </c>
      <c r="C3566" s="236">
        <v>118.22023467175977</v>
      </c>
    </row>
    <row r="3567" spans="2:3" x14ac:dyDescent="0.25">
      <c r="B3567" s="237">
        <v>3504</v>
      </c>
      <c r="C3567" s="236">
        <v>177.3234158430767</v>
      </c>
    </row>
    <row r="3568" spans="2:3" x14ac:dyDescent="0.25">
      <c r="B3568" s="237">
        <v>3505</v>
      </c>
      <c r="C3568" s="236">
        <v>129.62040383192493</v>
      </c>
    </row>
    <row r="3569" spans="2:3" x14ac:dyDescent="0.25">
      <c r="B3569" s="237">
        <v>3506</v>
      </c>
      <c r="C3569" s="236">
        <v>139.3520702453846</v>
      </c>
    </row>
    <row r="3570" spans="2:3" x14ac:dyDescent="0.25">
      <c r="B3570" s="237">
        <v>3507</v>
      </c>
      <c r="C3570" s="236">
        <v>108.00837887462633</v>
      </c>
    </row>
    <row r="3571" spans="2:3" x14ac:dyDescent="0.25">
      <c r="B3571" s="237">
        <v>3508</v>
      </c>
      <c r="C3571" s="236">
        <v>126.74185533500996</v>
      </c>
    </row>
    <row r="3572" spans="2:3" x14ac:dyDescent="0.25">
      <c r="B3572" s="237">
        <v>3509</v>
      </c>
      <c r="C3572" s="236">
        <v>143.04808770630129</v>
      </c>
    </row>
    <row r="3573" spans="2:3" x14ac:dyDescent="0.25">
      <c r="B3573" s="237">
        <v>3510</v>
      </c>
      <c r="C3573" s="236">
        <v>136.81152655339605</v>
      </c>
    </row>
    <row r="3574" spans="2:3" x14ac:dyDescent="0.25">
      <c r="B3574" s="237">
        <v>3511</v>
      </c>
      <c r="C3574" s="236">
        <v>132.12644321290196</v>
      </c>
    </row>
    <row r="3575" spans="2:3" x14ac:dyDescent="0.25">
      <c r="B3575" s="237">
        <v>3512</v>
      </c>
      <c r="C3575" s="236">
        <v>153.4527833941427</v>
      </c>
    </row>
    <row r="3576" spans="2:3" x14ac:dyDescent="0.25">
      <c r="B3576" s="237">
        <v>3513</v>
      </c>
      <c r="C3576" s="236">
        <v>66.631878466933799</v>
      </c>
    </row>
    <row r="3577" spans="2:3" x14ac:dyDescent="0.25">
      <c r="B3577" s="237">
        <v>3514</v>
      </c>
      <c r="C3577" s="236">
        <v>94.896515024834912</v>
      </c>
    </row>
    <row r="3578" spans="2:3" x14ac:dyDescent="0.25">
      <c r="B3578" s="237">
        <v>3515</v>
      </c>
      <c r="C3578" s="236">
        <v>171.98174021630098</v>
      </c>
    </row>
    <row r="3579" spans="2:3" x14ac:dyDescent="0.25">
      <c r="B3579" s="237">
        <v>3516</v>
      </c>
      <c r="C3579" s="236">
        <v>214.25182245885077</v>
      </c>
    </row>
    <row r="3580" spans="2:3" x14ac:dyDescent="0.25">
      <c r="B3580" s="237">
        <v>3517</v>
      </c>
      <c r="C3580" s="236">
        <v>284.45348820088543</v>
      </c>
    </row>
    <row r="3581" spans="2:3" x14ac:dyDescent="0.25">
      <c r="B3581" s="237">
        <v>3518</v>
      </c>
      <c r="C3581" s="236">
        <v>168.7833640193308</v>
      </c>
    </row>
    <row r="3582" spans="2:3" x14ac:dyDescent="0.25">
      <c r="B3582" s="237">
        <v>3519</v>
      </c>
      <c r="C3582" s="236">
        <v>187.50980170754681</v>
      </c>
    </row>
    <row r="3583" spans="2:3" x14ac:dyDescent="0.25">
      <c r="B3583" s="237">
        <v>3520</v>
      </c>
      <c r="C3583" s="236">
        <v>98.82347140702467</v>
      </c>
    </row>
    <row r="3584" spans="2:3" x14ac:dyDescent="0.25">
      <c r="B3584" s="237">
        <v>3521</v>
      </c>
      <c r="C3584" s="236">
        <v>116.58988812742327</v>
      </c>
    </row>
    <row r="3585" spans="2:3" x14ac:dyDescent="0.25">
      <c r="B3585" s="237">
        <v>3522</v>
      </c>
      <c r="C3585" s="236">
        <v>180.51083017806758</v>
      </c>
    </row>
    <row r="3586" spans="2:3" x14ac:dyDescent="0.25">
      <c r="B3586" s="237">
        <v>3523</v>
      </c>
      <c r="C3586" s="236">
        <v>86.985408184453547</v>
      </c>
    </row>
    <row r="3587" spans="2:3" x14ac:dyDescent="0.25">
      <c r="B3587" s="237">
        <v>3524</v>
      </c>
      <c r="C3587" s="236">
        <v>133.27620334519463</v>
      </c>
    </row>
    <row r="3588" spans="2:3" x14ac:dyDescent="0.25">
      <c r="B3588" s="237">
        <v>3525</v>
      </c>
      <c r="C3588" s="236">
        <v>163.03778229109369</v>
      </c>
    </row>
    <row r="3589" spans="2:3" x14ac:dyDescent="0.25">
      <c r="B3589" s="237">
        <v>3526</v>
      </c>
      <c r="C3589" s="236">
        <v>117.61353327372923</v>
      </c>
    </row>
    <row r="3590" spans="2:3" x14ac:dyDescent="0.25">
      <c r="B3590" s="237">
        <v>3527</v>
      </c>
      <c r="C3590" s="236">
        <v>108.00447543791419</v>
      </c>
    </row>
    <row r="3591" spans="2:3" x14ac:dyDescent="0.25">
      <c r="B3591" s="237">
        <v>3528</v>
      </c>
      <c r="C3591" s="236">
        <v>130.53621114050046</v>
      </c>
    </row>
    <row r="3592" spans="2:3" x14ac:dyDescent="0.25">
      <c r="B3592" s="237">
        <v>3529</v>
      </c>
      <c r="C3592" s="236">
        <v>150.30085926962636</v>
      </c>
    </row>
    <row r="3593" spans="2:3" x14ac:dyDescent="0.25">
      <c r="B3593" s="237">
        <v>3530</v>
      </c>
      <c r="C3593" s="236">
        <v>154.22065075506546</v>
      </c>
    </row>
    <row r="3594" spans="2:3" x14ac:dyDescent="0.25">
      <c r="B3594" s="237">
        <v>3531</v>
      </c>
      <c r="C3594" s="236">
        <v>127.25165413831243</v>
      </c>
    </row>
    <row r="3595" spans="2:3" x14ac:dyDescent="0.25">
      <c r="B3595" s="237">
        <v>3532</v>
      </c>
      <c r="C3595" s="236">
        <v>136.02747909402194</v>
      </c>
    </row>
    <row r="3596" spans="2:3" x14ac:dyDescent="0.25">
      <c r="B3596" s="237">
        <v>3533</v>
      </c>
      <c r="C3596" s="236">
        <v>145.74849494230597</v>
      </c>
    </row>
    <row r="3597" spans="2:3" x14ac:dyDescent="0.25">
      <c r="B3597" s="237">
        <v>3534</v>
      </c>
      <c r="C3597" s="236">
        <v>148.52480375077661</v>
      </c>
    </row>
    <row r="3598" spans="2:3" x14ac:dyDescent="0.25">
      <c r="B3598" s="237">
        <v>3535</v>
      </c>
      <c r="C3598" s="236">
        <v>109.00360999090115</v>
      </c>
    </row>
    <row r="3599" spans="2:3" x14ac:dyDescent="0.25">
      <c r="B3599" s="237">
        <v>3536</v>
      </c>
      <c r="C3599" s="236">
        <v>106.07769759338447</v>
      </c>
    </row>
    <row r="3600" spans="2:3" x14ac:dyDescent="0.25">
      <c r="B3600" s="237">
        <v>3537</v>
      </c>
      <c r="C3600" s="236">
        <v>122.60926985249142</v>
      </c>
    </row>
    <row r="3601" spans="2:3" x14ac:dyDescent="0.25">
      <c r="B3601" s="237">
        <v>3538</v>
      </c>
      <c r="C3601" s="236">
        <v>113.5865779162872</v>
      </c>
    </row>
    <row r="3602" spans="2:3" x14ac:dyDescent="0.25">
      <c r="B3602" s="237">
        <v>3539</v>
      </c>
      <c r="C3602" s="236">
        <v>120.88700780696193</v>
      </c>
    </row>
    <row r="3603" spans="2:3" x14ac:dyDescent="0.25">
      <c r="B3603" s="237">
        <v>3540</v>
      </c>
      <c r="C3603" s="236">
        <v>162.04203492498056</v>
      </c>
    </row>
    <row r="3604" spans="2:3" x14ac:dyDescent="0.25">
      <c r="B3604" s="237">
        <v>3541</v>
      </c>
      <c r="C3604" s="236">
        <v>91.759072641737845</v>
      </c>
    </row>
    <row r="3605" spans="2:3" x14ac:dyDescent="0.25">
      <c r="B3605" s="237">
        <v>3542</v>
      </c>
      <c r="C3605" s="236">
        <v>96.398545007980005</v>
      </c>
    </row>
    <row r="3606" spans="2:3" x14ac:dyDescent="0.25">
      <c r="B3606" s="237">
        <v>3543</v>
      </c>
      <c r="C3606" s="236">
        <v>122.38767369077898</v>
      </c>
    </row>
    <row r="3607" spans="2:3" x14ac:dyDescent="0.25">
      <c r="B3607" s="237">
        <v>3544</v>
      </c>
      <c r="C3607" s="236">
        <v>132.24246896022458</v>
      </c>
    </row>
    <row r="3608" spans="2:3" x14ac:dyDescent="0.25">
      <c r="B3608" s="237">
        <v>3545</v>
      </c>
      <c r="C3608" s="236">
        <v>97.510728619542547</v>
      </c>
    </row>
    <row r="3609" spans="2:3" x14ac:dyDescent="0.25">
      <c r="B3609" s="237">
        <v>3546</v>
      </c>
      <c r="C3609" s="236">
        <v>141.79876065687276</v>
      </c>
    </row>
    <row r="3610" spans="2:3" x14ac:dyDescent="0.25">
      <c r="B3610" s="237">
        <v>3547</v>
      </c>
      <c r="C3610" s="236">
        <v>156.89245176303172</v>
      </c>
    </row>
    <row r="3611" spans="2:3" x14ac:dyDescent="0.25">
      <c r="B3611" s="237">
        <v>3548</v>
      </c>
      <c r="C3611" s="236">
        <v>137.43038360547106</v>
      </c>
    </row>
    <row r="3612" spans="2:3" x14ac:dyDescent="0.25">
      <c r="B3612" s="237">
        <v>3549</v>
      </c>
      <c r="C3612" s="236">
        <v>115.58513175367311</v>
      </c>
    </row>
    <row r="3613" spans="2:3" x14ac:dyDescent="0.25">
      <c r="B3613" s="237">
        <v>3550</v>
      </c>
      <c r="C3613" s="236">
        <v>168.37242327212354</v>
      </c>
    </row>
    <row r="3614" spans="2:3" x14ac:dyDescent="0.25">
      <c r="B3614" s="237">
        <v>3551</v>
      </c>
      <c r="C3614" s="236">
        <v>134.06688171841532</v>
      </c>
    </row>
    <row r="3615" spans="2:3" x14ac:dyDescent="0.25">
      <c r="B3615" s="237">
        <v>3552</v>
      </c>
      <c r="C3615" s="236">
        <v>127.86326323671869</v>
      </c>
    </row>
    <row r="3616" spans="2:3" x14ac:dyDescent="0.25">
      <c r="B3616" s="237">
        <v>3553</v>
      </c>
      <c r="C3616" s="236">
        <v>176.96146894100508</v>
      </c>
    </row>
    <row r="3617" spans="2:3" x14ac:dyDescent="0.25">
      <c r="B3617" s="237">
        <v>3554</v>
      </c>
      <c r="C3617" s="236">
        <v>59.052480292544566</v>
      </c>
    </row>
    <row r="3618" spans="2:3" x14ac:dyDescent="0.25">
      <c r="B3618" s="237">
        <v>3555</v>
      </c>
      <c r="C3618" s="236">
        <v>94.847158687259224</v>
      </c>
    </row>
    <row r="3619" spans="2:3" x14ac:dyDescent="0.25">
      <c r="B3619" s="237">
        <v>3556</v>
      </c>
      <c r="C3619" s="236">
        <v>154.57882922049311</v>
      </c>
    </row>
    <row r="3620" spans="2:3" x14ac:dyDescent="0.25">
      <c r="B3620" s="237">
        <v>3557</v>
      </c>
      <c r="C3620" s="236">
        <v>126.5803610686426</v>
      </c>
    </row>
    <row r="3621" spans="2:3" x14ac:dyDescent="0.25">
      <c r="B3621" s="237">
        <v>3558</v>
      </c>
      <c r="C3621" s="236">
        <v>199.72606991987541</v>
      </c>
    </row>
    <row r="3622" spans="2:3" x14ac:dyDescent="0.25">
      <c r="B3622" s="237">
        <v>3559</v>
      </c>
      <c r="C3622" s="236">
        <v>159.8536906294658</v>
      </c>
    </row>
    <row r="3623" spans="2:3" x14ac:dyDescent="0.25">
      <c r="B3623" s="237">
        <v>3560</v>
      </c>
      <c r="C3623" s="236">
        <v>129.11610376315539</v>
      </c>
    </row>
    <row r="3624" spans="2:3" x14ac:dyDescent="0.25">
      <c r="B3624" s="237">
        <v>3561</v>
      </c>
      <c r="C3624" s="236">
        <v>149.69062205809735</v>
      </c>
    </row>
    <row r="3625" spans="2:3" x14ac:dyDescent="0.25">
      <c r="B3625" s="237">
        <v>3562</v>
      </c>
      <c r="C3625" s="236">
        <v>138.94851982976198</v>
      </c>
    </row>
    <row r="3626" spans="2:3" x14ac:dyDescent="0.25">
      <c r="B3626" s="237">
        <v>3563</v>
      </c>
      <c r="C3626" s="236">
        <v>136.31449775779859</v>
      </c>
    </row>
    <row r="3627" spans="2:3" x14ac:dyDescent="0.25">
      <c r="B3627" s="237">
        <v>3564</v>
      </c>
      <c r="C3627" s="236">
        <v>123.69548102133845</v>
      </c>
    </row>
    <row r="3628" spans="2:3" x14ac:dyDescent="0.25">
      <c r="B3628" s="237">
        <v>3565</v>
      </c>
      <c r="C3628" s="236">
        <v>150.96456127536183</v>
      </c>
    </row>
    <row r="3629" spans="2:3" x14ac:dyDescent="0.25">
      <c r="B3629" s="237">
        <v>3566</v>
      </c>
      <c r="C3629" s="236">
        <v>106.33491059996248</v>
      </c>
    </row>
    <row r="3630" spans="2:3" x14ac:dyDescent="0.25">
      <c r="B3630" s="237">
        <v>3567</v>
      </c>
      <c r="C3630" s="236">
        <v>194.39347814670384</v>
      </c>
    </row>
    <row r="3631" spans="2:3" x14ac:dyDescent="0.25">
      <c r="B3631" s="237">
        <v>3568</v>
      </c>
      <c r="C3631" s="236">
        <v>177.47541034687907</v>
      </c>
    </row>
    <row r="3632" spans="2:3" x14ac:dyDescent="0.25">
      <c r="B3632" s="237">
        <v>3569</v>
      </c>
      <c r="C3632" s="236">
        <v>117.27264782768539</v>
      </c>
    </row>
    <row r="3633" spans="2:3" x14ac:dyDescent="0.25">
      <c r="B3633" s="237">
        <v>3570</v>
      </c>
      <c r="C3633" s="236">
        <v>161.48439074653325</v>
      </c>
    </row>
    <row r="3634" spans="2:3" x14ac:dyDescent="0.25">
      <c r="B3634" s="237">
        <v>3571</v>
      </c>
      <c r="C3634" s="236">
        <v>228.48834178903954</v>
      </c>
    </row>
    <row r="3635" spans="2:3" x14ac:dyDescent="0.25">
      <c r="B3635" s="237">
        <v>3572</v>
      </c>
      <c r="C3635" s="236">
        <v>107.74201353666029</v>
      </c>
    </row>
    <row r="3636" spans="2:3" x14ac:dyDescent="0.25">
      <c r="B3636" s="237">
        <v>3573</v>
      </c>
      <c r="C3636" s="236">
        <v>88.246342790990639</v>
      </c>
    </row>
    <row r="3637" spans="2:3" x14ac:dyDescent="0.25">
      <c r="B3637" s="237">
        <v>3574</v>
      </c>
      <c r="C3637" s="236">
        <v>110.62589166828162</v>
      </c>
    </row>
    <row r="3638" spans="2:3" x14ac:dyDescent="0.25">
      <c r="B3638" s="237">
        <v>3575</v>
      </c>
      <c r="C3638" s="236">
        <v>113.11675555460802</v>
      </c>
    </row>
    <row r="3639" spans="2:3" x14ac:dyDescent="0.25">
      <c r="B3639" s="237">
        <v>3576</v>
      </c>
      <c r="C3639" s="236">
        <v>120.58670466903628</v>
      </c>
    </row>
    <row r="3640" spans="2:3" x14ac:dyDescent="0.25">
      <c r="B3640" s="237">
        <v>3577</v>
      </c>
      <c r="C3640" s="236">
        <v>161.68185105466506</v>
      </c>
    </row>
    <row r="3641" spans="2:3" x14ac:dyDescent="0.25">
      <c r="B3641" s="237">
        <v>3578</v>
      </c>
      <c r="C3641" s="236">
        <v>127.01707010361874</v>
      </c>
    </row>
    <row r="3642" spans="2:3" x14ac:dyDescent="0.25">
      <c r="B3642" s="237">
        <v>3579</v>
      </c>
      <c r="C3642" s="236">
        <v>126.94419865925974</v>
      </c>
    </row>
    <row r="3643" spans="2:3" x14ac:dyDescent="0.25">
      <c r="B3643" s="237">
        <v>3580</v>
      </c>
      <c r="C3643" s="236">
        <v>127.89046819015958</v>
      </c>
    </row>
    <row r="3644" spans="2:3" x14ac:dyDescent="0.25">
      <c r="B3644" s="237">
        <v>3581</v>
      </c>
      <c r="C3644" s="236">
        <v>98.405399382921544</v>
      </c>
    </row>
    <row r="3645" spans="2:3" x14ac:dyDescent="0.25">
      <c r="B3645" s="237">
        <v>3582</v>
      </c>
      <c r="C3645" s="236">
        <v>76.116304215415639</v>
      </c>
    </row>
    <row r="3646" spans="2:3" x14ac:dyDescent="0.25">
      <c r="B3646" s="237">
        <v>3583</v>
      </c>
      <c r="C3646" s="236">
        <v>108.13747975521136</v>
      </c>
    </row>
    <row r="3647" spans="2:3" x14ac:dyDescent="0.25">
      <c r="B3647" s="237">
        <v>3584</v>
      </c>
      <c r="C3647" s="236">
        <v>106.99448195441575</v>
      </c>
    </row>
    <row r="3648" spans="2:3" x14ac:dyDescent="0.25">
      <c r="B3648" s="237">
        <v>3585</v>
      </c>
      <c r="C3648" s="236">
        <v>89.265156003486695</v>
      </c>
    </row>
    <row r="3649" spans="2:3" x14ac:dyDescent="0.25">
      <c r="B3649" s="237">
        <v>3586</v>
      </c>
      <c r="C3649" s="236">
        <v>207.8659904537943</v>
      </c>
    </row>
    <row r="3650" spans="2:3" x14ac:dyDescent="0.25">
      <c r="B3650" s="237">
        <v>3587</v>
      </c>
      <c r="C3650" s="236">
        <v>131.7932292820482</v>
      </c>
    </row>
    <row r="3651" spans="2:3" x14ac:dyDescent="0.25">
      <c r="B3651" s="237">
        <v>3588</v>
      </c>
      <c r="C3651" s="236">
        <v>88.169224826282615</v>
      </c>
    </row>
    <row r="3652" spans="2:3" x14ac:dyDescent="0.25">
      <c r="B3652" s="237">
        <v>3589</v>
      </c>
      <c r="C3652" s="236">
        <v>195.13299757368037</v>
      </c>
    </row>
    <row r="3653" spans="2:3" x14ac:dyDescent="0.25">
      <c r="B3653" s="237">
        <v>3590</v>
      </c>
      <c r="C3653" s="236">
        <v>161.200705719816</v>
      </c>
    </row>
    <row r="3654" spans="2:3" x14ac:dyDescent="0.25">
      <c r="B3654" s="237">
        <v>3591</v>
      </c>
      <c r="C3654" s="236">
        <v>80.912226250265505</v>
      </c>
    </row>
    <row r="3655" spans="2:3" x14ac:dyDescent="0.25">
      <c r="B3655" s="237">
        <v>3592</v>
      </c>
      <c r="C3655" s="236">
        <v>130.12937340028898</v>
      </c>
    </row>
    <row r="3656" spans="2:3" x14ac:dyDescent="0.25">
      <c r="B3656" s="237">
        <v>3593</v>
      </c>
      <c r="C3656" s="236">
        <v>86.746872477138069</v>
      </c>
    </row>
    <row r="3657" spans="2:3" x14ac:dyDescent="0.25">
      <c r="B3657" s="237">
        <v>3594</v>
      </c>
      <c r="C3657" s="236">
        <v>170.66944300724759</v>
      </c>
    </row>
    <row r="3658" spans="2:3" x14ac:dyDescent="0.25">
      <c r="B3658" s="237">
        <v>3595</v>
      </c>
      <c r="C3658" s="236">
        <v>120.38123505597821</v>
      </c>
    </row>
    <row r="3659" spans="2:3" x14ac:dyDescent="0.25">
      <c r="B3659" s="237">
        <v>3596</v>
      </c>
      <c r="C3659" s="236">
        <v>156.12233925574012</v>
      </c>
    </row>
    <row r="3660" spans="2:3" x14ac:dyDescent="0.25">
      <c r="B3660" s="237">
        <v>3597</v>
      </c>
      <c r="C3660" s="236">
        <v>141.34243536151902</v>
      </c>
    </row>
    <row r="3661" spans="2:3" x14ac:dyDescent="0.25">
      <c r="B3661" s="237">
        <v>3598</v>
      </c>
      <c r="C3661" s="236">
        <v>191.29795286886463</v>
      </c>
    </row>
    <row r="3662" spans="2:3" x14ac:dyDescent="0.25">
      <c r="B3662" s="237">
        <v>3599</v>
      </c>
      <c r="C3662" s="236">
        <v>101.72094476532706</v>
      </c>
    </row>
    <row r="3663" spans="2:3" x14ac:dyDescent="0.25">
      <c r="B3663" s="237">
        <v>3600</v>
      </c>
      <c r="C3663" s="236">
        <v>138.80722398314779</v>
      </c>
    </row>
    <row r="3664" spans="2:3" x14ac:dyDescent="0.25">
      <c r="B3664" s="237">
        <v>3601</v>
      </c>
      <c r="C3664" s="236">
        <v>142.51627572776846</v>
      </c>
    </row>
    <row r="3665" spans="2:3" x14ac:dyDescent="0.25">
      <c r="B3665" s="237">
        <v>3602</v>
      </c>
      <c r="C3665" s="236">
        <v>199.34419741156597</v>
      </c>
    </row>
    <row r="3666" spans="2:3" x14ac:dyDescent="0.25">
      <c r="B3666" s="237">
        <v>3603</v>
      </c>
      <c r="C3666" s="236">
        <v>87.468175063790426</v>
      </c>
    </row>
    <row r="3667" spans="2:3" x14ac:dyDescent="0.25">
      <c r="B3667" s="237">
        <v>3604</v>
      </c>
      <c r="C3667" s="236">
        <v>141.61307489837372</v>
      </c>
    </row>
    <row r="3668" spans="2:3" x14ac:dyDescent="0.25">
      <c r="B3668" s="237">
        <v>3605</v>
      </c>
      <c r="C3668" s="236">
        <v>97.437929610276598</v>
      </c>
    </row>
    <row r="3669" spans="2:3" x14ac:dyDescent="0.25">
      <c r="B3669" s="237">
        <v>3606</v>
      </c>
      <c r="C3669" s="236">
        <v>167.24962681627395</v>
      </c>
    </row>
    <row r="3670" spans="2:3" x14ac:dyDescent="0.25">
      <c r="B3670" s="237">
        <v>3607</v>
      </c>
      <c r="C3670" s="236">
        <v>159.68645227163699</v>
      </c>
    </row>
    <row r="3671" spans="2:3" x14ac:dyDescent="0.25">
      <c r="B3671" s="237">
        <v>3608</v>
      </c>
      <c r="C3671" s="236">
        <v>146.79151105049971</v>
      </c>
    </row>
    <row r="3672" spans="2:3" x14ac:dyDescent="0.25">
      <c r="B3672" s="237">
        <v>3609</v>
      </c>
      <c r="C3672" s="236">
        <v>187.12055111775067</v>
      </c>
    </row>
    <row r="3673" spans="2:3" x14ac:dyDescent="0.25">
      <c r="B3673" s="237">
        <v>3610</v>
      </c>
      <c r="C3673" s="236">
        <v>129.23293954854691</v>
      </c>
    </row>
    <row r="3674" spans="2:3" x14ac:dyDescent="0.25">
      <c r="B3674" s="237">
        <v>3611</v>
      </c>
      <c r="C3674" s="236">
        <v>142.93480193456423</v>
      </c>
    </row>
    <row r="3675" spans="2:3" x14ac:dyDescent="0.25">
      <c r="B3675" s="237">
        <v>3612</v>
      </c>
      <c r="C3675" s="236">
        <v>154.11645605995304</v>
      </c>
    </row>
    <row r="3676" spans="2:3" x14ac:dyDescent="0.25">
      <c r="B3676" s="237">
        <v>3613</v>
      </c>
      <c r="C3676" s="236">
        <v>76.470327112861412</v>
      </c>
    </row>
    <row r="3677" spans="2:3" x14ac:dyDescent="0.25">
      <c r="B3677" s="237">
        <v>3614</v>
      </c>
      <c r="C3677" s="236">
        <v>153.886243490472</v>
      </c>
    </row>
    <row r="3678" spans="2:3" x14ac:dyDescent="0.25">
      <c r="B3678" s="237">
        <v>3615</v>
      </c>
      <c r="C3678" s="236">
        <v>133.58190341185752</v>
      </c>
    </row>
    <row r="3679" spans="2:3" x14ac:dyDescent="0.25">
      <c r="B3679" s="237">
        <v>3616</v>
      </c>
      <c r="C3679" s="236">
        <v>97.119399366104673</v>
      </c>
    </row>
    <row r="3680" spans="2:3" x14ac:dyDescent="0.25">
      <c r="B3680" s="237">
        <v>3617</v>
      </c>
      <c r="C3680" s="236">
        <v>149.33119561647746</v>
      </c>
    </row>
    <row r="3681" spans="2:3" x14ac:dyDescent="0.25">
      <c r="B3681" s="237">
        <v>3618</v>
      </c>
      <c r="C3681" s="236">
        <v>136.82849869117629</v>
      </c>
    </row>
    <row r="3682" spans="2:3" x14ac:dyDescent="0.25">
      <c r="B3682" s="237">
        <v>3619</v>
      </c>
      <c r="C3682" s="236">
        <v>121.31492774446443</v>
      </c>
    </row>
    <row r="3683" spans="2:3" x14ac:dyDescent="0.25">
      <c r="B3683" s="237">
        <v>3620</v>
      </c>
      <c r="C3683" s="236">
        <v>98.683440726848616</v>
      </c>
    </row>
    <row r="3684" spans="2:3" x14ac:dyDescent="0.25">
      <c r="B3684" s="237">
        <v>3621</v>
      </c>
      <c r="C3684" s="236">
        <v>168.2044207001432</v>
      </c>
    </row>
    <row r="3685" spans="2:3" x14ac:dyDescent="0.25">
      <c r="B3685" s="237">
        <v>3622</v>
      </c>
      <c r="C3685" s="236">
        <v>146.1019070139684</v>
      </c>
    </row>
    <row r="3686" spans="2:3" x14ac:dyDescent="0.25">
      <c r="B3686" s="237">
        <v>3623</v>
      </c>
      <c r="C3686" s="236">
        <v>128.36844525899571</v>
      </c>
    </row>
    <row r="3687" spans="2:3" x14ac:dyDescent="0.25">
      <c r="B3687" s="237">
        <v>3624</v>
      </c>
      <c r="C3687" s="236">
        <v>147.91381352486511</v>
      </c>
    </row>
    <row r="3688" spans="2:3" x14ac:dyDescent="0.25">
      <c r="B3688" s="237">
        <v>3625</v>
      </c>
      <c r="C3688" s="236">
        <v>112.61804110565481</v>
      </c>
    </row>
    <row r="3689" spans="2:3" x14ac:dyDescent="0.25">
      <c r="B3689" s="237">
        <v>3626</v>
      </c>
      <c r="C3689" s="236">
        <v>112.88583340860228</v>
      </c>
    </row>
    <row r="3690" spans="2:3" x14ac:dyDescent="0.25">
      <c r="B3690" s="237">
        <v>3627</v>
      </c>
      <c r="C3690" s="236">
        <v>122.02591278839364</v>
      </c>
    </row>
    <row r="3691" spans="2:3" x14ac:dyDescent="0.25">
      <c r="B3691" s="237">
        <v>3628</v>
      </c>
      <c r="C3691" s="236">
        <v>84.261581546681398</v>
      </c>
    </row>
    <row r="3692" spans="2:3" x14ac:dyDescent="0.25">
      <c r="B3692" s="237">
        <v>3629</v>
      </c>
      <c r="C3692" s="236">
        <v>152.34374943295509</v>
      </c>
    </row>
    <row r="3693" spans="2:3" x14ac:dyDescent="0.25">
      <c r="B3693" s="237">
        <v>3630</v>
      </c>
      <c r="C3693" s="236">
        <v>101.15859655399436</v>
      </c>
    </row>
    <row r="3694" spans="2:3" x14ac:dyDescent="0.25">
      <c r="B3694" s="237">
        <v>3631</v>
      </c>
      <c r="C3694" s="236">
        <v>163.9385186307305</v>
      </c>
    </row>
    <row r="3695" spans="2:3" x14ac:dyDescent="0.25">
      <c r="B3695" s="237">
        <v>3632</v>
      </c>
      <c r="C3695" s="236">
        <v>89.292133778377092</v>
      </c>
    </row>
    <row r="3696" spans="2:3" x14ac:dyDescent="0.25">
      <c r="B3696" s="237">
        <v>3633</v>
      </c>
      <c r="C3696" s="236">
        <v>151.24234605479944</v>
      </c>
    </row>
    <row r="3697" spans="2:3" x14ac:dyDescent="0.25">
      <c r="B3697" s="237">
        <v>3634</v>
      </c>
      <c r="C3697" s="236">
        <v>100.02965780824162</v>
      </c>
    </row>
    <row r="3698" spans="2:3" x14ac:dyDescent="0.25">
      <c r="B3698" s="237">
        <v>3635</v>
      </c>
      <c r="C3698" s="236">
        <v>136.49901244747133</v>
      </c>
    </row>
    <row r="3699" spans="2:3" x14ac:dyDescent="0.25">
      <c r="B3699" s="237">
        <v>3636</v>
      </c>
      <c r="C3699" s="236">
        <v>121.85115475480927</v>
      </c>
    </row>
    <row r="3700" spans="2:3" x14ac:dyDescent="0.25">
      <c r="B3700" s="237">
        <v>3637</v>
      </c>
      <c r="C3700" s="236">
        <v>82.524019532148841</v>
      </c>
    </row>
    <row r="3701" spans="2:3" x14ac:dyDescent="0.25">
      <c r="B3701" s="237">
        <v>3638</v>
      </c>
      <c r="C3701" s="236">
        <v>195.41212487665968</v>
      </c>
    </row>
    <row r="3702" spans="2:3" x14ac:dyDescent="0.25">
      <c r="B3702" s="237">
        <v>3639</v>
      </c>
      <c r="C3702" s="236">
        <v>107.36188709881847</v>
      </c>
    </row>
    <row r="3703" spans="2:3" x14ac:dyDescent="0.25">
      <c r="B3703" s="237">
        <v>3640</v>
      </c>
      <c r="C3703" s="236">
        <v>119.74403384874189</v>
      </c>
    </row>
    <row r="3704" spans="2:3" x14ac:dyDescent="0.25">
      <c r="B3704" s="237">
        <v>3641</v>
      </c>
      <c r="C3704" s="236">
        <v>82.999314684980206</v>
      </c>
    </row>
    <row r="3705" spans="2:3" x14ac:dyDescent="0.25">
      <c r="B3705" s="237">
        <v>3642</v>
      </c>
      <c r="C3705" s="236">
        <v>84.610916365666483</v>
      </c>
    </row>
    <row r="3706" spans="2:3" x14ac:dyDescent="0.25">
      <c r="B3706" s="237">
        <v>3643</v>
      </c>
      <c r="C3706" s="236">
        <v>145.95889709762932</v>
      </c>
    </row>
    <row r="3707" spans="2:3" x14ac:dyDescent="0.25">
      <c r="B3707" s="237">
        <v>3644</v>
      </c>
      <c r="C3707" s="236">
        <v>91.771877800652845</v>
      </c>
    </row>
    <row r="3708" spans="2:3" x14ac:dyDescent="0.25">
      <c r="B3708" s="237">
        <v>3645</v>
      </c>
      <c r="C3708" s="236">
        <v>133.29859888574995</v>
      </c>
    </row>
    <row r="3709" spans="2:3" x14ac:dyDescent="0.25">
      <c r="B3709" s="237">
        <v>3646</v>
      </c>
      <c r="C3709" s="236">
        <v>152.94066154711865</v>
      </c>
    </row>
    <row r="3710" spans="2:3" x14ac:dyDescent="0.25">
      <c r="B3710" s="237">
        <v>3647</v>
      </c>
      <c r="C3710" s="236">
        <v>145.80554677207252</v>
      </c>
    </row>
    <row r="3711" spans="2:3" x14ac:dyDescent="0.25">
      <c r="B3711" s="237">
        <v>3648</v>
      </c>
      <c r="C3711" s="236">
        <v>162.90439555903211</v>
      </c>
    </row>
    <row r="3712" spans="2:3" x14ac:dyDescent="0.25">
      <c r="B3712" s="237">
        <v>3649</v>
      </c>
      <c r="C3712" s="236">
        <v>95.782919701168254</v>
      </c>
    </row>
    <row r="3713" spans="2:3" x14ac:dyDescent="0.25">
      <c r="B3713" s="237">
        <v>3650</v>
      </c>
      <c r="C3713" s="236">
        <v>166.29374597316524</v>
      </c>
    </row>
    <row r="3714" spans="2:3" x14ac:dyDescent="0.25">
      <c r="B3714" s="237">
        <v>3651</v>
      </c>
      <c r="C3714" s="236">
        <v>128.95932175294212</v>
      </c>
    </row>
    <row r="3715" spans="2:3" x14ac:dyDescent="0.25">
      <c r="B3715" s="237">
        <v>3652</v>
      </c>
      <c r="C3715" s="236">
        <v>117.79902217693335</v>
      </c>
    </row>
    <row r="3716" spans="2:3" x14ac:dyDescent="0.25">
      <c r="B3716" s="237">
        <v>3653</v>
      </c>
      <c r="C3716" s="236">
        <v>95.69475035370283</v>
      </c>
    </row>
    <row r="3717" spans="2:3" x14ac:dyDescent="0.25">
      <c r="B3717" s="237">
        <v>3654</v>
      </c>
      <c r="C3717" s="236">
        <v>129.73904838689228</v>
      </c>
    </row>
    <row r="3718" spans="2:3" x14ac:dyDescent="0.25">
      <c r="B3718" s="237">
        <v>3655</v>
      </c>
      <c r="C3718" s="236">
        <v>110.50199539705271</v>
      </c>
    </row>
    <row r="3719" spans="2:3" x14ac:dyDescent="0.25">
      <c r="B3719" s="237">
        <v>3656</v>
      </c>
      <c r="C3719" s="236">
        <v>91.258309463633026</v>
      </c>
    </row>
    <row r="3720" spans="2:3" x14ac:dyDescent="0.25">
      <c r="B3720" s="237">
        <v>3657</v>
      </c>
      <c r="C3720" s="236">
        <v>95.490794589842437</v>
      </c>
    </row>
    <row r="3721" spans="2:3" x14ac:dyDescent="0.25">
      <c r="B3721" s="237">
        <v>3658</v>
      </c>
      <c r="C3721" s="236">
        <v>87.178708771548926</v>
      </c>
    </row>
    <row r="3722" spans="2:3" x14ac:dyDescent="0.25">
      <c r="B3722" s="237">
        <v>3659</v>
      </c>
      <c r="C3722" s="236">
        <v>145.41127486518747</v>
      </c>
    </row>
    <row r="3723" spans="2:3" x14ac:dyDescent="0.25">
      <c r="B3723" s="237">
        <v>3660</v>
      </c>
      <c r="C3723" s="236">
        <v>93.854152981048188</v>
      </c>
    </row>
    <row r="3724" spans="2:3" x14ac:dyDescent="0.25">
      <c r="B3724" s="237">
        <v>3661</v>
      </c>
      <c r="C3724" s="236">
        <v>117.48636867027584</v>
      </c>
    </row>
    <row r="3725" spans="2:3" x14ac:dyDescent="0.25">
      <c r="B3725" s="237">
        <v>3662</v>
      </c>
      <c r="C3725" s="236">
        <v>269.97956050318248</v>
      </c>
    </row>
    <row r="3726" spans="2:3" x14ac:dyDescent="0.25">
      <c r="B3726" s="237">
        <v>3663</v>
      </c>
      <c r="C3726" s="236">
        <v>128.37798293014319</v>
      </c>
    </row>
    <row r="3727" spans="2:3" x14ac:dyDescent="0.25">
      <c r="B3727" s="237">
        <v>3664</v>
      </c>
      <c r="C3727" s="236">
        <v>150.6193775216947</v>
      </c>
    </row>
    <row r="3728" spans="2:3" x14ac:dyDescent="0.25">
      <c r="B3728" s="237">
        <v>3665</v>
      </c>
      <c r="C3728" s="236">
        <v>65.699443436598528</v>
      </c>
    </row>
    <row r="3729" spans="2:3" x14ac:dyDescent="0.25">
      <c r="B3729" s="237">
        <v>3666</v>
      </c>
      <c r="C3729" s="236">
        <v>97.092577754905662</v>
      </c>
    </row>
    <row r="3730" spans="2:3" x14ac:dyDescent="0.25">
      <c r="B3730" s="237">
        <v>3667</v>
      </c>
      <c r="C3730" s="236">
        <v>123.61795947107944</v>
      </c>
    </row>
    <row r="3731" spans="2:3" x14ac:dyDescent="0.25">
      <c r="B3731" s="237">
        <v>3668</v>
      </c>
      <c r="C3731" s="236">
        <v>178.22730738103209</v>
      </c>
    </row>
    <row r="3732" spans="2:3" x14ac:dyDescent="0.25">
      <c r="B3732" s="237">
        <v>3669</v>
      </c>
      <c r="C3732" s="236">
        <v>178.82033914723047</v>
      </c>
    </row>
    <row r="3733" spans="2:3" x14ac:dyDescent="0.25">
      <c r="B3733" s="237">
        <v>3670</v>
      </c>
      <c r="C3733" s="236">
        <v>107.72436891050224</v>
      </c>
    </row>
    <row r="3734" spans="2:3" x14ac:dyDescent="0.25">
      <c r="B3734" s="237">
        <v>3671</v>
      </c>
      <c r="C3734" s="236">
        <v>125.62145908355869</v>
      </c>
    </row>
    <row r="3735" spans="2:3" x14ac:dyDescent="0.25">
      <c r="B3735" s="237">
        <v>3672</v>
      </c>
      <c r="C3735" s="236">
        <v>162.27478937232704</v>
      </c>
    </row>
    <row r="3736" spans="2:3" x14ac:dyDescent="0.25">
      <c r="B3736" s="237">
        <v>3673</v>
      </c>
      <c r="C3736" s="236">
        <v>116.66850984569771</v>
      </c>
    </row>
    <row r="3737" spans="2:3" x14ac:dyDescent="0.25">
      <c r="B3737" s="237">
        <v>3674</v>
      </c>
      <c r="C3737" s="236">
        <v>145.81656977218901</v>
      </c>
    </row>
    <row r="3738" spans="2:3" x14ac:dyDescent="0.25">
      <c r="B3738" s="237">
        <v>3675</v>
      </c>
      <c r="C3738" s="236">
        <v>129.67945431550999</v>
      </c>
    </row>
    <row r="3739" spans="2:3" x14ac:dyDescent="0.25">
      <c r="B3739" s="237">
        <v>3676</v>
      </c>
      <c r="C3739" s="236">
        <v>145.6513446936768</v>
      </c>
    </row>
    <row r="3740" spans="2:3" x14ac:dyDescent="0.25">
      <c r="B3740" s="237">
        <v>3677</v>
      </c>
      <c r="C3740" s="236">
        <v>173.50596152705256</v>
      </c>
    </row>
    <row r="3741" spans="2:3" x14ac:dyDescent="0.25">
      <c r="B3741" s="237">
        <v>3678</v>
      </c>
      <c r="C3741" s="236">
        <v>75.295766973686412</v>
      </c>
    </row>
    <row r="3742" spans="2:3" x14ac:dyDescent="0.25">
      <c r="B3742" s="237">
        <v>3679</v>
      </c>
      <c r="C3742" s="236">
        <v>186.13536060472404</v>
      </c>
    </row>
    <row r="3743" spans="2:3" x14ac:dyDescent="0.25">
      <c r="B3743" s="237">
        <v>3680</v>
      </c>
      <c r="C3743" s="236">
        <v>84.863575231496753</v>
      </c>
    </row>
    <row r="3744" spans="2:3" x14ac:dyDescent="0.25">
      <c r="B3744" s="237">
        <v>3681</v>
      </c>
      <c r="C3744" s="236">
        <v>136.67402199218617</v>
      </c>
    </row>
    <row r="3745" spans="2:3" x14ac:dyDescent="0.25">
      <c r="B3745" s="237">
        <v>3682</v>
      </c>
      <c r="C3745" s="236">
        <v>140.46275853080323</v>
      </c>
    </row>
    <row r="3746" spans="2:3" x14ac:dyDescent="0.25">
      <c r="B3746" s="237">
        <v>3683</v>
      </c>
      <c r="C3746" s="236">
        <v>121.67527252785985</v>
      </c>
    </row>
    <row r="3747" spans="2:3" x14ac:dyDescent="0.25">
      <c r="B3747" s="237">
        <v>3684</v>
      </c>
      <c r="C3747" s="236">
        <v>88.01475287113675</v>
      </c>
    </row>
    <row r="3748" spans="2:3" x14ac:dyDescent="0.25">
      <c r="B3748" s="237">
        <v>3685</v>
      </c>
      <c r="C3748" s="236">
        <v>112.992502298015</v>
      </c>
    </row>
    <row r="3749" spans="2:3" x14ac:dyDescent="0.25">
      <c r="B3749" s="237">
        <v>3686</v>
      </c>
      <c r="C3749" s="236">
        <v>141.89665850568818</v>
      </c>
    </row>
    <row r="3750" spans="2:3" x14ac:dyDescent="0.25">
      <c r="B3750" s="237">
        <v>3687</v>
      </c>
      <c r="C3750" s="236">
        <v>110.72694556078933</v>
      </c>
    </row>
    <row r="3751" spans="2:3" x14ac:dyDescent="0.25">
      <c r="B3751" s="237">
        <v>3688</v>
      </c>
      <c r="C3751" s="236">
        <v>109.75930416963509</v>
      </c>
    </row>
    <row r="3752" spans="2:3" x14ac:dyDescent="0.25">
      <c r="B3752" s="237">
        <v>3689</v>
      </c>
      <c r="C3752" s="236">
        <v>131.70377770496222</v>
      </c>
    </row>
    <row r="3753" spans="2:3" x14ac:dyDescent="0.25">
      <c r="B3753" s="237">
        <v>3690</v>
      </c>
      <c r="C3753" s="236">
        <v>120.20745486353455</v>
      </c>
    </row>
    <row r="3754" spans="2:3" x14ac:dyDescent="0.25">
      <c r="B3754" s="237">
        <v>3691</v>
      </c>
      <c r="C3754" s="236">
        <v>138.86817981008889</v>
      </c>
    </row>
    <row r="3755" spans="2:3" x14ac:dyDescent="0.25">
      <c r="B3755" s="237">
        <v>3692</v>
      </c>
      <c r="C3755" s="236">
        <v>83.629908071991409</v>
      </c>
    </row>
    <row r="3756" spans="2:3" x14ac:dyDescent="0.25">
      <c r="B3756" s="237">
        <v>3693</v>
      </c>
      <c r="C3756" s="236">
        <v>132.73356595683788</v>
      </c>
    </row>
    <row r="3757" spans="2:3" x14ac:dyDescent="0.25">
      <c r="B3757" s="237">
        <v>3694</v>
      </c>
      <c r="C3757" s="236">
        <v>122.33071670572038</v>
      </c>
    </row>
    <row r="3758" spans="2:3" x14ac:dyDescent="0.25">
      <c r="B3758" s="237">
        <v>3695</v>
      </c>
      <c r="C3758" s="236">
        <v>120.99184575047639</v>
      </c>
    </row>
    <row r="3759" spans="2:3" x14ac:dyDescent="0.25">
      <c r="B3759" s="237">
        <v>3696</v>
      </c>
      <c r="C3759" s="236">
        <v>195.29381850525854</v>
      </c>
    </row>
    <row r="3760" spans="2:3" x14ac:dyDescent="0.25">
      <c r="B3760" s="237">
        <v>3697</v>
      </c>
      <c r="C3760" s="236">
        <v>143.3065992666362</v>
      </c>
    </row>
    <row r="3761" spans="2:3" x14ac:dyDescent="0.25">
      <c r="B3761" s="237">
        <v>3698</v>
      </c>
      <c r="C3761" s="236">
        <v>122.38082308218314</v>
      </c>
    </row>
    <row r="3762" spans="2:3" x14ac:dyDescent="0.25">
      <c r="B3762" s="237">
        <v>3699</v>
      </c>
      <c r="C3762" s="236">
        <v>111.23603010235067</v>
      </c>
    </row>
    <row r="3763" spans="2:3" x14ac:dyDescent="0.25">
      <c r="B3763" s="237">
        <v>3700</v>
      </c>
      <c r="C3763" s="236">
        <v>109.51270282077225</v>
      </c>
    </row>
    <row r="3764" spans="2:3" x14ac:dyDescent="0.25">
      <c r="B3764" s="237">
        <v>3701</v>
      </c>
      <c r="C3764" s="236">
        <v>158.13968065909606</v>
      </c>
    </row>
    <row r="3765" spans="2:3" x14ac:dyDescent="0.25">
      <c r="B3765" s="237">
        <v>3702</v>
      </c>
      <c r="C3765" s="236">
        <v>136.7690975355851</v>
      </c>
    </row>
    <row r="3766" spans="2:3" x14ac:dyDescent="0.25">
      <c r="B3766" s="237">
        <v>3703</v>
      </c>
      <c r="C3766" s="236">
        <v>118.59121218361851</v>
      </c>
    </row>
    <row r="3767" spans="2:3" x14ac:dyDescent="0.25">
      <c r="B3767" s="237">
        <v>3704</v>
      </c>
      <c r="C3767" s="236">
        <v>122.022059035902</v>
      </c>
    </row>
    <row r="3768" spans="2:3" x14ac:dyDescent="0.25">
      <c r="B3768" s="237">
        <v>3705</v>
      </c>
      <c r="C3768" s="236">
        <v>117.949495939844</v>
      </c>
    </row>
    <row r="3769" spans="2:3" x14ac:dyDescent="0.25">
      <c r="B3769" s="237">
        <v>3706</v>
      </c>
      <c r="C3769" s="236">
        <v>130.7214980608174</v>
      </c>
    </row>
    <row r="3770" spans="2:3" x14ac:dyDescent="0.25">
      <c r="B3770" s="237">
        <v>3707</v>
      </c>
      <c r="C3770" s="236">
        <v>182.73758567214003</v>
      </c>
    </row>
    <row r="3771" spans="2:3" x14ac:dyDescent="0.25">
      <c r="B3771" s="237">
        <v>3708</v>
      </c>
      <c r="C3771" s="236">
        <v>74.183692761608299</v>
      </c>
    </row>
    <row r="3772" spans="2:3" x14ac:dyDescent="0.25">
      <c r="B3772" s="237">
        <v>3709</v>
      </c>
      <c r="C3772" s="236">
        <v>104.85258540616707</v>
      </c>
    </row>
    <row r="3773" spans="2:3" x14ac:dyDescent="0.25">
      <c r="B3773" s="237">
        <v>3710</v>
      </c>
      <c r="C3773" s="236">
        <v>126.06916604607888</v>
      </c>
    </row>
    <row r="3774" spans="2:3" x14ac:dyDescent="0.25">
      <c r="B3774" s="237">
        <v>3711</v>
      </c>
      <c r="C3774" s="236">
        <v>104.85668573179018</v>
      </c>
    </row>
    <row r="3775" spans="2:3" x14ac:dyDescent="0.25">
      <c r="B3775" s="237">
        <v>3712</v>
      </c>
      <c r="C3775" s="236">
        <v>173.49954864817789</v>
      </c>
    </row>
    <row r="3776" spans="2:3" x14ac:dyDescent="0.25">
      <c r="B3776" s="237">
        <v>3713</v>
      </c>
      <c r="C3776" s="236">
        <v>167.39724438657146</v>
      </c>
    </row>
    <row r="3777" spans="2:3" x14ac:dyDescent="0.25">
      <c r="B3777" s="237">
        <v>3714</v>
      </c>
      <c r="C3777" s="236">
        <v>173.86482624649332</v>
      </c>
    </row>
    <row r="3778" spans="2:3" x14ac:dyDescent="0.25">
      <c r="B3778" s="237">
        <v>3715</v>
      </c>
      <c r="C3778" s="236">
        <v>116.21593274210787</v>
      </c>
    </row>
    <row r="3779" spans="2:3" x14ac:dyDescent="0.25">
      <c r="B3779" s="237">
        <v>3716</v>
      </c>
      <c r="C3779" s="236">
        <v>120.01561293800131</v>
      </c>
    </row>
    <row r="3780" spans="2:3" x14ac:dyDescent="0.25">
      <c r="B3780" s="237">
        <v>3717</v>
      </c>
      <c r="C3780" s="236">
        <v>172.23207981546182</v>
      </c>
    </row>
    <row r="3781" spans="2:3" x14ac:dyDescent="0.25">
      <c r="B3781" s="237">
        <v>3718</v>
      </c>
      <c r="C3781" s="236">
        <v>119.87547637088839</v>
      </c>
    </row>
    <row r="3782" spans="2:3" x14ac:dyDescent="0.25">
      <c r="B3782" s="237">
        <v>3719</v>
      </c>
      <c r="C3782" s="236">
        <v>140.20810031801429</v>
      </c>
    </row>
    <row r="3783" spans="2:3" x14ac:dyDescent="0.25">
      <c r="B3783" s="237">
        <v>3720</v>
      </c>
      <c r="C3783" s="236">
        <v>97.936159164248352</v>
      </c>
    </row>
    <row r="3784" spans="2:3" x14ac:dyDescent="0.25">
      <c r="B3784" s="237">
        <v>3721</v>
      </c>
      <c r="C3784" s="236">
        <v>146.0048393724831</v>
      </c>
    </row>
    <row r="3785" spans="2:3" x14ac:dyDescent="0.25">
      <c r="B3785" s="237">
        <v>3722</v>
      </c>
      <c r="C3785" s="236">
        <v>127.66486106992684</v>
      </c>
    </row>
    <row r="3786" spans="2:3" x14ac:dyDescent="0.25">
      <c r="B3786" s="237">
        <v>3723</v>
      </c>
      <c r="C3786" s="236">
        <v>145.37390330167324</v>
      </c>
    </row>
    <row r="3787" spans="2:3" x14ac:dyDescent="0.25">
      <c r="B3787" s="237">
        <v>3724</v>
      </c>
      <c r="C3787" s="236">
        <v>99.459935244455991</v>
      </c>
    </row>
    <row r="3788" spans="2:3" x14ac:dyDescent="0.25">
      <c r="B3788" s="237">
        <v>3725</v>
      </c>
      <c r="C3788" s="236">
        <v>168.45166949458175</v>
      </c>
    </row>
    <row r="3789" spans="2:3" x14ac:dyDescent="0.25">
      <c r="B3789" s="237">
        <v>3726</v>
      </c>
      <c r="C3789" s="236">
        <v>124.50589835902872</v>
      </c>
    </row>
    <row r="3790" spans="2:3" x14ac:dyDescent="0.25">
      <c r="B3790" s="237">
        <v>3727</v>
      </c>
      <c r="C3790" s="236">
        <v>206.3651428661469</v>
      </c>
    </row>
    <row r="3791" spans="2:3" x14ac:dyDescent="0.25">
      <c r="B3791" s="237">
        <v>3728</v>
      </c>
      <c r="C3791" s="236">
        <v>103.53382965229167</v>
      </c>
    </row>
    <row r="3792" spans="2:3" x14ac:dyDescent="0.25">
      <c r="B3792" s="237">
        <v>3729</v>
      </c>
      <c r="C3792" s="236">
        <v>93.299500251469738</v>
      </c>
    </row>
    <row r="3793" spans="2:3" x14ac:dyDescent="0.25">
      <c r="B3793" s="237">
        <v>3730</v>
      </c>
      <c r="C3793" s="236">
        <v>151.98270092910491</v>
      </c>
    </row>
    <row r="3794" spans="2:3" x14ac:dyDescent="0.25">
      <c r="B3794" s="237">
        <v>3731</v>
      </c>
      <c r="C3794" s="236">
        <v>76.054858673743283</v>
      </c>
    </row>
    <row r="3795" spans="2:3" x14ac:dyDescent="0.25">
      <c r="B3795" s="237">
        <v>3732</v>
      </c>
      <c r="C3795" s="236">
        <v>146.83752666517412</v>
      </c>
    </row>
    <row r="3796" spans="2:3" x14ac:dyDescent="0.25">
      <c r="B3796" s="237">
        <v>3733</v>
      </c>
      <c r="C3796" s="236">
        <v>96.178839767989203</v>
      </c>
    </row>
    <row r="3797" spans="2:3" x14ac:dyDescent="0.25">
      <c r="B3797" s="237">
        <v>3734</v>
      </c>
      <c r="C3797" s="236">
        <v>164.0272780109255</v>
      </c>
    </row>
    <row r="3798" spans="2:3" x14ac:dyDescent="0.25">
      <c r="B3798" s="237">
        <v>3735</v>
      </c>
      <c r="C3798" s="236">
        <v>119.82617334543724</v>
      </c>
    </row>
    <row r="3799" spans="2:3" x14ac:dyDescent="0.25">
      <c r="B3799" s="237">
        <v>3736</v>
      </c>
      <c r="C3799" s="236">
        <v>137.64528181628373</v>
      </c>
    </row>
    <row r="3800" spans="2:3" x14ac:dyDescent="0.25">
      <c r="B3800" s="237">
        <v>3737</v>
      </c>
      <c r="C3800" s="236">
        <v>99.509023853572032</v>
      </c>
    </row>
    <row r="3801" spans="2:3" x14ac:dyDescent="0.25">
      <c r="B3801" s="237">
        <v>3738</v>
      </c>
      <c r="C3801" s="236">
        <v>97.43677522180468</v>
      </c>
    </row>
    <row r="3802" spans="2:3" x14ac:dyDescent="0.25">
      <c r="B3802" s="237">
        <v>3739</v>
      </c>
      <c r="C3802" s="236">
        <v>92.230309151373689</v>
      </c>
    </row>
    <row r="3803" spans="2:3" x14ac:dyDescent="0.25">
      <c r="B3803" s="237">
        <v>3740</v>
      </c>
      <c r="C3803" s="236">
        <v>90.061103621704433</v>
      </c>
    </row>
    <row r="3804" spans="2:3" x14ac:dyDescent="0.25">
      <c r="B3804" s="237">
        <v>3741</v>
      </c>
      <c r="C3804" s="236">
        <v>115.11890355283087</v>
      </c>
    </row>
    <row r="3805" spans="2:3" x14ac:dyDescent="0.25">
      <c r="B3805" s="237">
        <v>3742</v>
      </c>
      <c r="C3805" s="236">
        <v>202.20218116112008</v>
      </c>
    </row>
    <row r="3806" spans="2:3" x14ac:dyDescent="0.25">
      <c r="B3806" s="237">
        <v>3743</v>
      </c>
      <c r="C3806" s="236">
        <v>148.85843493389032</v>
      </c>
    </row>
    <row r="3807" spans="2:3" x14ac:dyDescent="0.25">
      <c r="B3807" s="237">
        <v>3744</v>
      </c>
      <c r="C3807" s="236">
        <v>94.143926134382539</v>
      </c>
    </row>
    <row r="3808" spans="2:3" x14ac:dyDescent="0.25">
      <c r="B3808" s="237">
        <v>3745</v>
      </c>
      <c r="C3808" s="236">
        <v>136.93262508290616</v>
      </c>
    </row>
    <row r="3809" spans="2:3" x14ac:dyDescent="0.25">
      <c r="B3809" s="237">
        <v>3746</v>
      </c>
      <c r="C3809" s="236">
        <v>132.87417892716962</v>
      </c>
    </row>
    <row r="3810" spans="2:3" x14ac:dyDescent="0.25">
      <c r="B3810" s="237">
        <v>3747</v>
      </c>
      <c r="C3810" s="236">
        <v>160.00741036896605</v>
      </c>
    </row>
    <row r="3811" spans="2:3" x14ac:dyDescent="0.25">
      <c r="B3811" s="237">
        <v>3748</v>
      </c>
      <c r="C3811" s="236">
        <v>142.22447742371088</v>
      </c>
    </row>
    <row r="3812" spans="2:3" x14ac:dyDescent="0.25">
      <c r="B3812" s="237">
        <v>3749</v>
      </c>
      <c r="C3812" s="236">
        <v>149.44343623586138</v>
      </c>
    </row>
    <row r="3813" spans="2:3" x14ac:dyDescent="0.25">
      <c r="B3813" s="237">
        <v>3750</v>
      </c>
      <c r="C3813" s="236">
        <v>97.553133055122714</v>
      </c>
    </row>
    <row r="3814" spans="2:3" x14ac:dyDescent="0.25">
      <c r="B3814" s="237">
        <v>3751</v>
      </c>
      <c r="C3814" s="236">
        <v>176.94887116666411</v>
      </c>
    </row>
    <row r="3815" spans="2:3" x14ac:dyDescent="0.25">
      <c r="B3815" s="237">
        <v>3752</v>
      </c>
      <c r="C3815" s="236">
        <v>113.23638253619545</v>
      </c>
    </row>
    <row r="3816" spans="2:3" x14ac:dyDescent="0.25">
      <c r="B3816" s="237">
        <v>3753</v>
      </c>
      <c r="C3816" s="236">
        <v>177.12041729800069</v>
      </c>
    </row>
    <row r="3817" spans="2:3" x14ac:dyDescent="0.25">
      <c r="B3817" s="237">
        <v>3754</v>
      </c>
      <c r="C3817" s="236">
        <v>179.87869151381071</v>
      </c>
    </row>
    <row r="3818" spans="2:3" x14ac:dyDescent="0.25">
      <c r="B3818" s="237">
        <v>3755</v>
      </c>
      <c r="C3818" s="236">
        <v>179.0313425431705</v>
      </c>
    </row>
    <row r="3819" spans="2:3" x14ac:dyDescent="0.25">
      <c r="B3819" s="237">
        <v>3756</v>
      </c>
      <c r="C3819" s="236">
        <v>125.157039752301</v>
      </c>
    </row>
    <row r="3820" spans="2:3" x14ac:dyDescent="0.25">
      <c r="B3820" s="237">
        <v>3757</v>
      </c>
      <c r="C3820" s="236">
        <v>156.12463963414447</v>
      </c>
    </row>
    <row r="3821" spans="2:3" x14ac:dyDescent="0.25">
      <c r="B3821" s="237">
        <v>3758</v>
      </c>
      <c r="C3821" s="236">
        <v>166.90427819475985</v>
      </c>
    </row>
    <row r="3822" spans="2:3" x14ac:dyDescent="0.25">
      <c r="B3822" s="237">
        <v>3759</v>
      </c>
      <c r="C3822" s="236">
        <v>150.13998314042755</v>
      </c>
    </row>
    <row r="3823" spans="2:3" x14ac:dyDescent="0.25">
      <c r="B3823" s="237">
        <v>3760</v>
      </c>
      <c r="C3823" s="236">
        <v>153.86294387069287</v>
      </c>
    </row>
    <row r="3824" spans="2:3" x14ac:dyDescent="0.25">
      <c r="B3824" s="237">
        <v>3761</v>
      </c>
      <c r="C3824" s="236">
        <v>67.488036899041006</v>
      </c>
    </row>
    <row r="3825" spans="2:3" x14ac:dyDescent="0.25">
      <c r="B3825" s="237">
        <v>3762</v>
      </c>
      <c r="C3825" s="236">
        <v>103.53755819400519</v>
      </c>
    </row>
    <row r="3826" spans="2:3" x14ac:dyDescent="0.25">
      <c r="B3826" s="237">
        <v>3763</v>
      </c>
      <c r="C3826" s="236">
        <v>112.42507982622043</v>
      </c>
    </row>
    <row r="3827" spans="2:3" x14ac:dyDescent="0.25">
      <c r="B3827" s="237">
        <v>3764</v>
      </c>
      <c r="C3827" s="236">
        <v>84.199958469984239</v>
      </c>
    </row>
    <row r="3828" spans="2:3" x14ac:dyDescent="0.25">
      <c r="B3828" s="237">
        <v>3765</v>
      </c>
      <c r="C3828" s="236">
        <v>116.59518836630569</v>
      </c>
    </row>
    <row r="3829" spans="2:3" x14ac:dyDescent="0.25">
      <c r="B3829" s="237">
        <v>3766</v>
      </c>
      <c r="C3829" s="236">
        <v>205.09220693108477</v>
      </c>
    </row>
    <row r="3830" spans="2:3" x14ac:dyDescent="0.25">
      <c r="B3830" s="237">
        <v>3767</v>
      </c>
      <c r="C3830" s="236">
        <v>135.91853703712198</v>
      </c>
    </row>
    <row r="3831" spans="2:3" x14ac:dyDescent="0.25">
      <c r="B3831" s="237">
        <v>3768</v>
      </c>
      <c r="C3831" s="236">
        <v>215.00363140574152</v>
      </c>
    </row>
    <row r="3832" spans="2:3" x14ac:dyDescent="0.25">
      <c r="B3832" s="237">
        <v>3769</v>
      </c>
      <c r="C3832" s="236">
        <v>208.21721511971521</v>
      </c>
    </row>
    <row r="3833" spans="2:3" x14ac:dyDescent="0.25">
      <c r="B3833" s="237">
        <v>3770</v>
      </c>
      <c r="C3833" s="236">
        <v>95.550191734246752</v>
      </c>
    </row>
    <row r="3834" spans="2:3" x14ac:dyDescent="0.25">
      <c r="B3834" s="237">
        <v>3771</v>
      </c>
      <c r="C3834" s="236">
        <v>123.90063991569258</v>
      </c>
    </row>
    <row r="3835" spans="2:3" x14ac:dyDescent="0.25">
      <c r="B3835" s="237">
        <v>3772</v>
      </c>
      <c r="C3835" s="236">
        <v>128.88947521500751</v>
      </c>
    </row>
    <row r="3836" spans="2:3" x14ac:dyDescent="0.25">
      <c r="B3836" s="237">
        <v>3773</v>
      </c>
      <c r="C3836" s="236">
        <v>150.45264773413228</v>
      </c>
    </row>
    <row r="3837" spans="2:3" x14ac:dyDescent="0.25">
      <c r="B3837" s="237">
        <v>3774</v>
      </c>
      <c r="C3837" s="236">
        <v>161.20112770267386</v>
      </c>
    </row>
    <row r="3838" spans="2:3" x14ac:dyDescent="0.25">
      <c r="B3838" s="237">
        <v>3775</v>
      </c>
      <c r="C3838" s="236">
        <v>121.19314623586256</v>
      </c>
    </row>
    <row r="3839" spans="2:3" x14ac:dyDescent="0.25">
      <c r="B3839" s="237">
        <v>3776</v>
      </c>
      <c r="C3839" s="236">
        <v>137.10914003497174</v>
      </c>
    </row>
    <row r="3840" spans="2:3" x14ac:dyDescent="0.25">
      <c r="B3840" s="237">
        <v>3777</v>
      </c>
      <c r="C3840" s="236">
        <v>196.74754676094196</v>
      </c>
    </row>
    <row r="3841" spans="2:3" x14ac:dyDescent="0.25">
      <c r="B3841" s="237">
        <v>3778</v>
      </c>
      <c r="C3841" s="236">
        <v>92.730330061683645</v>
      </c>
    </row>
    <row r="3842" spans="2:3" x14ac:dyDescent="0.25">
      <c r="B3842" s="237">
        <v>3779</v>
      </c>
      <c r="C3842" s="236">
        <v>122.00275979404441</v>
      </c>
    </row>
    <row r="3843" spans="2:3" x14ac:dyDescent="0.25">
      <c r="B3843" s="237">
        <v>3780</v>
      </c>
      <c r="C3843" s="236">
        <v>132.98310535895479</v>
      </c>
    </row>
    <row r="3844" spans="2:3" x14ac:dyDescent="0.25">
      <c r="B3844" s="237">
        <v>3781</v>
      </c>
      <c r="C3844" s="236">
        <v>130.05538194920283</v>
      </c>
    </row>
    <row r="3845" spans="2:3" x14ac:dyDescent="0.25">
      <c r="B3845" s="237">
        <v>3782</v>
      </c>
      <c r="C3845" s="236">
        <v>188.54277422112148</v>
      </c>
    </row>
    <row r="3846" spans="2:3" x14ac:dyDescent="0.25">
      <c r="B3846" s="237">
        <v>3783</v>
      </c>
      <c r="C3846" s="236">
        <v>104.27093120018924</v>
      </c>
    </row>
    <row r="3847" spans="2:3" x14ac:dyDescent="0.25">
      <c r="B3847" s="237">
        <v>3784</v>
      </c>
      <c r="C3847" s="236">
        <v>139.81444003786851</v>
      </c>
    </row>
    <row r="3848" spans="2:3" x14ac:dyDescent="0.25">
      <c r="B3848" s="237">
        <v>3785</v>
      </c>
      <c r="C3848" s="236">
        <v>88.660592202066326</v>
      </c>
    </row>
    <row r="3849" spans="2:3" x14ac:dyDescent="0.25">
      <c r="B3849" s="237">
        <v>3786</v>
      </c>
      <c r="C3849" s="236">
        <v>103.65997312148791</v>
      </c>
    </row>
    <row r="3850" spans="2:3" x14ac:dyDescent="0.25">
      <c r="B3850" s="237">
        <v>3787</v>
      </c>
      <c r="C3850" s="236">
        <v>110.02759140070233</v>
      </c>
    </row>
    <row r="3851" spans="2:3" x14ac:dyDescent="0.25">
      <c r="B3851" s="237">
        <v>3788</v>
      </c>
      <c r="C3851" s="236">
        <v>93.643623304875916</v>
      </c>
    </row>
    <row r="3852" spans="2:3" x14ac:dyDescent="0.25">
      <c r="B3852" s="237">
        <v>3789</v>
      </c>
      <c r="C3852" s="236">
        <v>220.42057777122557</v>
      </c>
    </row>
    <row r="3853" spans="2:3" x14ac:dyDescent="0.25">
      <c r="B3853" s="237">
        <v>3790</v>
      </c>
      <c r="C3853" s="236">
        <v>99.295343407248353</v>
      </c>
    </row>
    <row r="3854" spans="2:3" x14ac:dyDescent="0.25">
      <c r="B3854" s="237">
        <v>3791</v>
      </c>
      <c r="C3854" s="236">
        <v>175.8250516218078</v>
      </c>
    </row>
    <row r="3855" spans="2:3" x14ac:dyDescent="0.25">
      <c r="B3855" s="237">
        <v>3792</v>
      </c>
      <c r="C3855" s="236">
        <v>92.179275474121326</v>
      </c>
    </row>
    <row r="3856" spans="2:3" x14ac:dyDescent="0.25">
      <c r="B3856" s="237">
        <v>3793</v>
      </c>
      <c r="C3856" s="236">
        <v>67.950620653550558</v>
      </c>
    </row>
    <row r="3857" spans="2:3" x14ac:dyDescent="0.25">
      <c r="B3857" s="237">
        <v>3794</v>
      </c>
      <c r="C3857" s="236">
        <v>111.2744693962662</v>
      </c>
    </row>
    <row r="3858" spans="2:3" x14ac:dyDescent="0.25">
      <c r="B3858" s="237">
        <v>3795</v>
      </c>
      <c r="C3858" s="236">
        <v>135.99368199334239</v>
      </c>
    </row>
    <row r="3859" spans="2:3" x14ac:dyDescent="0.25">
      <c r="B3859" s="237">
        <v>3796</v>
      </c>
      <c r="C3859" s="236">
        <v>131.96281320150226</v>
      </c>
    </row>
    <row r="3860" spans="2:3" x14ac:dyDescent="0.25">
      <c r="B3860" s="237">
        <v>3797</v>
      </c>
      <c r="C3860" s="236">
        <v>120.63100942942522</v>
      </c>
    </row>
    <row r="3861" spans="2:3" x14ac:dyDescent="0.25">
      <c r="B3861" s="237">
        <v>3798</v>
      </c>
      <c r="C3861" s="236">
        <v>150.75204286489785</v>
      </c>
    </row>
    <row r="3862" spans="2:3" x14ac:dyDescent="0.25">
      <c r="B3862" s="237">
        <v>3799</v>
      </c>
      <c r="C3862" s="236">
        <v>116.4989001147846</v>
      </c>
    </row>
    <row r="3863" spans="2:3" x14ac:dyDescent="0.25">
      <c r="B3863" s="237">
        <v>3800</v>
      </c>
      <c r="C3863" s="236">
        <v>187.10472911995296</v>
      </c>
    </row>
    <row r="3864" spans="2:3" x14ac:dyDescent="0.25">
      <c r="B3864" s="237">
        <v>3801</v>
      </c>
      <c r="C3864" s="236">
        <v>86.269329042551746</v>
      </c>
    </row>
    <row r="3865" spans="2:3" x14ac:dyDescent="0.25">
      <c r="B3865" s="237">
        <v>3802</v>
      </c>
      <c r="C3865" s="236">
        <v>154.66270155906554</v>
      </c>
    </row>
    <row r="3866" spans="2:3" x14ac:dyDescent="0.25">
      <c r="B3866" s="237">
        <v>3803</v>
      </c>
      <c r="C3866" s="236">
        <v>80.118700291705835</v>
      </c>
    </row>
    <row r="3867" spans="2:3" x14ac:dyDescent="0.25">
      <c r="B3867" s="237">
        <v>3804</v>
      </c>
      <c r="C3867" s="236">
        <v>151.13498820529375</v>
      </c>
    </row>
    <row r="3868" spans="2:3" x14ac:dyDescent="0.25">
      <c r="B3868" s="237">
        <v>3805</v>
      </c>
      <c r="C3868" s="236">
        <v>66.654852352644397</v>
      </c>
    </row>
    <row r="3869" spans="2:3" x14ac:dyDescent="0.25">
      <c r="B3869" s="237">
        <v>3806</v>
      </c>
      <c r="C3869" s="236">
        <v>119.17818413517836</v>
      </c>
    </row>
    <row r="3870" spans="2:3" x14ac:dyDescent="0.25">
      <c r="B3870" s="237">
        <v>3807</v>
      </c>
      <c r="C3870" s="236">
        <v>102.89733278801729</v>
      </c>
    </row>
    <row r="3871" spans="2:3" x14ac:dyDescent="0.25">
      <c r="B3871" s="237">
        <v>3808</v>
      </c>
      <c r="C3871" s="236">
        <v>121.87034476488407</v>
      </c>
    </row>
    <row r="3872" spans="2:3" x14ac:dyDescent="0.25">
      <c r="B3872" s="237">
        <v>3809</v>
      </c>
      <c r="C3872" s="236">
        <v>152.01244276311829</v>
      </c>
    </row>
    <row r="3873" spans="2:3" x14ac:dyDescent="0.25">
      <c r="B3873" s="237">
        <v>3810</v>
      </c>
      <c r="C3873" s="236">
        <v>129.239447783239</v>
      </c>
    </row>
    <row r="3874" spans="2:3" x14ac:dyDescent="0.25">
      <c r="B3874" s="237">
        <v>3811</v>
      </c>
      <c r="C3874" s="236">
        <v>136.92798360076139</v>
      </c>
    </row>
    <row r="3875" spans="2:3" x14ac:dyDescent="0.25">
      <c r="B3875" s="237">
        <v>3812</v>
      </c>
      <c r="C3875" s="236">
        <v>116.91437996592896</v>
      </c>
    </row>
    <row r="3876" spans="2:3" x14ac:dyDescent="0.25">
      <c r="B3876" s="237">
        <v>3813</v>
      </c>
      <c r="C3876" s="236">
        <v>191.54126964842135</v>
      </c>
    </row>
    <row r="3877" spans="2:3" x14ac:dyDescent="0.25">
      <c r="B3877" s="237">
        <v>3814</v>
      </c>
      <c r="C3877" s="236">
        <v>98.953966636897874</v>
      </c>
    </row>
    <row r="3878" spans="2:3" x14ac:dyDescent="0.25">
      <c r="B3878" s="237">
        <v>3815</v>
      </c>
      <c r="C3878" s="236">
        <v>126.99713899564119</v>
      </c>
    </row>
    <row r="3879" spans="2:3" x14ac:dyDescent="0.25">
      <c r="B3879" s="237">
        <v>3816</v>
      </c>
      <c r="C3879" s="236">
        <v>61.028481513887996</v>
      </c>
    </row>
    <row r="3880" spans="2:3" x14ac:dyDescent="0.25">
      <c r="B3880" s="237">
        <v>3817</v>
      </c>
      <c r="C3880" s="236">
        <v>131.57946526652387</v>
      </c>
    </row>
    <row r="3881" spans="2:3" x14ac:dyDescent="0.25">
      <c r="B3881" s="237">
        <v>3818</v>
      </c>
      <c r="C3881" s="236">
        <v>132.43642841233645</v>
      </c>
    </row>
    <row r="3882" spans="2:3" x14ac:dyDescent="0.25">
      <c r="B3882" s="237">
        <v>3819</v>
      </c>
      <c r="C3882" s="236">
        <v>169.74512839488148</v>
      </c>
    </row>
    <row r="3883" spans="2:3" x14ac:dyDescent="0.25">
      <c r="B3883" s="237">
        <v>3820</v>
      </c>
      <c r="C3883" s="236">
        <v>155.3610506575038</v>
      </c>
    </row>
    <row r="3884" spans="2:3" x14ac:dyDescent="0.25">
      <c r="B3884" s="237">
        <v>3821</v>
      </c>
      <c r="C3884" s="236">
        <v>127.06409935289102</v>
      </c>
    </row>
    <row r="3885" spans="2:3" x14ac:dyDescent="0.25">
      <c r="B3885" s="237">
        <v>3822</v>
      </c>
      <c r="C3885" s="236">
        <v>106.71719180667743</v>
      </c>
    </row>
    <row r="3886" spans="2:3" x14ac:dyDescent="0.25">
      <c r="B3886" s="237">
        <v>3823</v>
      </c>
      <c r="C3886" s="236">
        <v>88.852802400629798</v>
      </c>
    </row>
    <row r="3887" spans="2:3" x14ac:dyDescent="0.25">
      <c r="B3887" s="237">
        <v>3824</v>
      </c>
      <c r="C3887" s="236">
        <v>123.25065207170587</v>
      </c>
    </row>
    <row r="3888" spans="2:3" x14ac:dyDescent="0.25">
      <c r="B3888" s="237">
        <v>3825</v>
      </c>
      <c r="C3888" s="236">
        <v>148.98609601800834</v>
      </c>
    </row>
    <row r="3889" spans="2:3" x14ac:dyDescent="0.25">
      <c r="B3889" s="237">
        <v>3826</v>
      </c>
      <c r="C3889" s="236">
        <v>61.888430993255383</v>
      </c>
    </row>
    <row r="3890" spans="2:3" x14ac:dyDescent="0.25">
      <c r="B3890" s="237">
        <v>3827</v>
      </c>
      <c r="C3890" s="236">
        <v>155.41159368050612</v>
      </c>
    </row>
    <row r="3891" spans="2:3" x14ac:dyDescent="0.25">
      <c r="B3891" s="237">
        <v>3828</v>
      </c>
      <c r="C3891" s="236">
        <v>202.92558490230095</v>
      </c>
    </row>
    <row r="3892" spans="2:3" x14ac:dyDescent="0.25">
      <c r="B3892" s="237">
        <v>3829</v>
      </c>
      <c r="C3892" s="236">
        <v>118.56342080601264</v>
      </c>
    </row>
    <row r="3893" spans="2:3" x14ac:dyDescent="0.25">
      <c r="B3893" s="237">
        <v>3830</v>
      </c>
      <c r="C3893" s="236">
        <v>189.97907352823992</v>
      </c>
    </row>
    <row r="3894" spans="2:3" x14ac:dyDescent="0.25">
      <c r="B3894" s="237">
        <v>3831</v>
      </c>
      <c r="C3894" s="236">
        <v>97.377105742273855</v>
      </c>
    </row>
    <row r="3895" spans="2:3" x14ac:dyDescent="0.25">
      <c r="B3895" s="237">
        <v>3832</v>
      </c>
      <c r="C3895" s="236">
        <v>133.52569301692941</v>
      </c>
    </row>
    <row r="3896" spans="2:3" x14ac:dyDescent="0.25">
      <c r="B3896" s="237">
        <v>3833</v>
      </c>
      <c r="C3896" s="236">
        <v>128.93927043173298</v>
      </c>
    </row>
    <row r="3897" spans="2:3" x14ac:dyDescent="0.25">
      <c r="B3897" s="237">
        <v>3834</v>
      </c>
      <c r="C3897" s="236">
        <v>134.48016006116907</v>
      </c>
    </row>
    <row r="3898" spans="2:3" x14ac:dyDescent="0.25">
      <c r="B3898" s="237">
        <v>3835</v>
      </c>
      <c r="C3898" s="236">
        <v>87.95595282536884</v>
      </c>
    </row>
    <row r="3899" spans="2:3" x14ac:dyDescent="0.25">
      <c r="B3899" s="237">
        <v>3836</v>
      </c>
      <c r="C3899" s="236">
        <v>182.65554537408499</v>
      </c>
    </row>
    <row r="3900" spans="2:3" x14ac:dyDescent="0.25">
      <c r="B3900" s="237">
        <v>3837</v>
      </c>
      <c r="C3900" s="236">
        <v>98.199515993953767</v>
      </c>
    </row>
    <row r="3901" spans="2:3" x14ac:dyDescent="0.25">
      <c r="B3901" s="237">
        <v>3838</v>
      </c>
      <c r="C3901" s="236">
        <v>106.29621591337211</v>
      </c>
    </row>
    <row r="3902" spans="2:3" x14ac:dyDescent="0.25">
      <c r="B3902" s="237">
        <v>3839</v>
      </c>
      <c r="C3902" s="236">
        <v>66.927808196158281</v>
      </c>
    </row>
    <row r="3903" spans="2:3" x14ac:dyDescent="0.25">
      <c r="B3903" s="237">
        <v>3840</v>
      </c>
      <c r="C3903" s="236">
        <v>208.43760045874282</v>
      </c>
    </row>
    <row r="3904" spans="2:3" x14ac:dyDescent="0.25">
      <c r="B3904" s="237">
        <v>3841</v>
      </c>
      <c r="C3904" s="236">
        <v>227.2866568616663</v>
      </c>
    </row>
    <row r="3905" spans="2:3" x14ac:dyDescent="0.25">
      <c r="B3905" s="237">
        <v>3842</v>
      </c>
      <c r="C3905" s="236">
        <v>131.82347200709953</v>
      </c>
    </row>
    <row r="3906" spans="2:3" x14ac:dyDescent="0.25">
      <c r="B3906" s="237">
        <v>3843</v>
      </c>
      <c r="C3906" s="236">
        <v>168.19873154258454</v>
      </c>
    </row>
    <row r="3907" spans="2:3" x14ac:dyDescent="0.25">
      <c r="B3907" s="237">
        <v>3844</v>
      </c>
      <c r="C3907" s="236">
        <v>130.70290137931445</v>
      </c>
    </row>
    <row r="3908" spans="2:3" x14ac:dyDescent="0.25">
      <c r="B3908" s="237">
        <v>3845</v>
      </c>
      <c r="C3908" s="236">
        <v>87.1555982595888</v>
      </c>
    </row>
    <row r="3909" spans="2:3" x14ac:dyDescent="0.25">
      <c r="B3909" s="237">
        <v>3846</v>
      </c>
      <c r="C3909" s="236">
        <v>192.37015861993206</v>
      </c>
    </row>
    <row r="3910" spans="2:3" x14ac:dyDescent="0.25">
      <c r="B3910" s="237">
        <v>3847</v>
      </c>
      <c r="C3910" s="236">
        <v>97.061762362992582</v>
      </c>
    </row>
    <row r="3911" spans="2:3" x14ac:dyDescent="0.25">
      <c r="B3911" s="237">
        <v>3848</v>
      </c>
      <c r="C3911" s="236">
        <v>109.48114255256854</v>
      </c>
    </row>
    <row r="3912" spans="2:3" x14ac:dyDescent="0.25">
      <c r="B3912" s="237">
        <v>3849</v>
      </c>
      <c r="C3912" s="236">
        <v>118.69312626268575</v>
      </c>
    </row>
    <row r="3913" spans="2:3" x14ac:dyDescent="0.25">
      <c r="B3913" s="237">
        <v>3850</v>
      </c>
      <c r="C3913" s="236">
        <v>147.75198936720292</v>
      </c>
    </row>
    <row r="3914" spans="2:3" x14ac:dyDescent="0.25">
      <c r="B3914" s="237">
        <v>3851</v>
      </c>
      <c r="C3914" s="236">
        <v>133.79666794796353</v>
      </c>
    </row>
    <row r="3915" spans="2:3" x14ac:dyDescent="0.25">
      <c r="B3915" s="237">
        <v>3852</v>
      </c>
      <c r="C3915" s="236">
        <v>85.096718051285578</v>
      </c>
    </row>
    <row r="3916" spans="2:3" x14ac:dyDescent="0.25">
      <c r="B3916" s="237">
        <v>3853</v>
      </c>
      <c r="C3916" s="236">
        <v>162.28118057283774</v>
      </c>
    </row>
    <row r="3917" spans="2:3" x14ac:dyDescent="0.25">
      <c r="B3917" s="237">
        <v>3854</v>
      </c>
      <c r="C3917" s="236">
        <v>148.72028980937219</v>
      </c>
    </row>
    <row r="3918" spans="2:3" x14ac:dyDescent="0.25">
      <c r="B3918" s="237">
        <v>3855</v>
      </c>
      <c r="C3918" s="236">
        <v>162.43963270956183</v>
      </c>
    </row>
    <row r="3919" spans="2:3" x14ac:dyDescent="0.25">
      <c r="B3919" s="237">
        <v>3856</v>
      </c>
      <c r="C3919" s="236">
        <v>130.2306048592809</v>
      </c>
    </row>
    <row r="3920" spans="2:3" x14ac:dyDescent="0.25">
      <c r="B3920" s="237">
        <v>3857</v>
      </c>
      <c r="C3920" s="236">
        <v>172.25043935166616</v>
      </c>
    </row>
    <row r="3921" spans="2:3" x14ac:dyDescent="0.25">
      <c r="B3921" s="237">
        <v>3858</v>
      </c>
      <c r="C3921" s="236">
        <v>167.58201965400883</v>
      </c>
    </row>
    <row r="3922" spans="2:3" x14ac:dyDescent="0.25">
      <c r="B3922" s="237">
        <v>3859</v>
      </c>
      <c r="C3922" s="236">
        <v>174.22707426242286</v>
      </c>
    </row>
    <row r="3923" spans="2:3" x14ac:dyDescent="0.25">
      <c r="B3923" s="237">
        <v>3860</v>
      </c>
      <c r="C3923" s="236">
        <v>138.79816152990546</v>
      </c>
    </row>
    <row r="3924" spans="2:3" x14ac:dyDescent="0.25">
      <c r="B3924" s="237">
        <v>3861</v>
      </c>
      <c r="C3924" s="236">
        <v>104.02460309882242</v>
      </c>
    </row>
    <row r="3925" spans="2:3" x14ac:dyDescent="0.25">
      <c r="B3925" s="237">
        <v>3862</v>
      </c>
      <c r="C3925" s="236">
        <v>155.07588727353573</v>
      </c>
    </row>
    <row r="3926" spans="2:3" x14ac:dyDescent="0.25">
      <c r="B3926" s="237">
        <v>3863</v>
      </c>
      <c r="C3926" s="236">
        <v>120.41913959028878</v>
      </c>
    </row>
    <row r="3927" spans="2:3" x14ac:dyDescent="0.25">
      <c r="B3927" s="237">
        <v>3864</v>
      </c>
      <c r="C3927" s="236">
        <v>119.16904883369483</v>
      </c>
    </row>
    <row r="3928" spans="2:3" x14ac:dyDescent="0.25">
      <c r="B3928" s="237">
        <v>3865</v>
      </c>
      <c r="C3928" s="236">
        <v>111.30680951301572</v>
      </c>
    </row>
    <row r="3929" spans="2:3" x14ac:dyDescent="0.25">
      <c r="B3929" s="237">
        <v>3866</v>
      </c>
      <c r="C3929" s="236">
        <v>193.08911823038963</v>
      </c>
    </row>
    <row r="3930" spans="2:3" x14ac:dyDescent="0.25">
      <c r="B3930" s="237">
        <v>3867</v>
      </c>
      <c r="C3930" s="236">
        <v>110.75530372076618</v>
      </c>
    </row>
    <row r="3931" spans="2:3" x14ac:dyDescent="0.25">
      <c r="B3931" s="237">
        <v>3868</v>
      </c>
      <c r="C3931" s="236">
        <v>113.98498839418333</v>
      </c>
    </row>
    <row r="3932" spans="2:3" x14ac:dyDescent="0.25">
      <c r="B3932" s="237">
        <v>3869</v>
      </c>
      <c r="C3932" s="236">
        <v>93.263317841209272</v>
      </c>
    </row>
    <row r="3933" spans="2:3" x14ac:dyDescent="0.25">
      <c r="B3933" s="237">
        <v>3870</v>
      </c>
      <c r="C3933" s="236">
        <v>133.66435071683387</v>
      </c>
    </row>
    <row r="3934" spans="2:3" x14ac:dyDescent="0.25">
      <c r="B3934" s="237">
        <v>3871</v>
      </c>
      <c r="C3934" s="236">
        <v>120.650392586481</v>
      </c>
    </row>
    <row r="3935" spans="2:3" x14ac:dyDescent="0.25">
      <c r="B3935" s="237">
        <v>3872</v>
      </c>
      <c r="C3935" s="236">
        <v>91.838626138982605</v>
      </c>
    </row>
    <row r="3936" spans="2:3" x14ac:dyDescent="0.25">
      <c r="B3936" s="237">
        <v>3873</v>
      </c>
      <c r="C3936" s="236">
        <v>127.9003214778774</v>
      </c>
    </row>
    <row r="3937" spans="2:3" x14ac:dyDescent="0.25">
      <c r="B3937" s="237">
        <v>3874</v>
      </c>
      <c r="C3937" s="236">
        <v>196.99536490994564</v>
      </c>
    </row>
    <row r="3938" spans="2:3" x14ac:dyDescent="0.25">
      <c r="B3938" s="237">
        <v>3875</v>
      </c>
      <c r="C3938" s="236">
        <v>174.48382532033827</v>
      </c>
    </row>
    <row r="3939" spans="2:3" x14ac:dyDescent="0.25">
      <c r="B3939" s="237">
        <v>3876</v>
      </c>
      <c r="C3939" s="236">
        <v>126.48481822076299</v>
      </c>
    </row>
    <row r="3940" spans="2:3" x14ac:dyDescent="0.25">
      <c r="B3940" s="237">
        <v>3877</v>
      </c>
      <c r="C3940" s="236">
        <v>90.757805135777872</v>
      </c>
    </row>
    <row r="3941" spans="2:3" x14ac:dyDescent="0.25">
      <c r="B3941" s="237">
        <v>3878</v>
      </c>
      <c r="C3941" s="236">
        <v>101.59585551210481</v>
      </c>
    </row>
    <row r="3942" spans="2:3" x14ac:dyDescent="0.25">
      <c r="B3942" s="237">
        <v>3879</v>
      </c>
      <c r="C3942" s="236">
        <v>125.44500002438535</v>
      </c>
    </row>
    <row r="3943" spans="2:3" x14ac:dyDescent="0.25">
      <c r="B3943" s="237">
        <v>3880</v>
      </c>
      <c r="C3943" s="236">
        <v>126.89266398840502</v>
      </c>
    </row>
    <row r="3944" spans="2:3" x14ac:dyDescent="0.25">
      <c r="B3944" s="237">
        <v>3881</v>
      </c>
      <c r="C3944" s="236">
        <v>138.54006479196786</v>
      </c>
    </row>
    <row r="3945" spans="2:3" x14ac:dyDescent="0.25">
      <c r="B3945" s="237">
        <v>3882</v>
      </c>
      <c r="C3945" s="236">
        <v>133.65517377514871</v>
      </c>
    </row>
    <row r="3946" spans="2:3" x14ac:dyDescent="0.25">
      <c r="B3946" s="237">
        <v>3883</v>
      </c>
      <c r="C3946" s="236">
        <v>110.64440995329089</v>
      </c>
    </row>
    <row r="3947" spans="2:3" x14ac:dyDescent="0.25">
      <c r="B3947" s="237">
        <v>3884</v>
      </c>
      <c r="C3947" s="236">
        <v>138.11120650826041</v>
      </c>
    </row>
    <row r="3948" spans="2:3" x14ac:dyDescent="0.25">
      <c r="B3948" s="237">
        <v>3885</v>
      </c>
      <c r="C3948" s="236">
        <v>108.10469183967037</v>
      </c>
    </row>
    <row r="3949" spans="2:3" x14ac:dyDescent="0.25">
      <c r="B3949" s="237">
        <v>3886</v>
      </c>
      <c r="C3949" s="236">
        <v>117.6748873109682</v>
      </c>
    </row>
    <row r="3950" spans="2:3" x14ac:dyDescent="0.25">
      <c r="B3950" s="237">
        <v>3887</v>
      </c>
      <c r="C3950" s="236">
        <v>127.76623397019915</v>
      </c>
    </row>
    <row r="3951" spans="2:3" x14ac:dyDescent="0.25">
      <c r="B3951" s="237">
        <v>3888</v>
      </c>
      <c r="C3951" s="236">
        <v>66.47153660421678</v>
      </c>
    </row>
    <row r="3952" spans="2:3" x14ac:dyDescent="0.25">
      <c r="B3952" s="237">
        <v>3889</v>
      </c>
      <c r="C3952" s="236">
        <v>94.337718406391829</v>
      </c>
    </row>
    <row r="3953" spans="2:3" x14ac:dyDescent="0.25">
      <c r="B3953" s="237">
        <v>3890</v>
      </c>
      <c r="C3953" s="236">
        <v>177.757709409234</v>
      </c>
    </row>
    <row r="3954" spans="2:3" x14ac:dyDescent="0.25">
      <c r="B3954" s="237">
        <v>3891</v>
      </c>
      <c r="C3954" s="236">
        <v>117.64016275880164</v>
      </c>
    </row>
    <row r="3955" spans="2:3" x14ac:dyDescent="0.25">
      <c r="B3955" s="237">
        <v>3892</v>
      </c>
      <c r="C3955" s="236">
        <v>225.22087822047416</v>
      </c>
    </row>
    <row r="3956" spans="2:3" x14ac:dyDescent="0.25">
      <c r="B3956" s="237">
        <v>3893</v>
      </c>
      <c r="C3956" s="236">
        <v>98.360622976836154</v>
      </c>
    </row>
    <row r="3957" spans="2:3" x14ac:dyDescent="0.25">
      <c r="B3957" s="237">
        <v>3894</v>
      </c>
      <c r="C3957" s="236">
        <v>102.78948281897785</v>
      </c>
    </row>
    <row r="3958" spans="2:3" x14ac:dyDescent="0.25">
      <c r="B3958" s="237">
        <v>3895</v>
      </c>
      <c r="C3958" s="236">
        <v>140.77244508836483</v>
      </c>
    </row>
    <row r="3959" spans="2:3" x14ac:dyDescent="0.25">
      <c r="B3959" s="237">
        <v>3896</v>
      </c>
      <c r="C3959" s="236">
        <v>138.78388039499157</v>
      </c>
    </row>
    <row r="3960" spans="2:3" x14ac:dyDescent="0.25">
      <c r="B3960" s="237">
        <v>3897</v>
      </c>
      <c r="C3960" s="236">
        <v>119.98739466263179</v>
      </c>
    </row>
    <row r="3961" spans="2:3" x14ac:dyDescent="0.25">
      <c r="B3961" s="237">
        <v>3898</v>
      </c>
      <c r="C3961" s="236">
        <v>150.37762320295718</v>
      </c>
    </row>
    <row r="3962" spans="2:3" x14ac:dyDescent="0.25">
      <c r="B3962" s="237">
        <v>3899</v>
      </c>
      <c r="C3962" s="236">
        <v>135.37298515586815</v>
      </c>
    </row>
    <row r="3963" spans="2:3" x14ac:dyDescent="0.25">
      <c r="B3963" s="237">
        <v>3900</v>
      </c>
      <c r="C3963" s="236">
        <v>172.33019346813984</v>
      </c>
    </row>
    <row r="3964" spans="2:3" x14ac:dyDescent="0.25">
      <c r="B3964" s="237">
        <v>3901</v>
      </c>
      <c r="C3964" s="236">
        <v>140.75435910702944</v>
      </c>
    </row>
    <row r="3965" spans="2:3" x14ac:dyDescent="0.25">
      <c r="B3965" s="237">
        <v>3902</v>
      </c>
      <c r="C3965" s="236">
        <v>130.75914644753024</v>
      </c>
    </row>
    <row r="3966" spans="2:3" x14ac:dyDescent="0.25">
      <c r="B3966" s="237">
        <v>3903</v>
      </c>
      <c r="C3966" s="236">
        <v>150.34321258689218</v>
      </c>
    </row>
    <row r="3967" spans="2:3" x14ac:dyDescent="0.25">
      <c r="B3967" s="237">
        <v>3904</v>
      </c>
      <c r="C3967" s="236">
        <v>167.35917086516292</v>
      </c>
    </row>
    <row r="3968" spans="2:3" x14ac:dyDescent="0.25">
      <c r="B3968" s="237">
        <v>3905</v>
      </c>
      <c r="C3968" s="236">
        <v>86.495677510581132</v>
      </c>
    </row>
    <row r="3969" spans="2:3" x14ac:dyDescent="0.25">
      <c r="B3969" s="237">
        <v>3906</v>
      </c>
      <c r="C3969" s="236">
        <v>125.93733743680481</v>
      </c>
    </row>
    <row r="3970" spans="2:3" x14ac:dyDescent="0.25">
      <c r="B3970" s="237">
        <v>3907</v>
      </c>
      <c r="C3970" s="236">
        <v>110.12637229391743</v>
      </c>
    </row>
    <row r="3971" spans="2:3" x14ac:dyDescent="0.25">
      <c r="B3971" s="237">
        <v>3908</v>
      </c>
      <c r="C3971" s="236">
        <v>120.60090255601746</v>
      </c>
    </row>
    <row r="3972" spans="2:3" x14ac:dyDescent="0.25">
      <c r="B3972" s="237">
        <v>3909</v>
      </c>
      <c r="C3972" s="236">
        <v>102.92231083445418</v>
      </c>
    </row>
    <row r="3973" spans="2:3" x14ac:dyDescent="0.25">
      <c r="B3973" s="237">
        <v>3910</v>
      </c>
      <c r="C3973" s="236">
        <v>120.78005304775292</v>
      </c>
    </row>
    <row r="3974" spans="2:3" x14ac:dyDescent="0.25">
      <c r="B3974" s="237">
        <v>3911</v>
      </c>
      <c r="C3974" s="236">
        <v>152.22533021844893</v>
      </c>
    </row>
    <row r="3975" spans="2:3" x14ac:dyDescent="0.25">
      <c r="B3975" s="237">
        <v>3912</v>
      </c>
      <c r="C3975" s="236">
        <v>134.5304596147709</v>
      </c>
    </row>
    <row r="3976" spans="2:3" x14ac:dyDescent="0.25">
      <c r="B3976" s="237">
        <v>3913</v>
      </c>
      <c r="C3976" s="236">
        <v>81.749513489073507</v>
      </c>
    </row>
    <row r="3977" spans="2:3" x14ac:dyDescent="0.25">
      <c r="B3977" s="237">
        <v>3914</v>
      </c>
      <c r="C3977" s="236">
        <v>113.57523263823703</v>
      </c>
    </row>
    <row r="3978" spans="2:3" x14ac:dyDescent="0.25">
      <c r="B3978" s="237">
        <v>3915</v>
      </c>
      <c r="C3978" s="236">
        <v>170.54895246365646</v>
      </c>
    </row>
    <row r="3979" spans="2:3" x14ac:dyDescent="0.25">
      <c r="B3979" s="237">
        <v>3916</v>
      </c>
      <c r="C3979" s="236">
        <v>139.15569163344392</v>
      </c>
    </row>
    <row r="3980" spans="2:3" x14ac:dyDescent="0.25">
      <c r="B3980" s="237">
        <v>3917</v>
      </c>
      <c r="C3980" s="236">
        <v>185.93351170123339</v>
      </c>
    </row>
    <row r="3981" spans="2:3" x14ac:dyDescent="0.25">
      <c r="B3981" s="237">
        <v>3918</v>
      </c>
      <c r="C3981" s="236">
        <v>188.47504366087347</v>
      </c>
    </row>
    <row r="3982" spans="2:3" x14ac:dyDescent="0.25">
      <c r="B3982" s="237">
        <v>3919</v>
      </c>
      <c r="C3982" s="236">
        <v>184.42420358192936</v>
      </c>
    </row>
    <row r="3983" spans="2:3" x14ac:dyDescent="0.25">
      <c r="B3983" s="237">
        <v>3920</v>
      </c>
      <c r="C3983" s="236">
        <v>140.52652813508465</v>
      </c>
    </row>
    <row r="3984" spans="2:3" x14ac:dyDescent="0.25">
      <c r="B3984" s="237">
        <v>3921</v>
      </c>
      <c r="C3984" s="236">
        <v>127.49770824165326</v>
      </c>
    </row>
    <row r="3985" spans="2:3" x14ac:dyDescent="0.25">
      <c r="B3985" s="237">
        <v>3922</v>
      </c>
      <c r="C3985" s="236">
        <v>86.034052132515626</v>
      </c>
    </row>
    <row r="3986" spans="2:3" x14ac:dyDescent="0.25">
      <c r="B3986" s="237">
        <v>3923</v>
      </c>
      <c r="C3986" s="236">
        <v>147.39769721609974</v>
      </c>
    </row>
    <row r="3987" spans="2:3" x14ac:dyDescent="0.25">
      <c r="B3987" s="237">
        <v>3924</v>
      </c>
      <c r="C3987" s="236">
        <v>85.330748596557186</v>
      </c>
    </row>
    <row r="3988" spans="2:3" x14ac:dyDescent="0.25">
      <c r="B3988" s="237">
        <v>3925</v>
      </c>
      <c r="C3988" s="236">
        <v>114.79725354394904</v>
      </c>
    </row>
    <row r="3989" spans="2:3" x14ac:dyDescent="0.25">
      <c r="B3989" s="237">
        <v>3926</v>
      </c>
      <c r="C3989" s="236">
        <v>120.7387872165278</v>
      </c>
    </row>
    <row r="3990" spans="2:3" x14ac:dyDescent="0.25">
      <c r="B3990" s="237">
        <v>3927</v>
      </c>
      <c r="C3990" s="236">
        <v>176.40077612487724</v>
      </c>
    </row>
    <row r="3991" spans="2:3" x14ac:dyDescent="0.25">
      <c r="B3991" s="237">
        <v>3928</v>
      </c>
      <c r="C3991" s="236">
        <v>169.16352575503788</v>
      </c>
    </row>
    <row r="3992" spans="2:3" x14ac:dyDescent="0.25">
      <c r="B3992" s="237">
        <v>3929</v>
      </c>
      <c r="C3992" s="236">
        <v>128.8066870099473</v>
      </c>
    </row>
    <row r="3993" spans="2:3" x14ac:dyDescent="0.25">
      <c r="B3993" s="237">
        <v>3930</v>
      </c>
      <c r="C3993" s="236">
        <v>135.92534304682073</v>
      </c>
    </row>
    <row r="3994" spans="2:3" x14ac:dyDescent="0.25">
      <c r="B3994" s="237">
        <v>3931</v>
      </c>
      <c r="C3994" s="236">
        <v>106.39212851579765</v>
      </c>
    </row>
    <row r="3995" spans="2:3" x14ac:dyDescent="0.25">
      <c r="B3995" s="237">
        <v>3932</v>
      </c>
      <c r="C3995" s="236">
        <v>156.95001203018617</v>
      </c>
    </row>
    <row r="3996" spans="2:3" x14ac:dyDescent="0.25">
      <c r="B3996" s="237">
        <v>3933</v>
      </c>
      <c r="C3996" s="236">
        <v>82.066923364172553</v>
      </c>
    </row>
    <row r="3997" spans="2:3" x14ac:dyDescent="0.25">
      <c r="B3997" s="237">
        <v>3934</v>
      </c>
      <c r="C3997" s="236">
        <v>123.98137677501688</v>
      </c>
    </row>
    <row r="3998" spans="2:3" x14ac:dyDescent="0.25">
      <c r="B3998" s="237">
        <v>3935</v>
      </c>
      <c r="C3998" s="236">
        <v>127.32792720209611</v>
      </c>
    </row>
    <row r="3999" spans="2:3" x14ac:dyDescent="0.25">
      <c r="B3999" s="237">
        <v>3936</v>
      </c>
      <c r="C3999" s="236">
        <v>141.15882190655662</v>
      </c>
    </row>
    <row r="4000" spans="2:3" x14ac:dyDescent="0.25">
      <c r="B4000" s="237">
        <v>3937</v>
      </c>
      <c r="C4000" s="236">
        <v>213.42506207845906</v>
      </c>
    </row>
    <row r="4001" spans="2:3" x14ac:dyDescent="0.25">
      <c r="B4001" s="237">
        <v>3938</v>
      </c>
      <c r="C4001" s="236">
        <v>118.36102689605289</v>
      </c>
    </row>
    <row r="4002" spans="2:3" x14ac:dyDescent="0.25">
      <c r="B4002" s="237">
        <v>3939</v>
      </c>
      <c r="C4002" s="236">
        <v>109.90107885072632</v>
      </c>
    </row>
    <row r="4003" spans="2:3" x14ac:dyDescent="0.25">
      <c r="B4003" s="237">
        <v>3940</v>
      </c>
      <c r="C4003" s="236">
        <v>109.03457815395282</v>
      </c>
    </row>
    <row r="4004" spans="2:3" x14ac:dyDescent="0.25">
      <c r="B4004" s="237">
        <v>3941</v>
      </c>
      <c r="C4004" s="236">
        <v>147.70344498589998</v>
      </c>
    </row>
    <row r="4005" spans="2:3" x14ac:dyDescent="0.25">
      <c r="B4005" s="237">
        <v>3942</v>
      </c>
      <c r="C4005" s="236">
        <v>125.29941277178418</v>
      </c>
    </row>
    <row r="4006" spans="2:3" x14ac:dyDescent="0.25">
      <c r="B4006" s="237">
        <v>3943</v>
      </c>
      <c r="C4006" s="236">
        <v>110.83432570455767</v>
      </c>
    </row>
    <row r="4007" spans="2:3" x14ac:dyDescent="0.25">
      <c r="B4007" s="237">
        <v>3944</v>
      </c>
      <c r="C4007" s="236">
        <v>173.45417979876393</v>
      </c>
    </row>
    <row r="4008" spans="2:3" x14ac:dyDescent="0.25">
      <c r="B4008" s="237">
        <v>3945</v>
      </c>
      <c r="C4008" s="236">
        <v>126.37157709009801</v>
      </c>
    </row>
    <row r="4009" spans="2:3" x14ac:dyDescent="0.25">
      <c r="B4009" s="237">
        <v>3946</v>
      </c>
      <c r="C4009" s="236">
        <v>88.616348229758174</v>
      </c>
    </row>
    <row r="4010" spans="2:3" x14ac:dyDescent="0.25">
      <c r="B4010" s="237">
        <v>3947</v>
      </c>
      <c r="C4010" s="236">
        <v>116.78489300287018</v>
      </c>
    </row>
    <row r="4011" spans="2:3" x14ac:dyDescent="0.25">
      <c r="B4011" s="237">
        <v>3948</v>
      </c>
      <c r="C4011" s="236">
        <v>184.91076036337185</v>
      </c>
    </row>
    <row r="4012" spans="2:3" x14ac:dyDescent="0.25">
      <c r="B4012" s="237">
        <v>3949</v>
      </c>
      <c r="C4012" s="236">
        <v>87.472481597704132</v>
      </c>
    </row>
    <row r="4013" spans="2:3" x14ac:dyDescent="0.25">
      <c r="B4013" s="237">
        <v>3950</v>
      </c>
      <c r="C4013" s="236">
        <v>142.16804566623554</v>
      </c>
    </row>
    <row r="4014" spans="2:3" x14ac:dyDescent="0.25">
      <c r="B4014" s="237">
        <v>3951</v>
      </c>
      <c r="C4014" s="236">
        <v>124.28190457355481</v>
      </c>
    </row>
    <row r="4015" spans="2:3" x14ac:dyDescent="0.25">
      <c r="B4015" s="237">
        <v>3952</v>
      </c>
      <c r="C4015" s="236">
        <v>108.48918189077312</v>
      </c>
    </row>
    <row r="4016" spans="2:3" x14ac:dyDescent="0.25">
      <c r="B4016" s="237">
        <v>3953</v>
      </c>
      <c r="C4016" s="236">
        <v>85.924446442460095</v>
      </c>
    </row>
    <row r="4017" spans="2:3" x14ac:dyDescent="0.25">
      <c r="B4017" s="237">
        <v>3954</v>
      </c>
      <c r="C4017" s="236">
        <v>98.14933250715238</v>
      </c>
    </row>
    <row r="4018" spans="2:3" x14ac:dyDescent="0.25">
      <c r="B4018" s="237">
        <v>3955</v>
      </c>
      <c r="C4018" s="236">
        <v>193.82247497466506</v>
      </c>
    </row>
    <row r="4019" spans="2:3" x14ac:dyDescent="0.25">
      <c r="B4019" s="237">
        <v>3956</v>
      </c>
      <c r="C4019" s="236">
        <v>185.76720442056367</v>
      </c>
    </row>
    <row r="4020" spans="2:3" x14ac:dyDescent="0.25">
      <c r="B4020" s="237">
        <v>3957</v>
      </c>
      <c r="C4020" s="236">
        <v>135.45540657808243</v>
      </c>
    </row>
    <row r="4021" spans="2:3" x14ac:dyDescent="0.25">
      <c r="B4021" s="237">
        <v>3958</v>
      </c>
      <c r="C4021" s="236">
        <v>117.4738847923087</v>
      </c>
    </row>
    <row r="4022" spans="2:3" x14ac:dyDescent="0.25">
      <c r="B4022" s="237">
        <v>3959</v>
      </c>
      <c r="C4022" s="236">
        <v>102.56363130751595</v>
      </c>
    </row>
    <row r="4023" spans="2:3" x14ac:dyDescent="0.25">
      <c r="B4023" s="237">
        <v>3960</v>
      </c>
      <c r="C4023" s="236">
        <v>140.12565898184855</v>
      </c>
    </row>
    <row r="4024" spans="2:3" x14ac:dyDescent="0.25">
      <c r="B4024" s="237">
        <v>3961</v>
      </c>
      <c r="C4024" s="236">
        <v>149.27642132207902</v>
      </c>
    </row>
    <row r="4025" spans="2:3" x14ac:dyDescent="0.25">
      <c r="B4025" s="237">
        <v>3962</v>
      </c>
      <c r="C4025" s="236">
        <v>109.52064920550482</v>
      </c>
    </row>
    <row r="4026" spans="2:3" x14ac:dyDescent="0.25">
      <c r="B4026" s="237">
        <v>3963</v>
      </c>
      <c r="C4026" s="236">
        <v>140.33820316876091</v>
      </c>
    </row>
    <row r="4027" spans="2:3" x14ac:dyDescent="0.25">
      <c r="B4027" s="237">
        <v>3964</v>
      </c>
      <c r="C4027" s="236">
        <v>169.36423991121038</v>
      </c>
    </row>
    <row r="4028" spans="2:3" x14ac:dyDescent="0.25">
      <c r="B4028" s="237">
        <v>3965</v>
      </c>
      <c r="C4028" s="236">
        <v>158.07916324500232</v>
      </c>
    </row>
    <row r="4029" spans="2:3" x14ac:dyDescent="0.25">
      <c r="B4029" s="237">
        <v>3966</v>
      </c>
      <c r="C4029" s="236">
        <v>128.70022454048291</v>
      </c>
    </row>
    <row r="4030" spans="2:3" x14ac:dyDescent="0.25">
      <c r="B4030" s="237">
        <v>3967</v>
      </c>
      <c r="C4030" s="236">
        <v>130.88695829307409</v>
      </c>
    </row>
    <row r="4031" spans="2:3" x14ac:dyDescent="0.25">
      <c r="B4031" s="237">
        <v>3968</v>
      </c>
      <c r="C4031" s="236">
        <v>124.46607791992379</v>
      </c>
    </row>
    <row r="4032" spans="2:3" x14ac:dyDescent="0.25">
      <c r="B4032" s="237">
        <v>3969</v>
      </c>
      <c r="C4032" s="236">
        <v>84.873235968275935</v>
      </c>
    </row>
    <row r="4033" spans="2:3" x14ac:dyDescent="0.25">
      <c r="B4033" s="237">
        <v>3970</v>
      </c>
      <c r="C4033" s="236">
        <v>84.938389900429939</v>
      </c>
    </row>
    <row r="4034" spans="2:3" x14ac:dyDescent="0.25">
      <c r="B4034" s="237">
        <v>3971</v>
      </c>
      <c r="C4034" s="236">
        <v>114.70195412133847</v>
      </c>
    </row>
    <row r="4035" spans="2:3" x14ac:dyDescent="0.25">
      <c r="B4035" s="237">
        <v>3972</v>
      </c>
      <c r="C4035" s="236">
        <v>135.10129489432543</v>
      </c>
    </row>
    <row r="4036" spans="2:3" x14ac:dyDescent="0.25">
      <c r="B4036" s="237">
        <v>3973</v>
      </c>
      <c r="C4036" s="236">
        <v>184.26484753374964</v>
      </c>
    </row>
    <row r="4037" spans="2:3" x14ac:dyDescent="0.25">
      <c r="B4037" s="237">
        <v>3974</v>
      </c>
      <c r="C4037" s="236">
        <v>146.70292280352143</v>
      </c>
    </row>
    <row r="4038" spans="2:3" x14ac:dyDescent="0.25">
      <c r="B4038" s="237">
        <v>3975</v>
      </c>
      <c r="C4038" s="236">
        <v>144.51485583090664</v>
      </c>
    </row>
    <row r="4039" spans="2:3" x14ac:dyDescent="0.25">
      <c r="B4039" s="237">
        <v>3976</v>
      </c>
      <c r="C4039" s="236">
        <v>121.23963258474731</v>
      </c>
    </row>
    <row r="4040" spans="2:3" x14ac:dyDescent="0.25">
      <c r="B4040" s="237">
        <v>3977</v>
      </c>
      <c r="C4040" s="236">
        <v>169.05200280516419</v>
      </c>
    </row>
    <row r="4041" spans="2:3" x14ac:dyDescent="0.25">
      <c r="B4041" s="237">
        <v>3978</v>
      </c>
      <c r="C4041" s="236">
        <v>166.45968996833486</v>
      </c>
    </row>
    <row r="4042" spans="2:3" x14ac:dyDescent="0.25">
      <c r="B4042" s="237">
        <v>3979</v>
      </c>
      <c r="C4042" s="236">
        <v>137.25199098997587</v>
      </c>
    </row>
    <row r="4043" spans="2:3" x14ac:dyDescent="0.25">
      <c r="B4043" s="237">
        <v>3980</v>
      </c>
      <c r="C4043" s="236">
        <v>77.455034786782235</v>
      </c>
    </row>
    <row r="4044" spans="2:3" x14ac:dyDescent="0.25">
      <c r="B4044" s="237">
        <v>3981</v>
      </c>
      <c r="C4044" s="236">
        <v>153.46276099877167</v>
      </c>
    </row>
    <row r="4045" spans="2:3" x14ac:dyDescent="0.25">
      <c r="B4045" s="237">
        <v>3982</v>
      </c>
      <c r="C4045" s="236">
        <v>124.0065806478483</v>
      </c>
    </row>
    <row r="4046" spans="2:3" x14ac:dyDescent="0.25">
      <c r="B4046" s="237">
        <v>3983</v>
      </c>
      <c r="C4046" s="236">
        <v>228.07011619168173</v>
      </c>
    </row>
    <row r="4047" spans="2:3" x14ac:dyDescent="0.25">
      <c r="B4047" s="237">
        <v>3984</v>
      </c>
      <c r="C4047" s="236">
        <v>120.03605684161154</v>
      </c>
    </row>
    <row r="4048" spans="2:3" x14ac:dyDescent="0.25">
      <c r="B4048" s="237">
        <v>3985</v>
      </c>
      <c r="C4048" s="236">
        <v>131.71532066499998</v>
      </c>
    </row>
    <row r="4049" spans="2:3" x14ac:dyDescent="0.25">
      <c r="B4049" s="237">
        <v>3986</v>
      </c>
      <c r="C4049" s="236">
        <v>85.206078665916991</v>
      </c>
    </row>
    <row r="4050" spans="2:3" x14ac:dyDescent="0.25">
      <c r="B4050" s="237">
        <v>3987</v>
      </c>
      <c r="C4050" s="236">
        <v>138.29692106524368</v>
      </c>
    </row>
    <row r="4051" spans="2:3" x14ac:dyDescent="0.25">
      <c r="B4051" s="237">
        <v>3988</v>
      </c>
      <c r="C4051" s="236">
        <v>146.64485746133698</v>
      </c>
    </row>
    <row r="4052" spans="2:3" x14ac:dyDescent="0.25">
      <c r="B4052" s="237">
        <v>3989</v>
      </c>
      <c r="C4052" s="236">
        <v>172.41049596475904</v>
      </c>
    </row>
    <row r="4053" spans="2:3" x14ac:dyDescent="0.25">
      <c r="B4053" s="237">
        <v>3990</v>
      </c>
      <c r="C4053" s="236">
        <v>131.41138716197688</v>
      </c>
    </row>
    <row r="4054" spans="2:3" x14ac:dyDescent="0.25">
      <c r="B4054" s="237">
        <v>3991</v>
      </c>
      <c r="C4054" s="236">
        <v>266.61400440857648</v>
      </c>
    </row>
    <row r="4055" spans="2:3" x14ac:dyDescent="0.25">
      <c r="B4055" s="237">
        <v>3992</v>
      </c>
      <c r="C4055" s="236">
        <v>129.45474381626838</v>
      </c>
    </row>
    <row r="4056" spans="2:3" x14ac:dyDescent="0.25">
      <c r="B4056" s="237">
        <v>3993</v>
      </c>
      <c r="C4056" s="236">
        <v>142.93442648782758</v>
      </c>
    </row>
    <row r="4057" spans="2:3" x14ac:dyDescent="0.25">
      <c r="B4057" s="237">
        <v>3994</v>
      </c>
      <c r="C4057" s="236">
        <v>188.98129915427231</v>
      </c>
    </row>
    <row r="4058" spans="2:3" x14ac:dyDescent="0.25">
      <c r="B4058" s="237">
        <v>3995</v>
      </c>
      <c r="C4058" s="236">
        <v>152.02372765632617</v>
      </c>
    </row>
    <row r="4059" spans="2:3" x14ac:dyDescent="0.25">
      <c r="B4059" s="237">
        <v>3996</v>
      </c>
      <c r="C4059" s="236">
        <v>159.24546639433291</v>
      </c>
    </row>
    <row r="4060" spans="2:3" x14ac:dyDescent="0.25">
      <c r="B4060" s="237">
        <v>3997</v>
      </c>
      <c r="C4060" s="236">
        <v>126.5976626684204</v>
      </c>
    </row>
    <row r="4061" spans="2:3" x14ac:dyDescent="0.25">
      <c r="B4061" s="237">
        <v>3998</v>
      </c>
      <c r="C4061" s="236">
        <v>115.62777853032173</v>
      </c>
    </row>
    <row r="4062" spans="2:3" x14ac:dyDescent="0.25">
      <c r="B4062" s="237">
        <v>3999</v>
      </c>
      <c r="C4062" s="236">
        <v>101.59495750455969</v>
      </c>
    </row>
    <row r="4063" spans="2:3" x14ac:dyDescent="0.25">
      <c r="B4063" s="237">
        <v>4000</v>
      </c>
      <c r="C4063" s="236">
        <v>112.36457874530147</v>
      </c>
    </row>
    <row r="4064" spans="2:3" x14ac:dyDescent="0.25">
      <c r="B4064" s="237">
        <v>4001</v>
      </c>
      <c r="C4064" s="236">
        <v>161.99062197472639</v>
      </c>
    </row>
    <row r="4065" spans="2:3" x14ac:dyDescent="0.25">
      <c r="B4065" s="237">
        <v>4002</v>
      </c>
      <c r="C4065" s="236">
        <v>124.79165956804948</v>
      </c>
    </row>
    <row r="4066" spans="2:3" x14ac:dyDescent="0.25">
      <c r="B4066" s="237">
        <v>4003</v>
      </c>
      <c r="C4066" s="236">
        <v>119.9538931988729</v>
      </c>
    </row>
    <row r="4067" spans="2:3" x14ac:dyDescent="0.25">
      <c r="B4067" s="237">
        <v>4004</v>
      </c>
      <c r="C4067" s="236">
        <v>152.15106373900545</v>
      </c>
    </row>
    <row r="4068" spans="2:3" x14ac:dyDescent="0.25">
      <c r="B4068" s="237">
        <v>4005</v>
      </c>
      <c r="C4068" s="236">
        <v>169.93088706048863</v>
      </c>
    </row>
    <row r="4069" spans="2:3" x14ac:dyDescent="0.25">
      <c r="B4069" s="237">
        <v>4006</v>
      </c>
      <c r="C4069" s="236">
        <v>89.305563164224537</v>
      </c>
    </row>
    <row r="4070" spans="2:3" x14ac:dyDescent="0.25">
      <c r="B4070" s="237">
        <v>4007</v>
      </c>
      <c r="C4070" s="236">
        <v>109.19131920744167</v>
      </c>
    </row>
    <row r="4071" spans="2:3" x14ac:dyDescent="0.25">
      <c r="B4071" s="237">
        <v>4008</v>
      </c>
      <c r="C4071" s="236">
        <v>160.7391396923172</v>
      </c>
    </row>
    <row r="4072" spans="2:3" x14ac:dyDescent="0.25">
      <c r="B4072" s="237">
        <v>4009</v>
      </c>
      <c r="C4072" s="236">
        <v>101.45316293831412</v>
      </c>
    </row>
    <row r="4073" spans="2:3" x14ac:dyDescent="0.25">
      <c r="B4073" s="237">
        <v>4010</v>
      </c>
      <c r="C4073" s="236">
        <v>94.552492990310057</v>
      </c>
    </row>
    <row r="4074" spans="2:3" x14ac:dyDescent="0.25">
      <c r="B4074" s="237">
        <v>4011</v>
      </c>
      <c r="C4074" s="236">
        <v>118.21483904633661</v>
      </c>
    </row>
    <row r="4075" spans="2:3" x14ac:dyDescent="0.25">
      <c r="B4075" s="237">
        <v>4012</v>
      </c>
      <c r="C4075" s="236">
        <v>122.62902079364852</v>
      </c>
    </row>
    <row r="4076" spans="2:3" x14ac:dyDescent="0.25">
      <c r="B4076" s="237">
        <v>4013</v>
      </c>
      <c r="C4076" s="236">
        <v>154.10168233031845</v>
      </c>
    </row>
    <row r="4077" spans="2:3" x14ac:dyDescent="0.25">
      <c r="B4077" s="237">
        <v>4014</v>
      </c>
      <c r="C4077" s="236">
        <v>184.56905573557734</v>
      </c>
    </row>
    <row r="4078" spans="2:3" x14ac:dyDescent="0.25">
      <c r="B4078" s="237">
        <v>4015</v>
      </c>
      <c r="C4078" s="236">
        <v>143.09080415478502</v>
      </c>
    </row>
    <row r="4079" spans="2:3" x14ac:dyDescent="0.25">
      <c r="B4079" s="237">
        <v>4016</v>
      </c>
      <c r="C4079" s="236">
        <v>89.645232167647521</v>
      </c>
    </row>
    <row r="4080" spans="2:3" x14ac:dyDescent="0.25">
      <c r="B4080" s="237">
        <v>4017</v>
      </c>
      <c r="C4080" s="236">
        <v>129.42019700215394</v>
      </c>
    </row>
    <row r="4081" spans="2:3" x14ac:dyDescent="0.25">
      <c r="B4081" s="237">
        <v>4018</v>
      </c>
      <c r="C4081" s="236">
        <v>123.39734765271616</v>
      </c>
    </row>
    <row r="4082" spans="2:3" x14ac:dyDescent="0.25">
      <c r="B4082" s="237">
        <v>4019</v>
      </c>
      <c r="C4082" s="236">
        <v>125.21480161856653</v>
      </c>
    </row>
    <row r="4083" spans="2:3" x14ac:dyDescent="0.25">
      <c r="B4083" s="237">
        <v>4020</v>
      </c>
      <c r="C4083" s="236">
        <v>212.92668816818085</v>
      </c>
    </row>
    <row r="4084" spans="2:3" x14ac:dyDescent="0.25">
      <c r="B4084" s="237">
        <v>4021</v>
      </c>
      <c r="C4084" s="236">
        <v>120.64230565025603</v>
      </c>
    </row>
    <row r="4085" spans="2:3" x14ac:dyDescent="0.25">
      <c r="B4085" s="237">
        <v>4022</v>
      </c>
      <c r="C4085" s="236">
        <v>178.63420826963304</v>
      </c>
    </row>
    <row r="4086" spans="2:3" x14ac:dyDescent="0.25">
      <c r="B4086" s="237">
        <v>4023</v>
      </c>
      <c r="C4086" s="236">
        <v>117.16000134289759</v>
      </c>
    </row>
    <row r="4087" spans="2:3" x14ac:dyDescent="0.25">
      <c r="B4087" s="237">
        <v>4024</v>
      </c>
      <c r="C4087" s="236">
        <v>107.67904915654341</v>
      </c>
    </row>
    <row r="4088" spans="2:3" x14ac:dyDescent="0.25">
      <c r="B4088" s="237">
        <v>4025</v>
      </c>
      <c r="C4088" s="236">
        <v>142.69590177470502</v>
      </c>
    </row>
    <row r="4089" spans="2:3" x14ac:dyDescent="0.25">
      <c r="B4089" s="237">
        <v>4026</v>
      </c>
      <c r="C4089" s="236">
        <v>100.24179639926616</v>
      </c>
    </row>
    <row r="4090" spans="2:3" x14ac:dyDescent="0.25">
      <c r="B4090" s="237">
        <v>4027</v>
      </c>
      <c r="C4090" s="236">
        <v>181.73345940493061</v>
      </c>
    </row>
    <row r="4091" spans="2:3" x14ac:dyDescent="0.25">
      <c r="B4091" s="237">
        <v>4028</v>
      </c>
      <c r="C4091" s="236">
        <v>196.14890229788216</v>
      </c>
    </row>
    <row r="4092" spans="2:3" x14ac:dyDescent="0.25">
      <c r="B4092" s="237">
        <v>4029</v>
      </c>
      <c r="C4092" s="236">
        <v>121.37344685887598</v>
      </c>
    </row>
    <row r="4093" spans="2:3" x14ac:dyDescent="0.25">
      <c r="B4093" s="237">
        <v>4030</v>
      </c>
      <c r="C4093" s="236">
        <v>156.3420321112153</v>
      </c>
    </row>
    <row r="4094" spans="2:3" x14ac:dyDescent="0.25">
      <c r="B4094" s="237">
        <v>4031</v>
      </c>
      <c r="C4094" s="236">
        <v>81.301748620161149</v>
      </c>
    </row>
    <row r="4095" spans="2:3" x14ac:dyDescent="0.25">
      <c r="B4095" s="237">
        <v>4032</v>
      </c>
      <c r="C4095" s="236">
        <v>83.728622023633946</v>
      </c>
    </row>
    <row r="4096" spans="2:3" x14ac:dyDescent="0.25">
      <c r="B4096" s="237">
        <v>4033</v>
      </c>
      <c r="C4096" s="236">
        <v>90.081060513522814</v>
      </c>
    </row>
    <row r="4097" spans="2:3" x14ac:dyDescent="0.25">
      <c r="B4097" s="237">
        <v>4034</v>
      </c>
      <c r="C4097" s="236">
        <v>111.28084151533643</v>
      </c>
    </row>
    <row r="4098" spans="2:3" x14ac:dyDescent="0.25">
      <c r="B4098" s="237">
        <v>4035</v>
      </c>
      <c r="C4098" s="236">
        <v>185.36295388660207</v>
      </c>
    </row>
    <row r="4099" spans="2:3" x14ac:dyDescent="0.25">
      <c r="B4099" s="237">
        <v>4036</v>
      </c>
      <c r="C4099" s="236">
        <v>200.17761540502494</v>
      </c>
    </row>
    <row r="4100" spans="2:3" x14ac:dyDescent="0.25">
      <c r="B4100" s="237">
        <v>4037</v>
      </c>
      <c r="C4100" s="236">
        <v>124.8923509544193</v>
      </c>
    </row>
    <row r="4101" spans="2:3" x14ac:dyDescent="0.25">
      <c r="B4101" s="237">
        <v>4038</v>
      </c>
      <c r="C4101" s="236">
        <v>110.32150073558503</v>
      </c>
    </row>
    <row r="4102" spans="2:3" x14ac:dyDescent="0.25">
      <c r="B4102" s="237">
        <v>4039</v>
      </c>
      <c r="C4102" s="236">
        <v>94.212922226361286</v>
      </c>
    </row>
    <row r="4103" spans="2:3" x14ac:dyDescent="0.25">
      <c r="B4103" s="237">
        <v>4040</v>
      </c>
      <c r="C4103" s="236">
        <v>224.93001439119647</v>
      </c>
    </row>
    <row r="4104" spans="2:3" x14ac:dyDescent="0.25">
      <c r="B4104" s="237">
        <v>4041</v>
      </c>
      <c r="C4104" s="236">
        <v>180.7961962536902</v>
      </c>
    </row>
    <row r="4105" spans="2:3" x14ac:dyDescent="0.25">
      <c r="B4105" s="237">
        <v>4042</v>
      </c>
      <c r="C4105" s="236">
        <v>132.85557477796246</v>
      </c>
    </row>
    <row r="4106" spans="2:3" x14ac:dyDescent="0.25">
      <c r="B4106" s="237">
        <v>4043</v>
      </c>
      <c r="C4106" s="236">
        <v>185.78257820511229</v>
      </c>
    </row>
    <row r="4107" spans="2:3" x14ac:dyDescent="0.25">
      <c r="B4107" s="237">
        <v>4044</v>
      </c>
      <c r="C4107" s="236">
        <v>212.56512039393746</v>
      </c>
    </row>
    <row r="4108" spans="2:3" x14ac:dyDescent="0.25">
      <c r="B4108" s="237">
        <v>4045</v>
      </c>
      <c r="C4108" s="236">
        <v>186.73364203375189</v>
      </c>
    </row>
    <row r="4109" spans="2:3" x14ac:dyDescent="0.25">
      <c r="B4109" s="237">
        <v>4046</v>
      </c>
      <c r="C4109" s="236">
        <v>192.76528896079461</v>
      </c>
    </row>
    <row r="4110" spans="2:3" x14ac:dyDescent="0.25">
      <c r="B4110" s="237">
        <v>4047</v>
      </c>
      <c r="C4110" s="236">
        <v>143.63264825858795</v>
      </c>
    </row>
    <row r="4111" spans="2:3" x14ac:dyDescent="0.25">
      <c r="B4111" s="237">
        <v>4048</v>
      </c>
      <c r="C4111" s="236">
        <v>118.20089582892318</v>
      </c>
    </row>
    <row r="4112" spans="2:3" x14ac:dyDescent="0.25">
      <c r="B4112" s="237">
        <v>4049</v>
      </c>
      <c r="C4112" s="236">
        <v>140.10468929661522</v>
      </c>
    </row>
    <row r="4113" spans="2:3" x14ac:dyDescent="0.25">
      <c r="B4113" s="237">
        <v>4050</v>
      </c>
      <c r="C4113" s="236">
        <v>125.45746884509593</v>
      </c>
    </row>
    <row r="4114" spans="2:3" x14ac:dyDescent="0.25">
      <c r="B4114" s="237">
        <v>4051</v>
      </c>
      <c r="C4114" s="236">
        <v>162.38125455188322</v>
      </c>
    </row>
    <row r="4115" spans="2:3" x14ac:dyDescent="0.25">
      <c r="B4115" s="237">
        <v>4052</v>
      </c>
      <c r="C4115" s="236">
        <v>190.76188825404211</v>
      </c>
    </row>
    <row r="4116" spans="2:3" x14ac:dyDescent="0.25">
      <c r="B4116" s="237">
        <v>4053</v>
      </c>
      <c r="C4116" s="236">
        <v>125.63496355813635</v>
      </c>
    </row>
    <row r="4117" spans="2:3" x14ac:dyDescent="0.25">
      <c r="B4117" s="237">
        <v>4054</v>
      </c>
      <c r="C4117" s="236">
        <v>130.45997311706708</v>
      </c>
    </row>
    <row r="4118" spans="2:3" x14ac:dyDescent="0.25">
      <c r="B4118" s="237">
        <v>4055</v>
      </c>
      <c r="C4118" s="236">
        <v>102.79789758401603</v>
      </c>
    </row>
    <row r="4119" spans="2:3" x14ac:dyDescent="0.25">
      <c r="B4119" s="237">
        <v>4056</v>
      </c>
      <c r="C4119" s="236">
        <v>122.37459659651148</v>
      </c>
    </row>
    <row r="4120" spans="2:3" x14ac:dyDescent="0.25">
      <c r="B4120" s="237">
        <v>4057</v>
      </c>
      <c r="C4120" s="236">
        <v>164.26198607298102</v>
      </c>
    </row>
    <row r="4121" spans="2:3" x14ac:dyDescent="0.25">
      <c r="B4121" s="237">
        <v>4058</v>
      </c>
      <c r="C4121" s="236">
        <v>124.06984384362221</v>
      </c>
    </row>
    <row r="4122" spans="2:3" x14ac:dyDescent="0.25">
      <c r="B4122" s="237">
        <v>4059</v>
      </c>
      <c r="C4122" s="236">
        <v>137.2481973727329</v>
      </c>
    </row>
    <row r="4123" spans="2:3" x14ac:dyDescent="0.25">
      <c r="B4123" s="237">
        <v>4060</v>
      </c>
      <c r="C4123" s="236">
        <v>92.948242627837814</v>
      </c>
    </row>
    <row r="4124" spans="2:3" x14ac:dyDescent="0.25">
      <c r="B4124" s="237">
        <v>4061</v>
      </c>
      <c r="C4124" s="236">
        <v>177.09846030507072</v>
      </c>
    </row>
    <row r="4125" spans="2:3" x14ac:dyDescent="0.25">
      <c r="B4125" s="237">
        <v>4062</v>
      </c>
      <c r="C4125" s="236">
        <v>126.04490853505273</v>
      </c>
    </row>
    <row r="4126" spans="2:3" x14ac:dyDescent="0.25">
      <c r="B4126" s="237">
        <v>4063</v>
      </c>
      <c r="C4126" s="236">
        <v>133.28928001919164</v>
      </c>
    </row>
    <row r="4127" spans="2:3" x14ac:dyDescent="0.25">
      <c r="B4127" s="237">
        <v>4064</v>
      </c>
      <c r="C4127" s="236">
        <v>104.03511052140513</v>
      </c>
    </row>
    <row r="4128" spans="2:3" x14ac:dyDescent="0.25">
      <c r="B4128" s="237">
        <v>4065</v>
      </c>
      <c r="C4128" s="236">
        <v>97.636624037600882</v>
      </c>
    </row>
    <row r="4129" spans="2:3" x14ac:dyDescent="0.25">
      <c r="B4129" s="237">
        <v>4066</v>
      </c>
      <c r="C4129" s="236">
        <v>174.34686337813935</v>
      </c>
    </row>
    <row r="4130" spans="2:3" x14ac:dyDescent="0.25">
      <c r="B4130" s="237">
        <v>4067</v>
      </c>
      <c r="C4130" s="236">
        <v>140.04850617566782</v>
      </c>
    </row>
    <row r="4131" spans="2:3" x14ac:dyDescent="0.25">
      <c r="B4131" s="237">
        <v>4068</v>
      </c>
      <c r="C4131" s="236">
        <v>115.29033649158123</v>
      </c>
    </row>
    <row r="4132" spans="2:3" x14ac:dyDescent="0.25">
      <c r="B4132" s="237">
        <v>4069</v>
      </c>
      <c r="C4132" s="236">
        <v>117.88594912930452</v>
      </c>
    </row>
    <row r="4133" spans="2:3" x14ac:dyDescent="0.25">
      <c r="B4133" s="237">
        <v>4070</v>
      </c>
      <c r="C4133" s="236">
        <v>130.43872483925608</v>
      </c>
    </row>
    <row r="4134" spans="2:3" x14ac:dyDescent="0.25">
      <c r="B4134" s="237">
        <v>4071</v>
      </c>
      <c r="C4134" s="236">
        <v>121.62990153727532</v>
      </c>
    </row>
    <row r="4135" spans="2:3" x14ac:dyDescent="0.25">
      <c r="B4135" s="237">
        <v>4072</v>
      </c>
      <c r="C4135" s="236">
        <v>127.99904523791635</v>
      </c>
    </row>
    <row r="4136" spans="2:3" x14ac:dyDescent="0.25">
      <c r="B4136" s="237">
        <v>4073</v>
      </c>
      <c r="C4136" s="236">
        <v>112.73657641865601</v>
      </c>
    </row>
    <row r="4137" spans="2:3" x14ac:dyDescent="0.25">
      <c r="B4137" s="237">
        <v>4074</v>
      </c>
      <c r="C4137" s="236">
        <v>120.23523301364526</v>
      </c>
    </row>
    <row r="4138" spans="2:3" x14ac:dyDescent="0.25">
      <c r="B4138" s="237">
        <v>4075</v>
      </c>
      <c r="C4138" s="236">
        <v>105.93375053829054</v>
      </c>
    </row>
    <row r="4139" spans="2:3" x14ac:dyDescent="0.25">
      <c r="B4139" s="237">
        <v>4076</v>
      </c>
      <c r="C4139" s="236">
        <v>132.0403090486904</v>
      </c>
    </row>
    <row r="4140" spans="2:3" x14ac:dyDescent="0.25">
      <c r="B4140" s="237">
        <v>4077</v>
      </c>
      <c r="C4140" s="236">
        <v>148.28668859162369</v>
      </c>
    </row>
    <row r="4141" spans="2:3" x14ac:dyDescent="0.25">
      <c r="B4141" s="237">
        <v>4078</v>
      </c>
      <c r="C4141" s="236">
        <v>135.33877149375289</v>
      </c>
    </row>
    <row r="4142" spans="2:3" x14ac:dyDescent="0.25">
      <c r="B4142" s="237">
        <v>4079</v>
      </c>
      <c r="C4142" s="236">
        <v>116.9602921305716</v>
      </c>
    </row>
    <row r="4143" spans="2:3" x14ac:dyDescent="0.25">
      <c r="B4143" s="237">
        <v>4080</v>
      </c>
      <c r="C4143" s="236">
        <v>137.18331858240936</v>
      </c>
    </row>
    <row r="4144" spans="2:3" x14ac:dyDescent="0.25">
      <c r="B4144" s="237">
        <v>4081</v>
      </c>
      <c r="C4144" s="236">
        <v>134.11974673233831</v>
      </c>
    </row>
    <row r="4145" spans="2:3" x14ac:dyDescent="0.25">
      <c r="B4145" s="237">
        <v>4082</v>
      </c>
      <c r="C4145" s="236">
        <v>141.74575134719407</v>
      </c>
    </row>
    <row r="4146" spans="2:3" x14ac:dyDescent="0.25">
      <c r="B4146" s="237">
        <v>4083</v>
      </c>
      <c r="C4146" s="236">
        <v>78.631528250547319</v>
      </c>
    </row>
    <row r="4147" spans="2:3" x14ac:dyDescent="0.25">
      <c r="B4147" s="237">
        <v>4084</v>
      </c>
      <c r="C4147" s="236">
        <v>125.6148848417522</v>
      </c>
    </row>
    <row r="4148" spans="2:3" x14ac:dyDescent="0.25">
      <c r="B4148" s="237">
        <v>4085</v>
      </c>
      <c r="C4148" s="236">
        <v>119.58939527752959</v>
      </c>
    </row>
    <row r="4149" spans="2:3" x14ac:dyDescent="0.25">
      <c r="B4149" s="237">
        <v>4086</v>
      </c>
      <c r="C4149" s="236">
        <v>107.80895813058599</v>
      </c>
    </row>
    <row r="4150" spans="2:3" x14ac:dyDescent="0.25">
      <c r="B4150" s="237">
        <v>4087</v>
      </c>
      <c r="C4150" s="236">
        <v>172.87153208076074</v>
      </c>
    </row>
    <row r="4151" spans="2:3" x14ac:dyDescent="0.25">
      <c r="B4151" s="237">
        <v>4088</v>
      </c>
      <c r="C4151" s="236">
        <v>113.38995424818312</v>
      </c>
    </row>
    <row r="4152" spans="2:3" x14ac:dyDescent="0.25">
      <c r="B4152" s="237">
        <v>4089</v>
      </c>
      <c r="C4152" s="236">
        <v>122.56616047556638</v>
      </c>
    </row>
    <row r="4153" spans="2:3" x14ac:dyDescent="0.25">
      <c r="B4153" s="237">
        <v>4090</v>
      </c>
      <c r="C4153" s="236">
        <v>109.2738763066248</v>
      </c>
    </row>
    <row r="4154" spans="2:3" x14ac:dyDescent="0.25">
      <c r="B4154" s="237">
        <v>4091</v>
      </c>
      <c r="C4154" s="236">
        <v>127.59549603068798</v>
      </c>
    </row>
    <row r="4155" spans="2:3" x14ac:dyDescent="0.25">
      <c r="B4155" s="237">
        <v>4092</v>
      </c>
      <c r="C4155" s="236">
        <v>107.6477811229509</v>
      </c>
    </row>
    <row r="4156" spans="2:3" x14ac:dyDescent="0.25">
      <c r="B4156" s="237">
        <v>4093</v>
      </c>
      <c r="C4156" s="236">
        <v>112.93002646058999</v>
      </c>
    </row>
    <row r="4157" spans="2:3" x14ac:dyDescent="0.25">
      <c r="B4157" s="237">
        <v>4094</v>
      </c>
      <c r="C4157" s="236">
        <v>95.970253956999841</v>
      </c>
    </row>
    <row r="4158" spans="2:3" x14ac:dyDescent="0.25">
      <c r="B4158" s="237">
        <v>4095</v>
      </c>
      <c r="C4158" s="236">
        <v>182.16455618069782</v>
      </c>
    </row>
    <row r="4159" spans="2:3" x14ac:dyDescent="0.25">
      <c r="B4159" s="237">
        <v>4096</v>
      </c>
      <c r="C4159" s="236">
        <v>92.850905888310763</v>
      </c>
    </row>
    <row r="4160" spans="2:3" x14ac:dyDescent="0.25">
      <c r="B4160" s="237">
        <v>4097</v>
      </c>
      <c r="C4160" s="236">
        <v>73.45437464619738</v>
      </c>
    </row>
    <row r="4161" spans="2:3" x14ac:dyDescent="0.25">
      <c r="B4161" s="237">
        <v>4098</v>
      </c>
      <c r="C4161" s="236">
        <v>155.47145728686203</v>
      </c>
    </row>
    <row r="4162" spans="2:3" x14ac:dyDescent="0.25">
      <c r="B4162" s="237">
        <v>4099</v>
      </c>
      <c r="C4162" s="236">
        <v>130.40137117154379</v>
      </c>
    </row>
    <row r="4163" spans="2:3" x14ac:dyDescent="0.25">
      <c r="B4163" s="237">
        <v>4100</v>
      </c>
      <c r="C4163" s="236">
        <v>122.21591644671314</v>
      </c>
    </row>
    <row r="4164" spans="2:3" x14ac:dyDescent="0.25">
      <c r="B4164" s="237">
        <v>4101</v>
      </c>
      <c r="C4164" s="236">
        <v>184.93350142795069</v>
      </c>
    </row>
    <row r="4165" spans="2:3" x14ac:dyDescent="0.25">
      <c r="B4165" s="237">
        <v>4102</v>
      </c>
      <c r="C4165" s="236">
        <v>133.79854319216591</v>
      </c>
    </row>
    <row r="4166" spans="2:3" x14ac:dyDescent="0.25">
      <c r="B4166" s="237">
        <v>4103</v>
      </c>
      <c r="C4166" s="236">
        <v>101.75473528099029</v>
      </c>
    </row>
    <row r="4167" spans="2:3" x14ac:dyDescent="0.25">
      <c r="B4167" s="237">
        <v>4104</v>
      </c>
      <c r="C4167" s="236">
        <v>123.29221984706338</v>
      </c>
    </row>
    <row r="4168" spans="2:3" x14ac:dyDescent="0.25">
      <c r="B4168" s="237">
        <v>4105</v>
      </c>
      <c r="C4168" s="236">
        <v>173.69709718309812</v>
      </c>
    </row>
    <row r="4169" spans="2:3" x14ac:dyDescent="0.25">
      <c r="B4169" s="237">
        <v>4106</v>
      </c>
      <c r="C4169" s="236">
        <v>151.38592150784226</v>
      </c>
    </row>
    <row r="4170" spans="2:3" x14ac:dyDescent="0.25">
      <c r="B4170" s="237">
        <v>4107</v>
      </c>
      <c r="C4170" s="236">
        <v>116.99695809756895</v>
      </c>
    </row>
    <row r="4171" spans="2:3" x14ac:dyDescent="0.25">
      <c r="B4171" s="237">
        <v>4108</v>
      </c>
      <c r="C4171" s="236">
        <v>169.47272447520001</v>
      </c>
    </row>
    <row r="4172" spans="2:3" x14ac:dyDescent="0.25">
      <c r="B4172" s="237">
        <v>4109</v>
      </c>
      <c r="C4172" s="236">
        <v>152.00709720537643</v>
      </c>
    </row>
    <row r="4173" spans="2:3" x14ac:dyDescent="0.25">
      <c r="B4173" s="237">
        <v>4110</v>
      </c>
      <c r="C4173" s="236">
        <v>155.88234579950986</v>
      </c>
    </row>
    <row r="4174" spans="2:3" x14ac:dyDescent="0.25">
      <c r="B4174" s="237">
        <v>4111</v>
      </c>
      <c r="C4174" s="236">
        <v>195.52168842849196</v>
      </c>
    </row>
    <row r="4175" spans="2:3" x14ac:dyDescent="0.25">
      <c r="B4175" s="237">
        <v>4112</v>
      </c>
      <c r="C4175" s="236">
        <v>198.64157961918681</v>
      </c>
    </row>
    <row r="4176" spans="2:3" x14ac:dyDescent="0.25">
      <c r="B4176" s="237">
        <v>4113</v>
      </c>
      <c r="C4176" s="236">
        <v>160.80250219633251</v>
      </c>
    </row>
    <row r="4177" spans="2:3" x14ac:dyDescent="0.25">
      <c r="B4177" s="237">
        <v>4114</v>
      </c>
      <c r="C4177" s="236">
        <v>163.00243144723126</v>
      </c>
    </row>
    <row r="4178" spans="2:3" x14ac:dyDescent="0.25">
      <c r="B4178" s="237">
        <v>4115</v>
      </c>
      <c r="C4178" s="236">
        <v>106.64197508471693</v>
      </c>
    </row>
    <row r="4179" spans="2:3" x14ac:dyDescent="0.25">
      <c r="B4179" s="237">
        <v>4116</v>
      </c>
      <c r="C4179" s="236">
        <v>124.30258789847464</v>
      </c>
    </row>
    <row r="4180" spans="2:3" x14ac:dyDescent="0.25">
      <c r="B4180" s="237">
        <v>4117</v>
      </c>
      <c r="C4180" s="236">
        <v>156.07904090270088</v>
      </c>
    </row>
    <row r="4181" spans="2:3" x14ac:dyDescent="0.25">
      <c r="B4181" s="237">
        <v>4118</v>
      </c>
      <c r="C4181" s="236">
        <v>191.77455019494857</v>
      </c>
    </row>
    <row r="4182" spans="2:3" x14ac:dyDescent="0.25">
      <c r="B4182" s="237">
        <v>4119</v>
      </c>
      <c r="C4182" s="236">
        <v>74.690452943402903</v>
      </c>
    </row>
    <row r="4183" spans="2:3" x14ac:dyDescent="0.25">
      <c r="B4183" s="237">
        <v>4120</v>
      </c>
      <c r="C4183" s="236">
        <v>168.91923134731337</v>
      </c>
    </row>
    <row r="4184" spans="2:3" x14ac:dyDescent="0.25">
      <c r="B4184" s="237">
        <v>4121</v>
      </c>
      <c r="C4184" s="236">
        <v>77.014499521705346</v>
      </c>
    </row>
    <row r="4185" spans="2:3" x14ac:dyDescent="0.25">
      <c r="B4185" s="237">
        <v>4122</v>
      </c>
      <c r="C4185" s="236">
        <v>87.882341303116803</v>
      </c>
    </row>
    <row r="4186" spans="2:3" x14ac:dyDescent="0.25">
      <c r="B4186" s="237">
        <v>4123</v>
      </c>
      <c r="C4186" s="236">
        <v>192.57727209434029</v>
      </c>
    </row>
    <row r="4187" spans="2:3" x14ac:dyDescent="0.25">
      <c r="B4187" s="237">
        <v>4124</v>
      </c>
      <c r="C4187" s="236">
        <v>73.129869625166805</v>
      </c>
    </row>
    <row r="4188" spans="2:3" x14ac:dyDescent="0.25">
      <c r="B4188" s="237">
        <v>4125</v>
      </c>
      <c r="C4188" s="236">
        <v>166.69694920713403</v>
      </c>
    </row>
    <row r="4189" spans="2:3" x14ac:dyDescent="0.25">
      <c r="B4189" s="237">
        <v>4126</v>
      </c>
      <c r="C4189" s="236">
        <v>105.08202226496326</v>
      </c>
    </row>
    <row r="4190" spans="2:3" x14ac:dyDescent="0.25">
      <c r="B4190" s="237">
        <v>4127</v>
      </c>
      <c r="C4190" s="236">
        <v>147.14576812985734</v>
      </c>
    </row>
    <row r="4191" spans="2:3" x14ac:dyDescent="0.25">
      <c r="B4191" s="237">
        <v>4128</v>
      </c>
      <c r="C4191" s="236">
        <v>98.374720748558133</v>
      </c>
    </row>
    <row r="4192" spans="2:3" x14ac:dyDescent="0.25">
      <c r="B4192" s="237">
        <v>4129</v>
      </c>
      <c r="C4192" s="236">
        <v>111.42471987210452</v>
      </c>
    </row>
    <row r="4193" spans="2:3" x14ac:dyDescent="0.25">
      <c r="B4193" s="237">
        <v>4130</v>
      </c>
      <c r="C4193" s="236">
        <v>98.743420265749194</v>
      </c>
    </row>
    <row r="4194" spans="2:3" x14ac:dyDescent="0.25">
      <c r="B4194" s="237">
        <v>4131</v>
      </c>
      <c r="C4194" s="236">
        <v>125.7546303625525</v>
      </c>
    </row>
    <row r="4195" spans="2:3" x14ac:dyDescent="0.25">
      <c r="B4195" s="237">
        <v>4132</v>
      </c>
      <c r="C4195" s="236">
        <v>122.31456793098195</v>
      </c>
    </row>
    <row r="4196" spans="2:3" x14ac:dyDescent="0.25">
      <c r="B4196" s="237">
        <v>4133</v>
      </c>
      <c r="C4196" s="236">
        <v>83.854583246863569</v>
      </c>
    </row>
    <row r="4197" spans="2:3" x14ac:dyDescent="0.25">
      <c r="B4197" s="237">
        <v>4134</v>
      </c>
      <c r="C4197" s="236">
        <v>101.89903435582329</v>
      </c>
    </row>
    <row r="4198" spans="2:3" x14ac:dyDescent="0.25">
      <c r="B4198" s="237">
        <v>4135</v>
      </c>
      <c r="C4198" s="236">
        <v>120.92614340909037</v>
      </c>
    </row>
    <row r="4199" spans="2:3" x14ac:dyDescent="0.25">
      <c r="B4199" s="237">
        <v>4136</v>
      </c>
      <c r="C4199" s="236">
        <v>135.08326609133002</v>
      </c>
    </row>
    <row r="4200" spans="2:3" x14ac:dyDescent="0.25">
      <c r="B4200" s="237">
        <v>4137</v>
      </c>
      <c r="C4200" s="236">
        <v>111.21385841371558</v>
      </c>
    </row>
    <row r="4201" spans="2:3" x14ac:dyDescent="0.25">
      <c r="B4201" s="237">
        <v>4138</v>
      </c>
      <c r="C4201" s="236">
        <v>173.98293335092683</v>
      </c>
    </row>
    <row r="4202" spans="2:3" x14ac:dyDescent="0.25">
      <c r="B4202" s="237">
        <v>4139</v>
      </c>
      <c r="C4202" s="236">
        <v>119.86640229014466</v>
      </c>
    </row>
    <row r="4203" spans="2:3" x14ac:dyDescent="0.25">
      <c r="B4203" s="237">
        <v>4140</v>
      </c>
      <c r="C4203" s="236">
        <v>119.84913708467172</v>
      </c>
    </row>
    <row r="4204" spans="2:3" x14ac:dyDescent="0.25">
      <c r="B4204" s="237">
        <v>4141</v>
      </c>
      <c r="C4204" s="236">
        <v>104.49954482529444</v>
      </c>
    </row>
    <row r="4205" spans="2:3" x14ac:dyDescent="0.25">
      <c r="B4205" s="237">
        <v>4142</v>
      </c>
      <c r="C4205" s="236">
        <v>108.54916228368779</v>
      </c>
    </row>
    <row r="4206" spans="2:3" x14ac:dyDescent="0.25">
      <c r="B4206" s="237">
        <v>4143</v>
      </c>
      <c r="C4206" s="236">
        <v>135.85018724518309</v>
      </c>
    </row>
    <row r="4207" spans="2:3" x14ac:dyDescent="0.25">
      <c r="B4207" s="237">
        <v>4144</v>
      </c>
      <c r="C4207" s="236">
        <v>141.84721947716113</v>
      </c>
    </row>
    <row r="4208" spans="2:3" x14ac:dyDescent="0.25">
      <c r="B4208" s="237">
        <v>4145</v>
      </c>
      <c r="C4208" s="236">
        <v>99.783288231816655</v>
      </c>
    </row>
    <row r="4209" spans="2:3" x14ac:dyDescent="0.25">
      <c r="B4209" s="237">
        <v>4146</v>
      </c>
      <c r="C4209" s="236">
        <v>137.44029102181625</v>
      </c>
    </row>
    <row r="4210" spans="2:3" x14ac:dyDescent="0.25">
      <c r="B4210" s="237">
        <v>4147</v>
      </c>
      <c r="C4210" s="236">
        <v>136.67502682922833</v>
      </c>
    </row>
    <row r="4211" spans="2:3" x14ac:dyDescent="0.25">
      <c r="B4211" s="237">
        <v>4148</v>
      </c>
      <c r="C4211" s="236">
        <v>98.546344819357643</v>
      </c>
    </row>
    <row r="4212" spans="2:3" x14ac:dyDescent="0.25">
      <c r="B4212" s="237">
        <v>4149</v>
      </c>
      <c r="C4212" s="236">
        <v>85.893321311000761</v>
      </c>
    </row>
    <row r="4213" spans="2:3" x14ac:dyDescent="0.25">
      <c r="B4213" s="237">
        <v>4150</v>
      </c>
      <c r="C4213" s="236">
        <v>125.74705041760248</v>
      </c>
    </row>
    <row r="4214" spans="2:3" x14ac:dyDescent="0.25">
      <c r="B4214" s="237">
        <v>4151</v>
      </c>
      <c r="C4214" s="236">
        <v>135.30391081550113</v>
      </c>
    </row>
    <row r="4215" spans="2:3" x14ac:dyDescent="0.25">
      <c r="B4215" s="237">
        <v>4152</v>
      </c>
      <c r="C4215" s="236">
        <v>168.31978618825218</v>
      </c>
    </row>
    <row r="4216" spans="2:3" x14ac:dyDescent="0.25">
      <c r="B4216" s="237">
        <v>4153</v>
      </c>
      <c r="C4216" s="236">
        <v>145.45912805100104</v>
      </c>
    </row>
    <row r="4217" spans="2:3" x14ac:dyDescent="0.25">
      <c r="B4217" s="237">
        <v>4154</v>
      </c>
      <c r="C4217" s="236">
        <v>97.274193378915314</v>
      </c>
    </row>
    <row r="4218" spans="2:3" x14ac:dyDescent="0.25">
      <c r="B4218" s="237">
        <v>4155</v>
      </c>
      <c r="C4218" s="236">
        <v>136.27890548007957</v>
      </c>
    </row>
    <row r="4219" spans="2:3" x14ac:dyDescent="0.25">
      <c r="B4219" s="237">
        <v>4156</v>
      </c>
      <c r="C4219" s="236">
        <v>153.20306624723725</v>
      </c>
    </row>
    <row r="4220" spans="2:3" x14ac:dyDescent="0.25">
      <c r="B4220" s="237">
        <v>4157</v>
      </c>
      <c r="C4220" s="236">
        <v>137.42963691322197</v>
      </c>
    </row>
    <row r="4221" spans="2:3" x14ac:dyDescent="0.25">
      <c r="B4221" s="237">
        <v>4158</v>
      </c>
      <c r="C4221" s="236">
        <v>129.52923737738149</v>
      </c>
    </row>
    <row r="4222" spans="2:3" x14ac:dyDescent="0.25">
      <c r="B4222" s="237">
        <v>4159</v>
      </c>
      <c r="C4222" s="236">
        <v>153.24660305269873</v>
      </c>
    </row>
    <row r="4223" spans="2:3" x14ac:dyDescent="0.25">
      <c r="B4223" s="237">
        <v>4160</v>
      </c>
      <c r="C4223" s="236">
        <v>64.970974238427416</v>
      </c>
    </row>
    <row r="4224" spans="2:3" x14ac:dyDescent="0.25">
      <c r="B4224" s="237">
        <v>4161</v>
      </c>
      <c r="C4224" s="236">
        <v>109.48796521661305</v>
      </c>
    </row>
    <row r="4225" spans="2:3" x14ac:dyDescent="0.25">
      <c r="B4225" s="237">
        <v>4162</v>
      </c>
      <c r="C4225" s="236">
        <v>143.41338945076291</v>
      </c>
    </row>
    <row r="4226" spans="2:3" x14ac:dyDescent="0.25">
      <c r="B4226" s="237">
        <v>4163</v>
      </c>
      <c r="C4226" s="236">
        <v>211.56297835489337</v>
      </c>
    </row>
    <row r="4227" spans="2:3" x14ac:dyDescent="0.25">
      <c r="B4227" s="237">
        <v>4164</v>
      </c>
      <c r="C4227" s="236">
        <v>171.63746624707997</v>
      </c>
    </row>
    <row r="4228" spans="2:3" x14ac:dyDescent="0.25">
      <c r="B4228" s="237">
        <v>4165</v>
      </c>
      <c r="C4228" s="236">
        <v>96.991273310577199</v>
      </c>
    </row>
    <row r="4229" spans="2:3" x14ac:dyDescent="0.25">
      <c r="B4229" s="237">
        <v>4166</v>
      </c>
      <c r="C4229" s="236">
        <v>124.13249495752926</v>
      </c>
    </row>
    <row r="4230" spans="2:3" x14ac:dyDescent="0.25">
      <c r="B4230" s="237">
        <v>4167</v>
      </c>
      <c r="C4230" s="236">
        <v>115.52320396249068</v>
      </c>
    </row>
    <row r="4231" spans="2:3" x14ac:dyDescent="0.25">
      <c r="B4231" s="237">
        <v>4168</v>
      </c>
      <c r="C4231" s="236">
        <v>151.78417871376155</v>
      </c>
    </row>
    <row r="4232" spans="2:3" x14ac:dyDescent="0.25">
      <c r="B4232" s="237">
        <v>4169</v>
      </c>
      <c r="C4232" s="236">
        <v>173.36387386432247</v>
      </c>
    </row>
    <row r="4233" spans="2:3" x14ac:dyDescent="0.25">
      <c r="B4233" s="237">
        <v>4170</v>
      </c>
      <c r="C4233" s="236">
        <v>91.608479012432213</v>
      </c>
    </row>
    <row r="4234" spans="2:3" x14ac:dyDescent="0.25">
      <c r="B4234" s="237">
        <v>4171</v>
      </c>
      <c r="C4234" s="236">
        <v>96.131946672680883</v>
      </c>
    </row>
    <row r="4235" spans="2:3" x14ac:dyDescent="0.25">
      <c r="B4235" s="237">
        <v>4172</v>
      </c>
      <c r="C4235" s="236">
        <v>151.82480341962025</v>
      </c>
    </row>
    <row r="4236" spans="2:3" x14ac:dyDescent="0.25">
      <c r="B4236" s="237">
        <v>4173</v>
      </c>
      <c r="C4236" s="236">
        <v>158.39490654416176</v>
      </c>
    </row>
    <row r="4237" spans="2:3" x14ac:dyDescent="0.25">
      <c r="B4237" s="237">
        <v>4174</v>
      </c>
      <c r="C4237" s="236">
        <v>164.08550144827598</v>
      </c>
    </row>
    <row r="4238" spans="2:3" x14ac:dyDescent="0.25">
      <c r="B4238" s="237">
        <v>4175</v>
      </c>
      <c r="C4238" s="236">
        <v>117.70943022203555</v>
      </c>
    </row>
    <row r="4239" spans="2:3" x14ac:dyDescent="0.25">
      <c r="B4239" s="237">
        <v>4176</v>
      </c>
      <c r="C4239" s="236">
        <v>122.14566045288949</v>
      </c>
    </row>
    <row r="4240" spans="2:3" x14ac:dyDescent="0.25">
      <c r="B4240" s="237">
        <v>4177</v>
      </c>
      <c r="C4240" s="236">
        <v>69.35225519187955</v>
      </c>
    </row>
    <row r="4241" spans="2:3" x14ac:dyDescent="0.25">
      <c r="B4241" s="237">
        <v>4178</v>
      </c>
      <c r="C4241" s="236">
        <v>104.66796884971792</v>
      </c>
    </row>
    <row r="4242" spans="2:3" x14ac:dyDescent="0.25">
      <c r="B4242" s="237">
        <v>4179</v>
      </c>
      <c r="C4242" s="236">
        <v>111.70351155393831</v>
      </c>
    </row>
    <row r="4243" spans="2:3" x14ac:dyDescent="0.25">
      <c r="B4243" s="237">
        <v>4180</v>
      </c>
      <c r="C4243" s="236">
        <v>139.73151193610491</v>
      </c>
    </row>
    <row r="4244" spans="2:3" x14ac:dyDescent="0.25">
      <c r="B4244" s="237">
        <v>4181</v>
      </c>
      <c r="C4244" s="236">
        <v>179.28872858466443</v>
      </c>
    </row>
    <row r="4245" spans="2:3" x14ac:dyDescent="0.25">
      <c r="B4245" s="237">
        <v>4182</v>
      </c>
      <c r="C4245" s="236">
        <v>140.58195473113594</v>
      </c>
    </row>
    <row r="4246" spans="2:3" x14ac:dyDescent="0.25">
      <c r="B4246" s="237">
        <v>4183</v>
      </c>
      <c r="C4246" s="236">
        <v>74.123676836402396</v>
      </c>
    </row>
    <row r="4247" spans="2:3" x14ac:dyDescent="0.25">
      <c r="B4247" s="237">
        <v>4184</v>
      </c>
      <c r="C4247" s="236">
        <v>97.747423657534583</v>
      </c>
    </row>
    <row r="4248" spans="2:3" x14ac:dyDescent="0.25">
      <c r="B4248" s="237">
        <v>4185</v>
      </c>
      <c r="C4248" s="236">
        <v>232.74857603712593</v>
      </c>
    </row>
    <row r="4249" spans="2:3" x14ac:dyDescent="0.25">
      <c r="B4249" s="237">
        <v>4186</v>
      </c>
      <c r="C4249" s="236">
        <v>133.87995723443908</v>
      </c>
    </row>
    <row r="4250" spans="2:3" x14ac:dyDescent="0.25">
      <c r="B4250" s="237">
        <v>4187</v>
      </c>
      <c r="C4250" s="236">
        <v>151.45271179818056</v>
      </c>
    </row>
    <row r="4251" spans="2:3" x14ac:dyDescent="0.25">
      <c r="B4251" s="237">
        <v>4188</v>
      </c>
      <c r="C4251" s="236">
        <v>111.55848788190583</v>
      </c>
    </row>
    <row r="4252" spans="2:3" x14ac:dyDescent="0.25">
      <c r="B4252" s="237">
        <v>4189</v>
      </c>
      <c r="C4252" s="236">
        <v>121.82890506493669</v>
      </c>
    </row>
    <row r="4253" spans="2:3" x14ac:dyDescent="0.25">
      <c r="B4253" s="237">
        <v>4190</v>
      </c>
      <c r="C4253" s="236">
        <v>92.618544413209747</v>
      </c>
    </row>
    <row r="4254" spans="2:3" x14ac:dyDescent="0.25">
      <c r="B4254" s="237">
        <v>4191</v>
      </c>
      <c r="C4254" s="236">
        <v>102.71819443235205</v>
      </c>
    </row>
    <row r="4255" spans="2:3" x14ac:dyDescent="0.25">
      <c r="B4255" s="237">
        <v>4192</v>
      </c>
      <c r="C4255" s="236">
        <v>111.00000545626881</v>
      </c>
    </row>
    <row r="4256" spans="2:3" x14ac:dyDescent="0.25">
      <c r="B4256" s="237">
        <v>4193</v>
      </c>
      <c r="C4256" s="236">
        <v>112.3606664558237</v>
      </c>
    </row>
    <row r="4257" spans="2:3" x14ac:dyDescent="0.25">
      <c r="B4257" s="237">
        <v>4194</v>
      </c>
      <c r="C4257" s="236">
        <v>140.3631520997146</v>
      </c>
    </row>
    <row r="4258" spans="2:3" x14ac:dyDescent="0.25">
      <c r="B4258" s="237">
        <v>4195</v>
      </c>
      <c r="C4258" s="236">
        <v>148.29170834918415</v>
      </c>
    </row>
    <row r="4259" spans="2:3" x14ac:dyDescent="0.25">
      <c r="B4259" s="237">
        <v>4196</v>
      </c>
      <c r="C4259" s="236">
        <v>124.9439967646756</v>
      </c>
    </row>
    <row r="4260" spans="2:3" x14ac:dyDescent="0.25">
      <c r="B4260" s="237">
        <v>4197</v>
      </c>
      <c r="C4260" s="236">
        <v>186.09286001650307</v>
      </c>
    </row>
    <row r="4261" spans="2:3" x14ac:dyDescent="0.25">
      <c r="B4261" s="237">
        <v>4198</v>
      </c>
      <c r="C4261" s="236">
        <v>136.65878911667249</v>
      </c>
    </row>
    <row r="4262" spans="2:3" x14ac:dyDescent="0.25">
      <c r="B4262" s="237">
        <v>4199</v>
      </c>
      <c r="C4262" s="236">
        <v>128.52896392618973</v>
      </c>
    </row>
    <row r="4263" spans="2:3" x14ac:dyDescent="0.25">
      <c r="B4263" s="237">
        <v>4200</v>
      </c>
      <c r="C4263" s="236">
        <v>119.70865669958235</v>
      </c>
    </row>
    <row r="4264" spans="2:3" x14ac:dyDescent="0.25">
      <c r="B4264" s="237">
        <v>4201</v>
      </c>
      <c r="C4264" s="236">
        <v>134.28366541340742</v>
      </c>
    </row>
    <row r="4265" spans="2:3" x14ac:dyDescent="0.25">
      <c r="B4265" s="237">
        <v>4202</v>
      </c>
      <c r="C4265" s="236">
        <v>77.808224761236929</v>
      </c>
    </row>
    <row r="4266" spans="2:3" x14ac:dyDescent="0.25">
      <c r="B4266" s="237">
        <v>4203</v>
      </c>
      <c r="C4266" s="236">
        <v>143.98870216539532</v>
      </c>
    </row>
    <row r="4267" spans="2:3" x14ac:dyDescent="0.25">
      <c r="B4267" s="237">
        <v>4204</v>
      </c>
      <c r="C4267" s="236">
        <v>139.59012119021199</v>
      </c>
    </row>
    <row r="4268" spans="2:3" x14ac:dyDescent="0.25">
      <c r="B4268" s="237">
        <v>4205</v>
      </c>
      <c r="C4268" s="236">
        <v>165.23927629419367</v>
      </c>
    </row>
    <row r="4269" spans="2:3" x14ac:dyDescent="0.25">
      <c r="B4269" s="237">
        <v>4206</v>
      </c>
      <c r="C4269" s="236">
        <v>117.96161127579163</v>
      </c>
    </row>
    <row r="4270" spans="2:3" x14ac:dyDescent="0.25">
      <c r="B4270" s="237">
        <v>4207</v>
      </c>
      <c r="C4270" s="236">
        <v>129.85206659113487</v>
      </c>
    </row>
    <row r="4271" spans="2:3" x14ac:dyDescent="0.25">
      <c r="B4271" s="237">
        <v>4208</v>
      </c>
      <c r="C4271" s="236">
        <v>183.64101108978275</v>
      </c>
    </row>
    <row r="4272" spans="2:3" x14ac:dyDescent="0.25">
      <c r="B4272" s="237">
        <v>4209</v>
      </c>
      <c r="C4272" s="236">
        <v>139.21427141105056</v>
      </c>
    </row>
    <row r="4273" spans="2:3" x14ac:dyDescent="0.25">
      <c r="B4273" s="237">
        <v>4210</v>
      </c>
      <c r="C4273" s="236">
        <v>180.60400383460208</v>
      </c>
    </row>
    <row r="4274" spans="2:3" x14ac:dyDescent="0.25">
      <c r="B4274" s="237">
        <v>4211</v>
      </c>
      <c r="C4274" s="236">
        <v>144.34719164308081</v>
      </c>
    </row>
    <row r="4275" spans="2:3" x14ac:dyDescent="0.25">
      <c r="B4275" s="237">
        <v>4212</v>
      </c>
      <c r="C4275" s="236">
        <v>139.6104979573536</v>
      </c>
    </row>
    <row r="4276" spans="2:3" x14ac:dyDescent="0.25">
      <c r="B4276" s="237">
        <v>4213</v>
      </c>
      <c r="C4276" s="236">
        <v>117.98967248921853</v>
      </c>
    </row>
    <row r="4277" spans="2:3" x14ac:dyDescent="0.25">
      <c r="B4277" s="237">
        <v>4214</v>
      </c>
      <c r="C4277" s="236">
        <v>121.35388822913201</v>
      </c>
    </row>
    <row r="4278" spans="2:3" x14ac:dyDescent="0.25">
      <c r="B4278" s="237">
        <v>4215</v>
      </c>
      <c r="C4278" s="236">
        <v>102.56214789426528</v>
      </c>
    </row>
    <row r="4279" spans="2:3" x14ac:dyDescent="0.25">
      <c r="B4279" s="237">
        <v>4216</v>
      </c>
      <c r="C4279" s="236">
        <v>72.650839881762266</v>
      </c>
    </row>
    <row r="4280" spans="2:3" x14ac:dyDescent="0.25">
      <c r="B4280" s="237">
        <v>4217</v>
      </c>
      <c r="C4280" s="236">
        <v>101.39057808444929</v>
      </c>
    </row>
    <row r="4281" spans="2:3" x14ac:dyDescent="0.25">
      <c r="B4281" s="237">
        <v>4218</v>
      </c>
      <c r="C4281" s="236">
        <v>79.851170917150384</v>
      </c>
    </row>
    <row r="4282" spans="2:3" x14ac:dyDescent="0.25">
      <c r="B4282" s="237">
        <v>4219</v>
      </c>
      <c r="C4282" s="236">
        <v>92.2737056083742</v>
      </c>
    </row>
    <row r="4283" spans="2:3" x14ac:dyDescent="0.25">
      <c r="B4283" s="237">
        <v>4220</v>
      </c>
      <c r="C4283" s="236">
        <v>162.77278376841159</v>
      </c>
    </row>
    <row r="4284" spans="2:3" x14ac:dyDescent="0.25">
      <c r="B4284" s="237">
        <v>4221</v>
      </c>
      <c r="C4284" s="236">
        <v>72.653664559247886</v>
      </c>
    </row>
    <row r="4285" spans="2:3" x14ac:dyDescent="0.25">
      <c r="B4285" s="237">
        <v>4222</v>
      </c>
      <c r="C4285" s="236">
        <v>151.98330690726581</v>
      </c>
    </row>
    <row r="4286" spans="2:3" x14ac:dyDescent="0.25">
      <c r="B4286" s="237">
        <v>4223</v>
      </c>
      <c r="C4286" s="236">
        <v>76.919371425192409</v>
      </c>
    </row>
    <row r="4287" spans="2:3" x14ac:dyDescent="0.25">
      <c r="B4287" s="237">
        <v>4224</v>
      </c>
      <c r="C4287" s="236">
        <v>87.465618692312745</v>
      </c>
    </row>
    <row r="4288" spans="2:3" x14ac:dyDescent="0.25">
      <c r="B4288" s="237">
        <v>4225</v>
      </c>
      <c r="C4288" s="236">
        <v>253.72669951063892</v>
      </c>
    </row>
    <row r="4289" spans="2:3" x14ac:dyDescent="0.25">
      <c r="B4289" s="237">
        <v>4226</v>
      </c>
      <c r="C4289" s="236">
        <v>123.13204921008088</v>
      </c>
    </row>
    <row r="4290" spans="2:3" x14ac:dyDescent="0.25">
      <c r="B4290" s="237">
        <v>4227</v>
      </c>
      <c r="C4290" s="236">
        <v>153.02757378361724</v>
      </c>
    </row>
    <row r="4291" spans="2:3" x14ac:dyDescent="0.25">
      <c r="B4291" s="237">
        <v>4228</v>
      </c>
      <c r="C4291" s="236">
        <v>90.037207738606924</v>
      </c>
    </row>
    <row r="4292" spans="2:3" x14ac:dyDescent="0.25">
      <c r="B4292" s="237">
        <v>4229</v>
      </c>
      <c r="C4292" s="236">
        <v>108.61370907915038</v>
      </c>
    </row>
    <row r="4293" spans="2:3" x14ac:dyDescent="0.25">
      <c r="B4293" s="237">
        <v>4230</v>
      </c>
      <c r="C4293" s="236">
        <v>145.62281737925647</v>
      </c>
    </row>
    <row r="4294" spans="2:3" x14ac:dyDescent="0.25">
      <c r="B4294" s="237">
        <v>4231</v>
      </c>
      <c r="C4294" s="236">
        <v>99.14367060724355</v>
      </c>
    </row>
    <row r="4295" spans="2:3" x14ac:dyDescent="0.25">
      <c r="B4295" s="237">
        <v>4232</v>
      </c>
      <c r="C4295" s="236">
        <v>79.952426846209747</v>
      </c>
    </row>
    <row r="4296" spans="2:3" x14ac:dyDescent="0.25">
      <c r="B4296" s="237">
        <v>4233</v>
      </c>
      <c r="C4296" s="236">
        <v>116.74658023339157</v>
      </c>
    </row>
    <row r="4297" spans="2:3" x14ac:dyDescent="0.25">
      <c r="B4297" s="237">
        <v>4234</v>
      </c>
      <c r="C4297" s="236">
        <v>81.019155928444462</v>
      </c>
    </row>
    <row r="4298" spans="2:3" x14ac:dyDescent="0.25">
      <c r="B4298" s="237">
        <v>4235</v>
      </c>
      <c r="C4298" s="236">
        <v>191.49726715381763</v>
      </c>
    </row>
    <row r="4299" spans="2:3" x14ac:dyDescent="0.25">
      <c r="B4299" s="237">
        <v>4236</v>
      </c>
      <c r="C4299" s="236">
        <v>122.50119189788997</v>
      </c>
    </row>
    <row r="4300" spans="2:3" x14ac:dyDescent="0.25">
      <c r="B4300" s="237">
        <v>4237</v>
      </c>
      <c r="C4300" s="236">
        <v>123.02583635582182</v>
      </c>
    </row>
    <row r="4301" spans="2:3" x14ac:dyDescent="0.25">
      <c r="B4301" s="237">
        <v>4238</v>
      </c>
      <c r="C4301" s="236">
        <v>153.45436708859151</v>
      </c>
    </row>
    <row r="4302" spans="2:3" x14ac:dyDescent="0.25">
      <c r="B4302" s="237">
        <v>4239</v>
      </c>
      <c r="C4302" s="236">
        <v>119.60564500351069</v>
      </c>
    </row>
    <row r="4303" spans="2:3" x14ac:dyDescent="0.25">
      <c r="B4303" s="237">
        <v>4240</v>
      </c>
      <c r="C4303" s="236">
        <v>123.85178622919345</v>
      </c>
    </row>
    <row r="4304" spans="2:3" x14ac:dyDescent="0.25">
      <c r="B4304" s="237">
        <v>4241</v>
      </c>
      <c r="C4304" s="236">
        <v>121.24896475797168</v>
      </c>
    </row>
    <row r="4305" spans="2:3" x14ac:dyDescent="0.25">
      <c r="B4305" s="237">
        <v>4242</v>
      </c>
      <c r="C4305" s="236">
        <v>136.46711042296374</v>
      </c>
    </row>
    <row r="4306" spans="2:3" x14ac:dyDescent="0.25">
      <c r="B4306" s="237">
        <v>4243</v>
      </c>
      <c r="C4306" s="236">
        <v>138.73838993824972</v>
      </c>
    </row>
    <row r="4307" spans="2:3" x14ac:dyDescent="0.25">
      <c r="B4307" s="237">
        <v>4244</v>
      </c>
      <c r="C4307" s="236">
        <v>129.51154826591454</v>
      </c>
    </row>
    <row r="4308" spans="2:3" x14ac:dyDescent="0.25">
      <c r="B4308" s="237">
        <v>4245</v>
      </c>
      <c r="C4308" s="236">
        <v>146.83798480024262</v>
      </c>
    </row>
    <row r="4309" spans="2:3" x14ac:dyDescent="0.25">
      <c r="B4309" s="237">
        <v>4246</v>
      </c>
      <c r="C4309" s="236">
        <v>118.99110579348904</v>
      </c>
    </row>
    <row r="4310" spans="2:3" x14ac:dyDescent="0.25">
      <c r="B4310" s="237">
        <v>4247</v>
      </c>
      <c r="C4310" s="236">
        <v>114.64258141241724</v>
      </c>
    </row>
    <row r="4311" spans="2:3" x14ac:dyDescent="0.25">
      <c r="B4311" s="237">
        <v>4248</v>
      </c>
      <c r="C4311" s="236">
        <v>150.97767853092799</v>
      </c>
    </row>
    <row r="4312" spans="2:3" x14ac:dyDescent="0.25">
      <c r="B4312" s="237">
        <v>4249</v>
      </c>
      <c r="C4312" s="236">
        <v>108.35938294487954</v>
      </c>
    </row>
    <row r="4313" spans="2:3" x14ac:dyDescent="0.25">
      <c r="B4313" s="237">
        <v>4250</v>
      </c>
      <c r="C4313" s="236">
        <v>141.73835519251514</v>
      </c>
    </row>
    <row r="4314" spans="2:3" x14ac:dyDescent="0.25">
      <c r="B4314" s="237">
        <v>4251</v>
      </c>
      <c r="C4314" s="236">
        <v>118.59014242332655</v>
      </c>
    </row>
    <row r="4315" spans="2:3" x14ac:dyDescent="0.25">
      <c r="B4315" s="237">
        <v>4252</v>
      </c>
      <c r="C4315" s="236">
        <v>172.53343374313735</v>
      </c>
    </row>
    <row r="4316" spans="2:3" x14ac:dyDescent="0.25">
      <c r="B4316" s="237">
        <v>4253</v>
      </c>
      <c r="C4316" s="236">
        <v>90.932175759038699</v>
      </c>
    </row>
    <row r="4317" spans="2:3" x14ac:dyDescent="0.25">
      <c r="B4317" s="237">
        <v>4254</v>
      </c>
      <c r="C4317" s="236">
        <v>96.441293880545643</v>
      </c>
    </row>
    <row r="4318" spans="2:3" x14ac:dyDescent="0.25">
      <c r="B4318" s="237">
        <v>4255</v>
      </c>
      <c r="C4318" s="236">
        <v>140.3333307140081</v>
      </c>
    </row>
    <row r="4319" spans="2:3" x14ac:dyDescent="0.25">
      <c r="B4319" s="237">
        <v>4256</v>
      </c>
      <c r="C4319" s="236">
        <v>241.55682665351165</v>
      </c>
    </row>
    <row r="4320" spans="2:3" x14ac:dyDescent="0.25">
      <c r="B4320" s="237">
        <v>4257</v>
      </c>
      <c r="C4320" s="236">
        <v>131.33528943242723</v>
      </c>
    </row>
    <row r="4321" spans="2:3" x14ac:dyDescent="0.25">
      <c r="B4321" s="237">
        <v>4258</v>
      </c>
      <c r="C4321" s="236">
        <v>147.27871618803442</v>
      </c>
    </row>
    <row r="4322" spans="2:3" x14ac:dyDescent="0.25">
      <c r="B4322" s="237">
        <v>4259</v>
      </c>
      <c r="C4322" s="236">
        <v>133.26261065697932</v>
      </c>
    </row>
    <row r="4323" spans="2:3" x14ac:dyDescent="0.25">
      <c r="B4323" s="237">
        <v>4260</v>
      </c>
      <c r="C4323" s="236">
        <v>128.50453752669603</v>
      </c>
    </row>
    <row r="4324" spans="2:3" x14ac:dyDescent="0.25">
      <c r="B4324" s="237">
        <v>4261</v>
      </c>
      <c r="C4324" s="236">
        <v>126.36124339594444</v>
      </c>
    </row>
    <row r="4325" spans="2:3" x14ac:dyDescent="0.25">
      <c r="B4325" s="237">
        <v>4262</v>
      </c>
      <c r="C4325" s="236">
        <v>135.4605371248758</v>
      </c>
    </row>
    <row r="4326" spans="2:3" x14ac:dyDescent="0.25">
      <c r="B4326" s="237">
        <v>4263</v>
      </c>
      <c r="C4326" s="236">
        <v>108.47261263167726</v>
      </c>
    </row>
    <row r="4327" spans="2:3" x14ac:dyDescent="0.25">
      <c r="B4327" s="237">
        <v>4264</v>
      </c>
      <c r="C4327" s="236">
        <v>111.36216555145479</v>
      </c>
    </row>
    <row r="4328" spans="2:3" x14ac:dyDescent="0.25">
      <c r="B4328" s="237">
        <v>4265</v>
      </c>
      <c r="C4328" s="236">
        <v>142.22947928749608</v>
      </c>
    </row>
    <row r="4329" spans="2:3" x14ac:dyDescent="0.25">
      <c r="B4329" s="237">
        <v>4266</v>
      </c>
      <c r="C4329" s="236">
        <v>98.480177105518877</v>
      </c>
    </row>
    <row r="4330" spans="2:3" x14ac:dyDescent="0.25">
      <c r="B4330" s="237">
        <v>4267</v>
      </c>
      <c r="C4330" s="236">
        <v>128.30972277859345</v>
      </c>
    </row>
    <row r="4331" spans="2:3" x14ac:dyDescent="0.25">
      <c r="B4331" s="237">
        <v>4268</v>
      </c>
      <c r="C4331" s="236">
        <v>85.990520609721003</v>
      </c>
    </row>
    <row r="4332" spans="2:3" x14ac:dyDescent="0.25">
      <c r="B4332" s="237">
        <v>4269</v>
      </c>
      <c r="C4332" s="236">
        <v>226.04053397843472</v>
      </c>
    </row>
    <row r="4333" spans="2:3" x14ac:dyDescent="0.25">
      <c r="B4333" s="237">
        <v>4270</v>
      </c>
      <c r="C4333" s="236">
        <v>116.19354306553959</v>
      </c>
    </row>
    <row r="4334" spans="2:3" x14ac:dyDescent="0.25">
      <c r="B4334" s="237">
        <v>4271</v>
      </c>
      <c r="C4334" s="236">
        <v>144.46011664119723</v>
      </c>
    </row>
    <row r="4335" spans="2:3" x14ac:dyDescent="0.25">
      <c r="B4335" s="237">
        <v>4272</v>
      </c>
      <c r="C4335" s="236">
        <v>86.487776940958796</v>
      </c>
    </row>
    <row r="4336" spans="2:3" x14ac:dyDescent="0.25">
      <c r="B4336" s="237">
        <v>4273</v>
      </c>
      <c r="C4336" s="236">
        <v>58.548400978881716</v>
      </c>
    </row>
    <row r="4337" spans="2:3" x14ac:dyDescent="0.25">
      <c r="B4337" s="237">
        <v>4274</v>
      </c>
      <c r="C4337" s="236">
        <v>113.1695817124768</v>
      </c>
    </row>
    <row r="4338" spans="2:3" x14ac:dyDescent="0.25">
      <c r="B4338" s="237">
        <v>4275</v>
      </c>
      <c r="C4338" s="236">
        <v>109.41676093876738</v>
      </c>
    </row>
    <row r="4339" spans="2:3" x14ac:dyDescent="0.25">
      <c r="B4339" s="237">
        <v>4276</v>
      </c>
      <c r="C4339" s="236">
        <v>161.3949106160205</v>
      </c>
    </row>
    <row r="4340" spans="2:3" x14ac:dyDescent="0.25">
      <c r="B4340" s="237">
        <v>4277</v>
      </c>
      <c r="C4340" s="236">
        <v>99.989328507785274</v>
      </c>
    </row>
    <row r="4341" spans="2:3" x14ac:dyDescent="0.25">
      <c r="B4341" s="237">
        <v>4278</v>
      </c>
      <c r="C4341" s="236">
        <v>98.211919570931371</v>
      </c>
    </row>
    <row r="4342" spans="2:3" x14ac:dyDescent="0.25">
      <c r="B4342" s="237">
        <v>4279</v>
      </c>
      <c r="C4342" s="236">
        <v>241.11770482810522</v>
      </c>
    </row>
    <row r="4343" spans="2:3" x14ac:dyDescent="0.25">
      <c r="B4343" s="237">
        <v>4280</v>
      </c>
      <c r="C4343" s="236">
        <v>78.452059358138612</v>
      </c>
    </row>
    <row r="4344" spans="2:3" x14ac:dyDescent="0.25">
      <c r="B4344" s="237">
        <v>4281</v>
      </c>
      <c r="C4344" s="236">
        <v>152.56309678607732</v>
      </c>
    </row>
    <row r="4345" spans="2:3" x14ac:dyDescent="0.25">
      <c r="B4345" s="237">
        <v>4282</v>
      </c>
      <c r="C4345" s="236">
        <v>139.71839493264989</v>
      </c>
    </row>
    <row r="4346" spans="2:3" x14ac:dyDescent="0.25">
      <c r="B4346" s="237">
        <v>4283</v>
      </c>
      <c r="C4346" s="236">
        <v>129.94906391838686</v>
      </c>
    </row>
    <row r="4347" spans="2:3" x14ac:dyDescent="0.25">
      <c r="B4347" s="237">
        <v>4284</v>
      </c>
      <c r="C4347" s="236">
        <v>149.20335591947324</v>
      </c>
    </row>
    <row r="4348" spans="2:3" x14ac:dyDescent="0.25">
      <c r="B4348" s="237">
        <v>4285</v>
      </c>
      <c r="C4348" s="236">
        <v>210.43336450944125</v>
      </c>
    </row>
    <row r="4349" spans="2:3" x14ac:dyDescent="0.25">
      <c r="B4349" s="237">
        <v>4286</v>
      </c>
      <c r="C4349" s="236">
        <v>122.42807395995776</v>
      </c>
    </row>
    <row r="4350" spans="2:3" x14ac:dyDescent="0.25">
      <c r="B4350" s="237">
        <v>4287</v>
      </c>
      <c r="C4350" s="236">
        <v>150.30643386069701</v>
      </c>
    </row>
    <row r="4351" spans="2:3" x14ac:dyDescent="0.25">
      <c r="B4351" s="237">
        <v>4288</v>
      </c>
      <c r="C4351" s="236">
        <v>168.39306222858701</v>
      </c>
    </row>
    <row r="4352" spans="2:3" x14ac:dyDescent="0.25">
      <c r="B4352" s="237">
        <v>4289</v>
      </c>
      <c r="C4352" s="236">
        <v>122.61012010457971</v>
      </c>
    </row>
    <row r="4353" spans="2:3" x14ac:dyDescent="0.25">
      <c r="B4353" s="237">
        <v>4290</v>
      </c>
      <c r="C4353" s="236">
        <v>127.00722715188328</v>
      </c>
    </row>
    <row r="4354" spans="2:3" x14ac:dyDescent="0.25">
      <c r="B4354" s="237">
        <v>4291</v>
      </c>
      <c r="C4354" s="236">
        <v>135.6129971403081</v>
      </c>
    </row>
    <row r="4355" spans="2:3" x14ac:dyDescent="0.25">
      <c r="B4355" s="237">
        <v>4292</v>
      </c>
      <c r="C4355" s="236">
        <v>107.82050632249755</v>
      </c>
    </row>
    <row r="4356" spans="2:3" x14ac:dyDescent="0.25">
      <c r="B4356" s="237">
        <v>4293</v>
      </c>
      <c r="C4356" s="236">
        <v>141.32649464055277</v>
      </c>
    </row>
    <row r="4357" spans="2:3" x14ac:dyDescent="0.25">
      <c r="B4357" s="237">
        <v>4294</v>
      </c>
      <c r="C4357" s="236">
        <v>127.90955438389894</v>
      </c>
    </row>
    <row r="4358" spans="2:3" x14ac:dyDescent="0.25">
      <c r="B4358" s="237">
        <v>4295</v>
      </c>
      <c r="C4358" s="236">
        <v>168.80646717601411</v>
      </c>
    </row>
    <row r="4359" spans="2:3" x14ac:dyDescent="0.25">
      <c r="B4359" s="237">
        <v>4296</v>
      </c>
      <c r="C4359" s="236">
        <v>176.73949491724841</v>
      </c>
    </row>
    <row r="4360" spans="2:3" x14ac:dyDescent="0.25">
      <c r="B4360" s="237">
        <v>4297</v>
      </c>
      <c r="C4360" s="236">
        <v>148.69915783818024</v>
      </c>
    </row>
    <row r="4361" spans="2:3" x14ac:dyDescent="0.25">
      <c r="B4361" s="237">
        <v>4298</v>
      </c>
      <c r="C4361" s="236">
        <v>149.96200397272003</v>
      </c>
    </row>
    <row r="4362" spans="2:3" x14ac:dyDescent="0.25">
      <c r="B4362" s="237">
        <v>4299</v>
      </c>
      <c r="C4362" s="236">
        <v>224.7323429145882</v>
      </c>
    </row>
    <row r="4363" spans="2:3" x14ac:dyDescent="0.25">
      <c r="B4363" s="237">
        <v>4300</v>
      </c>
      <c r="C4363" s="236">
        <v>107.4839282881633</v>
      </c>
    </row>
    <row r="4364" spans="2:3" x14ac:dyDescent="0.25">
      <c r="B4364" s="237">
        <v>4301</v>
      </c>
      <c r="C4364" s="236">
        <v>115.24207931462449</v>
      </c>
    </row>
    <row r="4365" spans="2:3" x14ac:dyDescent="0.25">
      <c r="B4365" s="237">
        <v>4302</v>
      </c>
      <c r="C4365" s="236">
        <v>101.1031052618949</v>
      </c>
    </row>
    <row r="4366" spans="2:3" x14ac:dyDescent="0.25">
      <c r="B4366" s="237">
        <v>4303</v>
      </c>
      <c r="C4366" s="236">
        <v>142.29683273584794</v>
      </c>
    </row>
    <row r="4367" spans="2:3" x14ac:dyDescent="0.25">
      <c r="B4367" s="237">
        <v>4304</v>
      </c>
      <c r="C4367" s="236">
        <v>123.9461418575284</v>
      </c>
    </row>
    <row r="4368" spans="2:3" x14ac:dyDescent="0.25">
      <c r="B4368" s="237">
        <v>4305</v>
      </c>
      <c r="C4368" s="236">
        <v>86.733660027914013</v>
      </c>
    </row>
    <row r="4369" spans="2:3" x14ac:dyDescent="0.25">
      <c r="B4369" s="237">
        <v>4306</v>
      </c>
      <c r="C4369" s="236">
        <v>250.10964601875222</v>
      </c>
    </row>
    <row r="4370" spans="2:3" x14ac:dyDescent="0.25">
      <c r="B4370" s="237">
        <v>4307</v>
      </c>
      <c r="C4370" s="236">
        <v>149.3553485622011</v>
      </c>
    </row>
    <row r="4371" spans="2:3" x14ac:dyDescent="0.25">
      <c r="B4371" s="237">
        <v>4308</v>
      </c>
      <c r="C4371" s="236">
        <v>155.37268482920675</v>
      </c>
    </row>
    <row r="4372" spans="2:3" x14ac:dyDescent="0.25">
      <c r="B4372" s="237">
        <v>4309</v>
      </c>
      <c r="C4372" s="236">
        <v>164.96039204313271</v>
      </c>
    </row>
    <row r="4373" spans="2:3" x14ac:dyDescent="0.25">
      <c r="B4373" s="237">
        <v>4310</v>
      </c>
      <c r="C4373" s="236">
        <v>121.33307186697243</v>
      </c>
    </row>
    <row r="4374" spans="2:3" x14ac:dyDescent="0.25">
      <c r="B4374" s="237">
        <v>4311</v>
      </c>
      <c r="C4374" s="236">
        <v>150.65893739105158</v>
      </c>
    </row>
    <row r="4375" spans="2:3" x14ac:dyDescent="0.25">
      <c r="B4375" s="237">
        <v>4312</v>
      </c>
      <c r="C4375" s="236">
        <v>90.38965611340646</v>
      </c>
    </row>
    <row r="4376" spans="2:3" x14ac:dyDescent="0.25">
      <c r="B4376" s="237">
        <v>4313</v>
      </c>
      <c r="C4376" s="236">
        <v>121.24402300756482</v>
      </c>
    </row>
    <row r="4377" spans="2:3" x14ac:dyDescent="0.25">
      <c r="B4377" s="237">
        <v>4314</v>
      </c>
      <c r="C4377" s="236">
        <v>155.21567044550048</v>
      </c>
    </row>
    <row r="4378" spans="2:3" x14ac:dyDescent="0.25">
      <c r="B4378" s="237">
        <v>4315</v>
      </c>
      <c r="C4378" s="236">
        <v>137.13422065009465</v>
      </c>
    </row>
    <row r="4379" spans="2:3" x14ac:dyDescent="0.25">
      <c r="B4379" s="237">
        <v>4316</v>
      </c>
      <c r="C4379" s="236">
        <v>76.352080028690082</v>
      </c>
    </row>
    <row r="4380" spans="2:3" x14ac:dyDescent="0.25">
      <c r="B4380" s="237">
        <v>4317</v>
      </c>
      <c r="C4380" s="236">
        <v>205.8124119851243</v>
      </c>
    </row>
    <row r="4381" spans="2:3" x14ac:dyDescent="0.25">
      <c r="B4381" s="237">
        <v>4318</v>
      </c>
      <c r="C4381" s="236">
        <v>125.55683570210473</v>
      </c>
    </row>
    <row r="4382" spans="2:3" x14ac:dyDescent="0.25">
      <c r="B4382" s="237">
        <v>4319</v>
      </c>
      <c r="C4382" s="236">
        <v>178.53966884671468</v>
      </c>
    </row>
    <row r="4383" spans="2:3" x14ac:dyDescent="0.25">
      <c r="B4383" s="237">
        <v>4320</v>
      </c>
      <c r="C4383" s="236">
        <v>116.42537516273525</v>
      </c>
    </row>
    <row r="4384" spans="2:3" x14ac:dyDescent="0.25">
      <c r="B4384" s="237">
        <v>4321</v>
      </c>
      <c r="C4384" s="236">
        <v>142.86690900496166</v>
      </c>
    </row>
    <row r="4385" spans="2:3" x14ac:dyDescent="0.25">
      <c r="B4385" s="237">
        <v>4322</v>
      </c>
      <c r="C4385" s="236">
        <v>91.663170657524745</v>
      </c>
    </row>
    <row r="4386" spans="2:3" x14ac:dyDescent="0.25">
      <c r="B4386" s="237">
        <v>4323</v>
      </c>
      <c r="C4386" s="236">
        <v>132.01044789428391</v>
      </c>
    </row>
    <row r="4387" spans="2:3" x14ac:dyDescent="0.25">
      <c r="B4387" s="237">
        <v>4324</v>
      </c>
      <c r="C4387" s="236">
        <v>141.29237973160357</v>
      </c>
    </row>
    <row r="4388" spans="2:3" x14ac:dyDescent="0.25">
      <c r="B4388" s="237">
        <v>4325</v>
      </c>
      <c r="C4388" s="236">
        <v>124.60909447187451</v>
      </c>
    </row>
    <row r="4389" spans="2:3" x14ac:dyDescent="0.25">
      <c r="B4389" s="237">
        <v>4326</v>
      </c>
      <c r="C4389" s="236">
        <v>208.68054656234983</v>
      </c>
    </row>
    <row r="4390" spans="2:3" x14ac:dyDescent="0.25">
      <c r="B4390" s="237">
        <v>4327</v>
      </c>
      <c r="C4390" s="236">
        <v>126.89097357688144</v>
      </c>
    </row>
    <row r="4391" spans="2:3" x14ac:dyDescent="0.25">
      <c r="B4391" s="237">
        <v>4328</v>
      </c>
      <c r="C4391" s="236">
        <v>144.94765772032244</v>
      </c>
    </row>
    <row r="4392" spans="2:3" x14ac:dyDescent="0.25">
      <c r="B4392" s="237">
        <v>4329</v>
      </c>
      <c r="C4392" s="236">
        <v>140.704839863258</v>
      </c>
    </row>
    <row r="4393" spans="2:3" x14ac:dyDescent="0.25">
      <c r="B4393" s="237">
        <v>4330</v>
      </c>
      <c r="C4393" s="236">
        <v>91.569707090037397</v>
      </c>
    </row>
    <row r="4394" spans="2:3" x14ac:dyDescent="0.25">
      <c r="B4394" s="237">
        <v>4331</v>
      </c>
      <c r="C4394" s="236">
        <v>157.27435741402832</v>
      </c>
    </row>
    <row r="4395" spans="2:3" x14ac:dyDescent="0.25">
      <c r="B4395" s="237">
        <v>4332</v>
      </c>
      <c r="C4395" s="236">
        <v>159.58891036307702</v>
      </c>
    </row>
    <row r="4396" spans="2:3" x14ac:dyDescent="0.25">
      <c r="B4396" s="237">
        <v>4333</v>
      </c>
      <c r="C4396" s="236">
        <v>109.54221602692412</v>
      </c>
    </row>
    <row r="4397" spans="2:3" x14ac:dyDescent="0.25">
      <c r="B4397" s="237">
        <v>4334</v>
      </c>
      <c r="C4397" s="236">
        <v>156.3961329221259</v>
      </c>
    </row>
    <row r="4398" spans="2:3" x14ac:dyDescent="0.25">
      <c r="B4398" s="237">
        <v>4335</v>
      </c>
      <c r="C4398" s="236">
        <v>194.7590106842886</v>
      </c>
    </row>
    <row r="4399" spans="2:3" x14ac:dyDescent="0.25">
      <c r="B4399" s="237">
        <v>4336</v>
      </c>
      <c r="C4399" s="236">
        <v>142.7422972161101</v>
      </c>
    </row>
    <row r="4400" spans="2:3" x14ac:dyDescent="0.25">
      <c r="B4400" s="237">
        <v>4337</v>
      </c>
      <c r="C4400" s="236">
        <v>113.29009081656746</v>
      </c>
    </row>
    <row r="4401" spans="2:3" x14ac:dyDescent="0.25">
      <c r="B4401" s="237">
        <v>4338</v>
      </c>
      <c r="C4401" s="236">
        <v>190.01638892755125</v>
      </c>
    </row>
    <row r="4402" spans="2:3" x14ac:dyDescent="0.25">
      <c r="B4402" s="237">
        <v>4339</v>
      </c>
      <c r="C4402" s="236">
        <v>103.96015710536948</v>
      </c>
    </row>
    <row r="4403" spans="2:3" x14ac:dyDescent="0.25">
      <c r="B4403" s="237">
        <v>4340</v>
      </c>
      <c r="C4403" s="236">
        <v>93.587981435967578</v>
      </c>
    </row>
    <row r="4404" spans="2:3" x14ac:dyDescent="0.25">
      <c r="B4404" s="237">
        <v>4341</v>
      </c>
      <c r="C4404" s="236">
        <v>152.14516774632111</v>
      </c>
    </row>
    <row r="4405" spans="2:3" x14ac:dyDescent="0.25">
      <c r="B4405" s="237">
        <v>4342</v>
      </c>
      <c r="C4405" s="236">
        <v>176.13789316115944</v>
      </c>
    </row>
    <row r="4406" spans="2:3" x14ac:dyDescent="0.25">
      <c r="B4406" s="237">
        <v>4343</v>
      </c>
      <c r="C4406" s="236">
        <v>117.77913269772485</v>
      </c>
    </row>
    <row r="4407" spans="2:3" x14ac:dyDescent="0.25">
      <c r="B4407" s="237">
        <v>4344</v>
      </c>
      <c r="C4407" s="236">
        <v>128.25250401913081</v>
      </c>
    </row>
    <row r="4408" spans="2:3" x14ac:dyDescent="0.25">
      <c r="B4408" s="237">
        <v>4345</v>
      </c>
      <c r="C4408" s="236">
        <v>121.2620745495536</v>
      </c>
    </row>
    <row r="4409" spans="2:3" x14ac:dyDescent="0.25">
      <c r="B4409" s="237">
        <v>4346</v>
      </c>
      <c r="C4409" s="236">
        <v>49.686609546248633</v>
      </c>
    </row>
    <row r="4410" spans="2:3" x14ac:dyDescent="0.25">
      <c r="B4410" s="237">
        <v>4347</v>
      </c>
      <c r="C4410" s="236">
        <v>149.40194641165598</v>
      </c>
    </row>
    <row r="4411" spans="2:3" x14ac:dyDescent="0.25">
      <c r="B4411" s="237">
        <v>4348</v>
      </c>
      <c r="C4411" s="236">
        <v>123.0625866712888</v>
      </c>
    </row>
    <row r="4412" spans="2:3" x14ac:dyDescent="0.25">
      <c r="B4412" s="237">
        <v>4349</v>
      </c>
      <c r="C4412" s="236">
        <v>134.80603673291085</v>
      </c>
    </row>
    <row r="4413" spans="2:3" x14ac:dyDescent="0.25">
      <c r="B4413" s="237">
        <v>4350</v>
      </c>
      <c r="C4413" s="236">
        <v>170.46061678746312</v>
      </c>
    </row>
    <row r="4414" spans="2:3" x14ac:dyDescent="0.25">
      <c r="B4414" s="237">
        <v>4351</v>
      </c>
      <c r="C4414" s="236">
        <v>147.51954737332179</v>
      </c>
    </row>
    <row r="4415" spans="2:3" x14ac:dyDescent="0.25">
      <c r="B4415" s="237">
        <v>4352</v>
      </c>
      <c r="C4415" s="236">
        <v>117.58778242000487</v>
      </c>
    </row>
    <row r="4416" spans="2:3" x14ac:dyDescent="0.25">
      <c r="B4416" s="237">
        <v>4353</v>
      </c>
      <c r="C4416" s="236">
        <v>141.29811546366597</v>
      </c>
    </row>
    <row r="4417" spans="2:3" x14ac:dyDescent="0.25">
      <c r="B4417" s="237">
        <v>4354</v>
      </c>
      <c r="C4417" s="236">
        <v>131.9444079246696</v>
      </c>
    </row>
    <row r="4418" spans="2:3" x14ac:dyDescent="0.25">
      <c r="B4418" s="237">
        <v>4355</v>
      </c>
      <c r="C4418" s="236">
        <v>116.87338585850664</v>
      </c>
    </row>
    <row r="4419" spans="2:3" x14ac:dyDescent="0.25">
      <c r="B4419" s="237">
        <v>4356</v>
      </c>
      <c r="C4419" s="236">
        <v>173.08081155588908</v>
      </c>
    </row>
    <row r="4420" spans="2:3" x14ac:dyDescent="0.25">
      <c r="B4420" s="237">
        <v>4357</v>
      </c>
      <c r="C4420" s="236">
        <v>158.64798996101936</v>
      </c>
    </row>
    <row r="4421" spans="2:3" x14ac:dyDescent="0.25">
      <c r="B4421" s="237">
        <v>4358</v>
      </c>
      <c r="C4421" s="236">
        <v>96.464888391629017</v>
      </c>
    </row>
    <row r="4422" spans="2:3" x14ac:dyDescent="0.25">
      <c r="B4422" s="237">
        <v>4359</v>
      </c>
      <c r="C4422" s="236">
        <v>124.80817782960841</v>
      </c>
    </row>
    <row r="4423" spans="2:3" x14ac:dyDescent="0.25">
      <c r="B4423" s="237">
        <v>4360</v>
      </c>
      <c r="C4423" s="236">
        <v>182.57348384619692</v>
      </c>
    </row>
    <row r="4424" spans="2:3" x14ac:dyDescent="0.25">
      <c r="B4424" s="237">
        <v>4361</v>
      </c>
      <c r="C4424" s="236">
        <v>102.35206060993086</v>
      </c>
    </row>
    <row r="4425" spans="2:3" x14ac:dyDescent="0.25">
      <c r="B4425" s="237">
        <v>4362</v>
      </c>
      <c r="C4425" s="236">
        <v>121.7656500709017</v>
      </c>
    </row>
    <row r="4426" spans="2:3" x14ac:dyDescent="0.25">
      <c r="B4426" s="237">
        <v>4363</v>
      </c>
      <c r="C4426" s="236">
        <v>126.49230770248199</v>
      </c>
    </row>
    <row r="4427" spans="2:3" x14ac:dyDescent="0.25">
      <c r="B4427" s="237">
        <v>4364</v>
      </c>
      <c r="C4427" s="236">
        <v>74.454621168626744</v>
      </c>
    </row>
    <row r="4428" spans="2:3" x14ac:dyDescent="0.25">
      <c r="B4428" s="237">
        <v>4365</v>
      </c>
      <c r="C4428" s="236">
        <v>153.57126421307953</v>
      </c>
    </row>
    <row r="4429" spans="2:3" x14ac:dyDescent="0.25">
      <c r="B4429" s="237">
        <v>4366</v>
      </c>
      <c r="C4429" s="236">
        <v>137.1463767401404</v>
      </c>
    </row>
    <row r="4430" spans="2:3" x14ac:dyDescent="0.25">
      <c r="B4430" s="237">
        <v>4367</v>
      </c>
      <c r="C4430" s="236">
        <v>195.09043876069177</v>
      </c>
    </row>
    <row r="4431" spans="2:3" x14ac:dyDescent="0.25">
      <c r="B4431" s="237">
        <v>4368</v>
      </c>
      <c r="C4431" s="236">
        <v>188.12329947083498</v>
      </c>
    </row>
    <row r="4432" spans="2:3" x14ac:dyDescent="0.25">
      <c r="B4432" s="237">
        <v>4369</v>
      </c>
      <c r="C4432" s="236">
        <v>65.992843371307259</v>
      </c>
    </row>
    <row r="4433" spans="2:3" x14ac:dyDescent="0.25">
      <c r="B4433" s="237">
        <v>4370</v>
      </c>
      <c r="C4433" s="236">
        <v>104.41653440619814</v>
      </c>
    </row>
    <row r="4434" spans="2:3" x14ac:dyDescent="0.25">
      <c r="B4434" s="237">
        <v>4371</v>
      </c>
      <c r="C4434" s="236">
        <v>126.03806502291546</v>
      </c>
    </row>
    <row r="4435" spans="2:3" x14ac:dyDescent="0.25">
      <c r="B4435" s="237">
        <v>4372</v>
      </c>
      <c r="C4435" s="236">
        <v>106.02180626678349</v>
      </c>
    </row>
    <row r="4436" spans="2:3" x14ac:dyDescent="0.25">
      <c r="B4436" s="237">
        <v>4373</v>
      </c>
      <c r="C4436" s="236">
        <v>124.19125884632578</v>
      </c>
    </row>
    <row r="4437" spans="2:3" x14ac:dyDescent="0.25">
      <c r="B4437" s="237">
        <v>4374</v>
      </c>
      <c r="C4437" s="236">
        <v>121.60212104646504</v>
      </c>
    </row>
    <row r="4438" spans="2:3" x14ac:dyDescent="0.25">
      <c r="B4438" s="237">
        <v>4375</v>
      </c>
      <c r="C4438" s="236">
        <v>168.77881785124268</v>
      </c>
    </row>
    <row r="4439" spans="2:3" x14ac:dyDescent="0.25">
      <c r="B4439" s="237">
        <v>4376</v>
      </c>
      <c r="C4439" s="236">
        <v>160.24386036848477</v>
      </c>
    </row>
    <row r="4440" spans="2:3" x14ac:dyDescent="0.25">
      <c r="B4440" s="237">
        <v>4377</v>
      </c>
      <c r="C4440" s="236">
        <v>166.40944456018258</v>
      </c>
    </row>
    <row r="4441" spans="2:3" x14ac:dyDescent="0.25">
      <c r="B4441" s="237">
        <v>4378</v>
      </c>
      <c r="C4441" s="236">
        <v>207.11422086192914</v>
      </c>
    </row>
    <row r="4442" spans="2:3" x14ac:dyDescent="0.25">
      <c r="B4442" s="237">
        <v>4379</v>
      </c>
      <c r="C4442" s="236">
        <v>135.42068610761569</v>
      </c>
    </row>
    <row r="4443" spans="2:3" x14ac:dyDescent="0.25">
      <c r="B4443" s="237">
        <v>4380</v>
      </c>
      <c r="C4443" s="236">
        <v>138.73221968452063</v>
      </c>
    </row>
    <row r="4444" spans="2:3" x14ac:dyDescent="0.25">
      <c r="B4444" s="237">
        <v>4381</v>
      </c>
      <c r="C4444" s="236">
        <v>156.06819929078128</v>
      </c>
    </row>
    <row r="4445" spans="2:3" x14ac:dyDescent="0.25">
      <c r="B4445" s="237">
        <v>4382</v>
      </c>
      <c r="C4445" s="236">
        <v>97.804514966314073</v>
      </c>
    </row>
    <row r="4446" spans="2:3" x14ac:dyDescent="0.25">
      <c r="B4446" s="237">
        <v>4383</v>
      </c>
      <c r="C4446" s="236">
        <v>153.90128533344819</v>
      </c>
    </row>
    <row r="4447" spans="2:3" x14ac:dyDescent="0.25">
      <c r="B4447" s="237">
        <v>4384</v>
      </c>
      <c r="C4447" s="236">
        <v>104.00880716379525</v>
      </c>
    </row>
    <row r="4448" spans="2:3" x14ac:dyDescent="0.25">
      <c r="B4448" s="237">
        <v>4385</v>
      </c>
      <c r="C4448" s="236">
        <v>175.84451349617365</v>
      </c>
    </row>
    <row r="4449" spans="2:3" x14ac:dyDescent="0.25">
      <c r="B4449" s="237">
        <v>4386</v>
      </c>
      <c r="C4449" s="236">
        <v>264.64694200996678</v>
      </c>
    </row>
    <row r="4450" spans="2:3" x14ac:dyDescent="0.25">
      <c r="B4450" s="237">
        <v>4387</v>
      </c>
      <c r="C4450" s="236">
        <v>157.45127734911921</v>
      </c>
    </row>
    <row r="4451" spans="2:3" x14ac:dyDescent="0.25">
      <c r="B4451" s="237">
        <v>4388</v>
      </c>
      <c r="C4451" s="236">
        <v>148.58865637676749</v>
      </c>
    </row>
    <row r="4452" spans="2:3" x14ac:dyDescent="0.25">
      <c r="B4452" s="237">
        <v>4389</v>
      </c>
      <c r="C4452" s="236">
        <v>85.88855993838024</v>
      </c>
    </row>
    <row r="4453" spans="2:3" x14ac:dyDescent="0.25">
      <c r="B4453" s="237">
        <v>4390</v>
      </c>
      <c r="C4453" s="236">
        <v>211.20645269963313</v>
      </c>
    </row>
    <row r="4454" spans="2:3" x14ac:dyDescent="0.25">
      <c r="B4454" s="237">
        <v>4391</v>
      </c>
      <c r="C4454" s="236">
        <v>99.607908537996096</v>
      </c>
    </row>
    <row r="4455" spans="2:3" x14ac:dyDescent="0.25">
      <c r="B4455" s="237">
        <v>4392</v>
      </c>
      <c r="C4455" s="236">
        <v>123.75543630839603</v>
      </c>
    </row>
    <row r="4456" spans="2:3" x14ac:dyDescent="0.25">
      <c r="B4456" s="237">
        <v>4393</v>
      </c>
      <c r="C4456" s="236">
        <v>156.19325350496879</v>
      </c>
    </row>
    <row r="4457" spans="2:3" x14ac:dyDescent="0.25">
      <c r="B4457" s="237">
        <v>4394</v>
      </c>
      <c r="C4457" s="236">
        <v>128.98226501997914</v>
      </c>
    </row>
    <row r="4458" spans="2:3" x14ac:dyDescent="0.25">
      <c r="B4458" s="237">
        <v>4395</v>
      </c>
      <c r="C4458" s="236">
        <v>91.685713601892417</v>
      </c>
    </row>
    <row r="4459" spans="2:3" x14ac:dyDescent="0.25">
      <c r="B4459" s="237">
        <v>4396</v>
      </c>
      <c r="C4459" s="236">
        <v>155.29878631335347</v>
      </c>
    </row>
    <row r="4460" spans="2:3" x14ac:dyDescent="0.25">
      <c r="B4460" s="237">
        <v>4397</v>
      </c>
      <c r="C4460" s="236">
        <v>100.30308041561541</v>
      </c>
    </row>
    <row r="4461" spans="2:3" x14ac:dyDescent="0.25">
      <c r="B4461" s="237">
        <v>4398</v>
      </c>
      <c r="C4461" s="236">
        <v>130.13878120291872</v>
      </c>
    </row>
    <row r="4462" spans="2:3" x14ac:dyDescent="0.25">
      <c r="B4462" s="237">
        <v>4399</v>
      </c>
      <c r="C4462" s="236">
        <v>96.673820022789485</v>
      </c>
    </row>
    <row r="4463" spans="2:3" x14ac:dyDescent="0.25">
      <c r="B4463" s="237">
        <v>4400</v>
      </c>
      <c r="C4463" s="236">
        <v>164.27965802396361</v>
      </c>
    </row>
    <row r="4464" spans="2:3" x14ac:dyDescent="0.25">
      <c r="B4464" s="237">
        <v>4401</v>
      </c>
      <c r="C4464" s="236">
        <v>161.40805408476868</v>
      </c>
    </row>
    <row r="4465" spans="2:3" x14ac:dyDescent="0.25">
      <c r="B4465" s="237">
        <v>4402</v>
      </c>
      <c r="C4465" s="236">
        <v>147.63583907003704</v>
      </c>
    </row>
    <row r="4466" spans="2:3" x14ac:dyDescent="0.25">
      <c r="B4466" s="237">
        <v>4403</v>
      </c>
      <c r="C4466" s="236">
        <v>126.57913625746967</v>
      </c>
    </row>
    <row r="4467" spans="2:3" x14ac:dyDescent="0.25">
      <c r="B4467" s="237">
        <v>4404</v>
      </c>
      <c r="C4467" s="236">
        <v>89.802645137945717</v>
      </c>
    </row>
    <row r="4468" spans="2:3" x14ac:dyDescent="0.25">
      <c r="B4468" s="237">
        <v>4405</v>
      </c>
      <c r="C4468" s="236">
        <v>142.67736414863796</v>
      </c>
    </row>
    <row r="4469" spans="2:3" x14ac:dyDescent="0.25">
      <c r="B4469" s="237">
        <v>4406</v>
      </c>
      <c r="C4469" s="236">
        <v>90.983583632168063</v>
      </c>
    </row>
    <row r="4470" spans="2:3" x14ac:dyDescent="0.25">
      <c r="B4470" s="237">
        <v>4407</v>
      </c>
      <c r="C4470" s="236">
        <v>107.15435435510403</v>
      </c>
    </row>
    <row r="4471" spans="2:3" x14ac:dyDescent="0.25">
      <c r="B4471" s="237">
        <v>4408</v>
      </c>
      <c r="C4471" s="236">
        <v>165.43564723385839</v>
      </c>
    </row>
    <row r="4472" spans="2:3" x14ac:dyDescent="0.25">
      <c r="B4472" s="237">
        <v>4409</v>
      </c>
      <c r="C4472" s="236">
        <v>108.04073750247819</v>
      </c>
    </row>
    <row r="4473" spans="2:3" x14ac:dyDescent="0.25">
      <c r="B4473" s="237">
        <v>4410</v>
      </c>
      <c r="C4473" s="236">
        <v>98.077948626786821</v>
      </c>
    </row>
    <row r="4474" spans="2:3" x14ac:dyDescent="0.25">
      <c r="B4474" s="237">
        <v>4411</v>
      </c>
      <c r="C4474" s="236">
        <v>150.2098538021265</v>
      </c>
    </row>
    <row r="4475" spans="2:3" x14ac:dyDescent="0.25">
      <c r="B4475" s="237">
        <v>4412</v>
      </c>
      <c r="C4475" s="236">
        <v>172.51828062300115</v>
      </c>
    </row>
    <row r="4476" spans="2:3" x14ac:dyDescent="0.25">
      <c r="B4476" s="237">
        <v>4413</v>
      </c>
      <c r="C4476" s="236">
        <v>120.64438615299734</v>
      </c>
    </row>
    <row r="4477" spans="2:3" x14ac:dyDescent="0.25">
      <c r="B4477" s="237">
        <v>4414</v>
      </c>
      <c r="C4477" s="236">
        <v>98.146555339083108</v>
      </c>
    </row>
    <row r="4478" spans="2:3" x14ac:dyDescent="0.25">
      <c r="B4478" s="237">
        <v>4415</v>
      </c>
      <c r="C4478" s="236">
        <v>138.98910982821081</v>
      </c>
    </row>
    <row r="4479" spans="2:3" x14ac:dyDescent="0.25">
      <c r="B4479" s="237">
        <v>4416</v>
      </c>
      <c r="C4479" s="236">
        <v>137.67026170801742</v>
      </c>
    </row>
    <row r="4480" spans="2:3" x14ac:dyDescent="0.25">
      <c r="B4480" s="237">
        <v>4417</v>
      </c>
      <c r="C4480" s="236">
        <v>121.54570737817792</v>
      </c>
    </row>
    <row r="4481" spans="2:3" x14ac:dyDescent="0.25">
      <c r="B4481" s="237">
        <v>4418</v>
      </c>
      <c r="C4481" s="236">
        <v>193.3755474913163</v>
      </c>
    </row>
    <row r="4482" spans="2:3" x14ac:dyDescent="0.25">
      <c r="B4482" s="237">
        <v>4419</v>
      </c>
      <c r="C4482" s="236">
        <v>138.80850303265677</v>
      </c>
    </row>
    <row r="4483" spans="2:3" x14ac:dyDescent="0.25">
      <c r="B4483" s="237">
        <v>4420</v>
      </c>
      <c r="C4483" s="236">
        <v>165.25772148795124</v>
      </c>
    </row>
    <row r="4484" spans="2:3" x14ac:dyDescent="0.25">
      <c r="B4484" s="237">
        <v>4421</v>
      </c>
      <c r="C4484" s="236">
        <v>125.90983498501809</v>
      </c>
    </row>
    <row r="4485" spans="2:3" x14ac:dyDescent="0.25">
      <c r="B4485" s="237">
        <v>4422</v>
      </c>
      <c r="C4485" s="236">
        <v>132.82687759316445</v>
      </c>
    </row>
    <row r="4486" spans="2:3" x14ac:dyDescent="0.25">
      <c r="B4486" s="237">
        <v>4423</v>
      </c>
      <c r="C4486" s="236">
        <v>88.090303246420874</v>
      </c>
    </row>
    <row r="4487" spans="2:3" x14ac:dyDescent="0.25">
      <c r="B4487" s="237">
        <v>4424</v>
      </c>
      <c r="C4487" s="236">
        <v>104.36102636971485</v>
      </c>
    </row>
    <row r="4488" spans="2:3" x14ac:dyDescent="0.25">
      <c r="B4488" s="237">
        <v>4425</v>
      </c>
      <c r="C4488" s="236">
        <v>140.49813536395732</v>
      </c>
    </row>
    <row r="4489" spans="2:3" x14ac:dyDescent="0.25">
      <c r="B4489" s="237">
        <v>4426</v>
      </c>
      <c r="C4489" s="236">
        <v>183.75199934053782</v>
      </c>
    </row>
    <row r="4490" spans="2:3" x14ac:dyDescent="0.25">
      <c r="B4490" s="237">
        <v>4427</v>
      </c>
      <c r="C4490" s="236">
        <v>110.2971914227391</v>
      </c>
    </row>
    <row r="4491" spans="2:3" x14ac:dyDescent="0.25">
      <c r="B4491" s="237">
        <v>4428</v>
      </c>
      <c r="C4491" s="236">
        <v>147.68582365620622</v>
      </c>
    </row>
    <row r="4492" spans="2:3" x14ac:dyDescent="0.25">
      <c r="B4492" s="237">
        <v>4429</v>
      </c>
      <c r="C4492" s="236">
        <v>201.94689366847658</v>
      </c>
    </row>
    <row r="4493" spans="2:3" x14ac:dyDescent="0.25">
      <c r="B4493" s="237">
        <v>4430</v>
      </c>
      <c r="C4493" s="236">
        <v>165.61628383944085</v>
      </c>
    </row>
    <row r="4494" spans="2:3" x14ac:dyDescent="0.25">
      <c r="B4494" s="237">
        <v>4431</v>
      </c>
      <c r="C4494" s="236">
        <v>91.923279287927571</v>
      </c>
    </row>
    <row r="4495" spans="2:3" x14ac:dyDescent="0.25">
      <c r="B4495" s="237">
        <v>4432</v>
      </c>
      <c r="C4495" s="236">
        <v>189.13107772349787</v>
      </c>
    </row>
    <row r="4496" spans="2:3" x14ac:dyDescent="0.25">
      <c r="B4496" s="237">
        <v>4433</v>
      </c>
      <c r="C4496" s="236">
        <v>94.208359753585299</v>
      </c>
    </row>
    <row r="4497" spans="2:3" x14ac:dyDescent="0.25">
      <c r="B4497" s="237">
        <v>4434</v>
      </c>
      <c r="C4497" s="236">
        <v>85.27139959294</v>
      </c>
    </row>
    <row r="4498" spans="2:3" x14ac:dyDescent="0.25">
      <c r="B4498" s="237">
        <v>4435</v>
      </c>
      <c r="C4498" s="236">
        <v>131.61968727392383</v>
      </c>
    </row>
    <row r="4499" spans="2:3" x14ac:dyDescent="0.25">
      <c r="B4499" s="237">
        <v>4436</v>
      </c>
      <c r="C4499" s="236">
        <v>76.494123885563468</v>
      </c>
    </row>
    <row r="4500" spans="2:3" x14ac:dyDescent="0.25">
      <c r="B4500" s="237">
        <v>4437</v>
      </c>
      <c r="C4500" s="236">
        <v>131.66403807850318</v>
      </c>
    </row>
    <row r="4501" spans="2:3" x14ac:dyDescent="0.25">
      <c r="B4501" s="237">
        <v>4438</v>
      </c>
      <c r="C4501" s="236">
        <v>94.143409916433086</v>
      </c>
    </row>
    <row r="4502" spans="2:3" x14ac:dyDescent="0.25">
      <c r="B4502" s="237">
        <v>4439</v>
      </c>
      <c r="C4502" s="236">
        <v>107.60271622311902</v>
      </c>
    </row>
    <row r="4503" spans="2:3" x14ac:dyDescent="0.25">
      <c r="B4503" s="237">
        <v>4440</v>
      </c>
      <c r="C4503" s="236">
        <v>95.348745992645945</v>
      </c>
    </row>
    <row r="4504" spans="2:3" x14ac:dyDescent="0.25">
      <c r="B4504" s="237">
        <v>4441</v>
      </c>
      <c r="C4504" s="236">
        <v>124.00675914012396</v>
      </c>
    </row>
    <row r="4505" spans="2:3" x14ac:dyDescent="0.25">
      <c r="B4505" s="237">
        <v>4442</v>
      </c>
      <c r="C4505" s="236">
        <v>130.6524254676383</v>
      </c>
    </row>
    <row r="4506" spans="2:3" x14ac:dyDescent="0.25">
      <c r="B4506" s="237">
        <v>4443</v>
      </c>
      <c r="C4506" s="236">
        <v>81.986752289752118</v>
      </c>
    </row>
    <row r="4507" spans="2:3" x14ac:dyDescent="0.25">
      <c r="B4507" s="237">
        <v>4444</v>
      </c>
      <c r="C4507" s="236">
        <v>98.330872677485587</v>
      </c>
    </row>
    <row r="4508" spans="2:3" x14ac:dyDescent="0.25">
      <c r="B4508" s="237">
        <v>4445</v>
      </c>
      <c r="C4508" s="236">
        <v>98.266450661362938</v>
      </c>
    </row>
    <row r="4509" spans="2:3" x14ac:dyDescent="0.25">
      <c r="B4509" s="237">
        <v>4446</v>
      </c>
      <c r="C4509" s="236">
        <v>101.81095573461118</v>
      </c>
    </row>
    <row r="4510" spans="2:3" x14ac:dyDescent="0.25">
      <c r="B4510" s="237">
        <v>4447</v>
      </c>
      <c r="C4510" s="236">
        <v>78.74153552018484</v>
      </c>
    </row>
    <row r="4511" spans="2:3" x14ac:dyDescent="0.25">
      <c r="B4511" s="237">
        <v>4448</v>
      </c>
      <c r="C4511" s="236">
        <v>110.91449886165832</v>
      </c>
    </row>
    <row r="4512" spans="2:3" x14ac:dyDescent="0.25">
      <c r="B4512" s="237">
        <v>4449</v>
      </c>
      <c r="C4512" s="236">
        <v>114.37517025149607</v>
      </c>
    </row>
    <row r="4513" spans="2:3" x14ac:dyDescent="0.25">
      <c r="B4513" s="237">
        <v>4450</v>
      </c>
      <c r="C4513" s="236">
        <v>103.93154521796117</v>
      </c>
    </row>
    <row r="4514" spans="2:3" x14ac:dyDescent="0.25">
      <c r="B4514" s="237">
        <v>4451</v>
      </c>
      <c r="C4514" s="236">
        <v>129.42186501614893</v>
      </c>
    </row>
    <row r="4515" spans="2:3" x14ac:dyDescent="0.25">
      <c r="B4515" s="237">
        <v>4452</v>
      </c>
      <c r="C4515" s="236">
        <v>120.11528655797966</v>
      </c>
    </row>
    <row r="4516" spans="2:3" x14ac:dyDescent="0.25">
      <c r="B4516" s="237">
        <v>4453</v>
      </c>
      <c r="C4516" s="236">
        <v>147.32380447162623</v>
      </c>
    </row>
    <row r="4517" spans="2:3" x14ac:dyDescent="0.25">
      <c r="B4517" s="237">
        <v>4454</v>
      </c>
      <c r="C4517" s="236">
        <v>159.57341861613344</v>
      </c>
    </row>
    <row r="4518" spans="2:3" x14ac:dyDescent="0.25">
      <c r="B4518" s="237">
        <v>4455</v>
      </c>
      <c r="C4518" s="236">
        <v>94.369979619287378</v>
      </c>
    </row>
    <row r="4519" spans="2:3" x14ac:dyDescent="0.25">
      <c r="B4519" s="237">
        <v>4456</v>
      </c>
      <c r="C4519" s="236">
        <v>90.039609590305133</v>
      </c>
    </row>
    <row r="4520" spans="2:3" x14ac:dyDescent="0.25">
      <c r="B4520" s="237">
        <v>4457</v>
      </c>
      <c r="C4520" s="236">
        <v>112.06274285501074</v>
      </c>
    </row>
    <row r="4521" spans="2:3" x14ac:dyDescent="0.25">
      <c r="B4521" s="237">
        <v>4458</v>
      </c>
      <c r="C4521" s="236">
        <v>133.335836975798</v>
      </c>
    </row>
    <row r="4522" spans="2:3" x14ac:dyDescent="0.25">
      <c r="B4522" s="237">
        <v>4459</v>
      </c>
      <c r="C4522" s="236">
        <v>140.55840973162182</v>
      </c>
    </row>
    <row r="4523" spans="2:3" x14ac:dyDescent="0.25">
      <c r="B4523" s="237">
        <v>4460</v>
      </c>
      <c r="C4523" s="236">
        <v>154.41430589454143</v>
      </c>
    </row>
    <row r="4524" spans="2:3" x14ac:dyDescent="0.25">
      <c r="B4524" s="237">
        <v>4461</v>
      </c>
      <c r="C4524" s="236">
        <v>81.103947427353745</v>
      </c>
    </row>
    <row r="4525" spans="2:3" x14ac:dyDescent="0.25">
      <c r="B4525" s="237">
        <v>4462</v>
      </c>
      <c r="C4525" s="236">
        <v>188.54961228797472</v>
      </c>
    </row>
    <row r="4526" spans="2:3" x14ac:dyDescent="0.25">
      <c r="B4526" s="237">
        <v>4463</v>
      </c>
      <c r="C4526" s="236">
        <v>133.14903530921623</v>
      </c>
    </row>
    <row r="4527" spans="2:3" x14ac:dyDescent="0.25">
      <c r="B4527" s="237">
        <v>4464</v>
      </c>
      <c r="C4527" s="236">
        <v>204.06443092601648</v>
      </c>
    </row>
    <row r="4528" spans="2:3" x14ac:dyDescent="0.25">
      <c r="B4528" s="237">
        <v>4465</v>
      </c>
      <c r="C4528" s="236">
        <v>139.26633276683444</v>
      </c>
    </row>
    <row r="4529" spans="2:3" x14ac:dyDescent="0.25">
      <c r="B4529" s="237">
        <v>4466</v>
      </c>
      <c r="C4529" s="236">
        <v>181.73378389865792</v>
      </c>
    </row>
    <row r="4530" spans="2:3" x14ac:dyDescent="0.25">
      <c r="B4530" s="237">
        <v>4467</v>
      </c>
      <c r="C4530" s="236">
        <v>94.318826732716118</v>
      </c>
    </row>
    <row r="4531" spans="2:3" x14ac:dyDescent="0.25">
      <c r="B4531" s="237">
        <v>4468</v>
      </c>
      <c r="C4531" s="236">
        <v>154.23996090572675</v>
      </c>
    </row>
    <row r="4532" spans="2:3" x14ac:dyDescent="0.25">
      <c r="B4532" s="237">
        <v>4469</v>
      </c>
      <c r="C4532" s="236">
        <v>98.808625935128006</v>
      </c>
    </row>
    <row r="4533" spans="2:3" x14ac:dyDescent="0.25">
      <c r="B4533" s="237">
        <v>4470</v>
      </c>
      <c r="C4533" s="236">
        <v>115.67957638409979</v>
      </c>
    </row>
    <row r="4534" spans="2:3" x14ac:dyDescent="0.25">
      <c r="B4534" s="237">
        <v>4471</v>
      </c>
      <c r="C4534" s="236">
        <v>132.31066996858931</v>
      </c>
    </row>
    <row r="4535" spans="2:3" x14ac:dyDescent="0.25">
      <c r="B4535" s="237">
        <v>4472</v>
      </c>
      <c r="C4535" s="236">
        <v>131.44776444565341</v>
      </c>
    </row>
    <row r="4536" spans="2:3" x14ac:dyDescent="0.25">
      <c r="B4536" s="237">
        <v>4473</v>
      </c>
      <c r="C4536" s="236">
        <v>85.657865053407264</v>
      </c>
    </row>
    <row r="4537" spans="2:3" x14ac:dyDescent="0.25">
      <c r="B4537" s="237">
        <v>4474</v>
      </c>
      <c r="C4537" s="236">
        <v>119.5046177286185</v>
      </c>
    </row>
    <row r="4538" spans="2:3" x14ac:dyDescent="0.25">
      <c r="B4538" s="237">
        <v>4475</v>
      </c>
      <c r="C4538" s="236">
        <v>130.26605513387057</v>
      </c>
    </row>
    <row r="4539" spans="2:3" x14ac:dyDescent="0.25">
      <c r="B4539" s="237">
        <v>4476</v>
      </c>
      <c r="C4539" s="236">
        <v>145.75823474754384</v>
      </c>
    </row>
    <row r="4540" spans="2:3" x14ac:dyDescent="0.25">
      <c r="B4540" s="237">
        <v>4477</v>
      </c>
      <c r="C4540" s="236">
        <v>87.469766821731525</v>
      </c>
    </row>
    <row r="4541" spans="2:3" x14ac:dyDescent="0.25">
      <c r="B4541" s="237">
        <v>4478</v>
      </c>
      <c r="C4541" s="236">
        <v>155.46703780516884</v>
      </c>
    </row>
    <row r="4542" spans="2:3" x14ac:dyDescent="0.25">
      <c r="B4542" s="237">
        <v>4479</v>
      </c>
      <c r="C4542" s="236">
        <v>143.77266060130398</v>
      </c>
    </row>
    <row r="4543" spans="2:3" x14ac:dyDescent="0.25">
      <c r="B4543" s="237">
        <v>4480</v>
      </c>
      <c r="C4543" s="236">
        <v>175.94456029647202</v>
      </c>
    </row>
    <row r="4544" spans="2:3" x14ac:dyDescent="0.25">
      <c r="B4544" s="237">
        <v>4481</v>
      </c>
      <c r="C4544" s="236">
        <v>122.66483069334834</v>
      </c>
    </row>
    <row r="4545" spans="2:3" x14ac:dyDescent="0.25">
      <c r="B4545" s="237">
        <v>4482</v>
      </c>
      <c r="C4545" s="236">
        <v>97.603517943450058</v>
      </c>
    </row>
    <row r="4546" spans="2:3" x14ac:dyDescent="0.25">
      <c r="B4546" s="237">
        <v>4483</v>
      </c>
      <c r="C4546" s="236">
        <v>116.06724107667424</v>
      </c>
    </row>
    <row r="4547" spans="2:3" x14ac:dyDescent="0.25">
      <c r="B4547" s="237">
        <v>4484</v>
      </c>
      <c r="C4547" s="236">
        <v>83.303853242700285</v>
      </c>
    </row>
    <row r="4548" spans="2:3" x14ac:dyDescent="0.25">
      <c r="B4548" s="237">
        <v>4485</v>
      </c>
      <c r="C4548" s="236">
        <v>112.32888607609944</v>
      </c>
    </row>
    <row r="4549" spans="2:3" x14ac:dyDescent="0.25">
      <c r="B4549" s="237">
        <v>4486</v>
      </c>
      <c r="C4549" s="236">
        <v>89.180704189116668</v>
      </c>
    </row>
    <row r="4550" spans="2:3" x14ac:dyDescent="0.25">
      <c r="B4550" s="237">
        <v>4487</v>
      </c>
      <c r="C4550" s="236">
        <v>157.36393502587197</v>
      </c>
    </row>
    <row r="4551" spans="2:3" x14ac:dyDescent="0.25">
      <c r="B4551" s="237">
        <v>4488</v>
      </c>
      <c r="C4551" s="236">
        <v>121.13870272877806</v>
      </c>
    </row>
    <row r="4552" spans="2:3" x14ac:dyDescent="0.25">
      <c r="B4552" s="237">
        <v>4489</v>
      </c>
      <c r="C4552" s="236">
        <v>82.886616459554773</v>
      </c>
    </row>
    <row r="4553" spans="2:3" x14ac:dyDescent="0.25">
      <c r="B4553" s="237">
        <v>4490</v>
      </c>
      <c r="C4553" s="236">
        <v>85.848239955349953</v>
      </c>
    </row>
    <row r="4554" spans="2:3" x14ac:dyDescent="0.25">
      <c r="B4554" s="237">
        <v>4491</v>
      </c>
      <c r="C4554" s="236">
        <v>71.897919766159347</v>
      </c>
    </row>
    <row r="4555" spans="2:3" x14ac:dyDescent="0.25">
      <c r="B4555" s="237">
        <v>4492</v>
      </c>
      <c r="C4555" s="236">
        <v>87.156131358363325</v>
      </c>
    </row>
    <row r="4556" spans="2:3" x14ac:dyDescent="0.25">
      <c r="B4556" s="237">
        <v>4493</v>
      </c>
      <c r="C4556" s="236">
        <v>149.40976832345137</v>
      </c>
    </row>
    <row r="4557" spans="2:3" x14ac:dyDescent="0.25">
      <c r="B4557" s="237">
        <v>4494</v>
      </c>
      <c r="C4557" s="236">
        <v>101.79337002389373</v>
      </c>
    </row>
    <row r="4558" spans="2:3" x14ac:dyDescent="0.25">
      <c r="B4558" s="237">
        <v>4495</v>
      </c>
      <c r="C4558" s="236">
        <v>161.08424658242188</v>
      </c>
    </row>
    <row r="4559" spans="2:3" x14ac:dyDescent="0.25">
      <c r="B4559" s="237">
        <v>4496</v>
      </c>
      <c r="C4559" s="236">
        <v>163.76210038272103</v>
      </c>
    </row>
    <row r="4560" spans="2:3" x14ac:dyDescent="0.25">
      <c r="B4560" s="237">
        <v>4497</v>
      </c>
      <c r="C4560" s="236">
        <v>87.703673333911667</v>
      </c>
    </row>
    <row r="4561" spans="2:3" x14ac:dyDescent="0.25">
      <c r="B4561" s="237">
        <v>4498</v>
      </c>
      <c r="C4561" s="236">
        <v>110.91997796499027</v>
      </c>
    </row>
    <row r="4562" spans="2:3" x14ac:dyDescent="0.25">
      <c r="B4562" s="237">
        <v>4499</v>
      </c>
      <c r="C4562" s="236">
        <v>122.14774584366008</v>
      </c>
    </row>
    <row r="4563" spans="2:3" x14ac:dyDescent="0.25">
      <c r="B4563" s="237">
        <v>4500</v>
      </c>
      <c r="C4563" s="236">
        <v>158.85686854964396</v>
      </c>
    </row>
    <row r="4564" spans="2:3" x14ac:dyDescent="0.25">
      <c r="B4564" s="237">
        <v>4501</v>
      </c>
      <c r="C4564" s="236">
        <v>116.39570919356431</v>
      </c>
    </row>
    <row r="4565" spans="2:3" x14ac:dyDescent="0.25">
      <c r="B4565" s="237">
        <v>4502</v>
      </c>
      <c r="C4565" s="236">
        <v>140.38457623320403</v>
      </c>
    </row>
    <row r="4566" spans="2:3" x14ac:dyDescent="0.25">
      <c r="B4566" s="237">
        <v>4503</v>
      </c>
      <c r="C4566" s="236">
        <v>86.40040067924852</v>
      </c>
    </row>
    <row r="4567" spans="2:3" x14ac:dyDescent="0.25">
      <c r="B4567" s="237">
        <v>4504</v>
      </c>
      <c r="C4567" s="236">
        <v>118.37836621718751</v>
      </c>
    </row>
    <row r="4568" spans="2:3" x14ac:dyDescent="0.25">
      <c r="B4568" s="237">
        <v>4505</v>
      </c>
      <c r="C4568" s="236">
        <v>112.3401445139246</v>
      </c>
    </row>
    <row r="4569" spans="2:3" x14ac:dyDescent="0.25">
      <c r="B4569" s="237">
        <v>4506</v>
      </c>
      <c r="C4569" s="236">
        <v>145.27582175077109</v>
      </c>
    </row>
    <row r="4570" spans="2:3" x14ac:dyDescent="0.25">
      <c r="B4570" s="237">
        <v>4507</v>
      </c>
      <c r="C4570" s="236">
        <v>130.59232950054408</v>
      </c>
    </row>
    <row r="4571" spans="2:3" x14ac:dyDescent="0.25">
      <c r="B4571" s="237">
        <v>4508</v>
      </c>
      <c r="C4571" s="236">
        <v>95.315890764064761</v>
      </c>
    </row>
    <row r="4572" spans="2:3" x14ac:dyDescent="0.25">
      <c r="B4572" s="237">
        <v>4509</v>
      </c>
      <c r="C4572" s="236">
        <v>146.82293475140492</v>
      </c>
    </row>
    <row r="4573" spans="2:3" x14ac:dyDescent="0.25">
      <c r="B4573" s="237">
        <v>4510</v>
      </c>
      <c r="C4573" s="236">
        <v>108.78356423256359</v>
      </c>
    </row>
    <row r="4574" spans="2:3" x14ac:dyDescent="0.25">
      <c r="B4574" s="237">
        <v>4511</v>
      </c>
      <c r="C4574" s="236">
        <v>205.37745608185946</v>
      </c>
    </row>
    <row r="4575" spans="2:3" x14ac:dyDescent="0.25">
      <c r="B4575" s="237">
        <v>4512</v>
      </c>
      <c r="C4575" s="236">
        <v>82.536554589146448</v>
      </c>
    </row>
    <row r="4576" spans="2:3" x14ac:dyDescent="0.25">
      <c r="B4576" s="237">
        <v>4513</v>
      </c>
      <c r="C4576" s="236">
        <v>98.781107002106026</v>
      </c>
    </row>
    <row r="4577" spans="2:3" x14ac:dyDescent="0.25">
      <c r="B4577" s="237">
        <v>4514</v>
      </c>
      <c r="C4577" s="236">
        <v>132.82303190520548</v>
      </c>
    </row>
    <row r="4578" spans="2:3" x14ac:dyDescent="0.25">
      <c r="B4578" s="237">
        <v>4515</v>
      </c>
      <c r="C4578" s="236">
        <v>90.035078615168999</v>
      </c>
    </row>
    <row r="4579" spans="2:3" x14ac:dyDescent="0.25">
      <c r="B4579" s="237">
        <v>4516</v>
      </c>
      <c r="C4579" s="236">
        <v>145.64031885982897</v>
      </c>
    </row>
    <row r="4580" spans="2:3" x14ac:dyDescent="0.25">
      <c r="B4580" s="237">
        <v>4517</v>
      </c>
      <c r="C4580" s="236">
        <v>189.67491900881544</v>
      </c>
    </row>
    <row r="4581" spans="2:3" x14ac:dyDescent="0.25">
      <c r="B4581" s="237">
        <v>4518</v>
      </c>
      <c r="C4581" s="236">
        <v>176.88769850380839</v>
      </c>
    </row>
    <row r="4582" spans="2:3" x14ac:dyDescent="0.25">
      <c r="B4582" s="237">
        <v>4519</v>
      </c>
      <c r="C4582" s="236">
        <v>101.43330354028346</v>
      </c>
    </row>
    <row r="4583" spans="2:3" x14ac:dyDescent="0.25">
      <c r="B4583" s="237">
        <v>4520</v>
      </c>
      <c r="C4583" s="236">
        <v>126.95032652034385</v>
      </c>
    </row>
    <row r="4584" spans="2:3" x14ac:dyDescent="0.25">
      <c r="B4584" s="237">
        <v>4521</v>
      </c>
      <c r="C4584" s="236">
        <v>102.50238002456672</v>
      </c>
    </row>
    <row r="4585" spans="2:3" x14ac:dyDescent="0.25">
      <c r="B4585" s="237">
        <v>4522</v>
      </c>
      <c r="C4585" s="236">
        <v>138.32997041900001</v>
      </c>
    </row>
    <row r="4586" spans="2:3" x14ac:dyDescent="0.25">
      <c r="B4586" s="237">
        <v>4523</v>
      </c>
      <c r="C4586" s="236">
        <v>225.58649373022058</v>
      </c>
    </row>
    <row r="4587" spans="2:3" x14ac:dyDescent="0.25">
      <c r="B4587" s="237">
        <v>4524</v>
      </c>
      <c r="C4587" s="236">
        <v>94.410239817513784</v>
      </c>
    </row>
    <row r="4588" spans="2:3" x14ac:dyDescent="0.25">
      <c r="B4588" s="237">
        <v>4525</v>
      </c>
      <c r="C4588" s="236">
        <v>150.68670814914185</v>
      </c>
    </row>
    <row r="4589" spans="2:3" x14ac:dyDescent="0.25">
      <c r="B4589" s="237">
        <v>4526</v>
      </c>
      <c r="C4589" s="236">
        <v>145.97166827733432</v>
      </c>
    </row>
    <row r="4590" spans="2:3" x14ac:dyDescent="0.25">
      <c r="B4590" s="237">
        <v>4527</v>
      </c>
      <c r="C4590" s="236">
        <v>129.25564633513616</v>
      </c>
    </row>
    <row r="4591" spans="2:3" x14ac:dyDescent="0.25">
      <c r="B4591" s="237">
        <v>4528</v>
      </c>
      <c r="C4591" s="236">
        <v>135.74517740674281</v>
      </c>
    </row>
    <row r="4592" spans="2:3" x14ac:dyDescent="0.25">
      <c r="B4592" s="237">
        <v>4529</v>
      </c>
      <c r="C4592" s="236">
        <v>69.899572719928472</v>
      </c>
    </row>
    <row r="4593" spans="2:3" x14ac:dyDescent="0.25">
      <c r="B4593" s="237">
        <v>4530</v>
      </c>
      <c r="C4593" s="236">
        <v>141.97787571807427</v>
      </c>
    </row>
    <row r="4594" spans="2:3" x14ac:dyDescent="0.25">
      <c r="B4594" s="237">
        <v>4531</v>
      </c>
      <c r="C4594" s="236">
        <v>145.36411218282331</v>
      </c>
    </row>
    <row r="4595" spans="2:3" x14ac:dyDescent="0.25">
      <c r="B4595" s="237">
        <v>4532</v>
      </c>
      <c r="C4595" s="236">
        <v>178.65395849850179</v>
      </c>
    </row>
    <row r="4596" spans="2:3" x14ac:dyDescent="0.25">
      <c r="B4596" s="237">
        <v>4533</v>
      </c>
      <c r="C4596" s="236">
        <v>130.73421260228639</v>
      </c>
    </row>
    <row r="4597" spans="2:3" x14ac:dyDescent="0.25">
      <c r="B4597" s="237">
        <v>4534</v>
      </c>
      <c r="C4597" s="236">
        <v>71.363403426666935</v>
      </c>
    </row>
    <row r="4598" spans="2:3" x14ac:dyDescent="0.25">
      <c r="B4598" s="237">
        <v>4535</v>
      </c>
      <c r="C4598" s="236">
        <v>125.65912503705486</v>
      </c>
    </row>
    <row r="4599" spans="2:3" x14ac:dyDescent="0.25">
      <c r="B4599" s="237">
        <v>4536</v>
      </c>
      <c r="C4599" s="236">
        <v>115.16020476693051</v>
      </c>
    </row>
    <row r="4600" spans="2:3" x14ac:dyDescent="0.25">
      <c r="B4600" s="237">
        <v>4537</v>
      </c>
      <c r="C4600" s="236">
        <v>122.19239619132534</v>
      </c>
    </row>
    <row r="4601" spans="2:3" x14ac:dyDescent="0.25">
      <c r="B4601" s="237">
        <v>4538</v>
      </c>
      <c r="C4601" s="236">
        <v>150.26926556653015</v>
      </c>
    </row>
    <row r="4602" spans="2:3" x14ac:dyDescent="0.25">
      <c r="B4602" s="237">
        <v>4539</v>
      </c>
      <c r="C4602" s="236">
        <v>81.462701693100797</v>
      </c>
    </row>
    <row r="4603" spans="2:3" x14ac:dyDescent="0.25">
      <c r="B4603" s="237">
        <v>4540</v>
      </c>
      <c r="C4603" s="236">
        <v>155.55792641851107</v>
      </c>
    </row>
    <row r="4604" spans="2:3" x14ac:dyDescent="0.25">
      <c r="B4604" s="237">
        <v>4541</v>
      </c>
      <c r="C4604" s="236">
        <v>114.76891195168976</v>
      </c>
    </row>
    <row r="4605" spans="2:3" x14ac:dyDescent="0.25">
      <c r="B4605" s="237">
        <v>4542</v>
      </c>
      <c r="C4605" s="236">
        <v>126.09791443185985</v>
      </c>
    </row>
    <row r="4606" spans="2:3" x14ac:dyDescent="0.25">
      <c r="B4606" s="237">
        <v>4543</v>
      </c>
      <c r="C4606" s="236">
        <v>142.64827435005128</v>
      </c>
    </row>
    <row r="4607" spans="2:3" x14ac:dyDescent="0.25">
      <c r="B4607" s="237">
        <v>4544</v>
      </c>
      <c r="C4607" s="236">
        <v>132.95053097442008</v>
      </c>
    </row>
    <row r="4608" spans="2:3" x14ac:dyDescent="0.25">
      <c r="B4608" s="237">
        <v>4545</v>
      </c>
      <c r="C4608" s="236">
        <v>102.83454028246716</v>
      </c>
    </row>
    <row r="4609" spans="2:3" x14ac:dyDescent="0.25">
      <c r="B4609" s="237">
        <v>4546</v>
      </c>
      <c r="C4609" s="236">
        <v>90.591922319681771</v>
      </c>
    </row>
    <row r="4610" spans="2:3" x14ac:dyDescent="0.25">
      <c r="B4610" s="237">
        <v>4547</v>
      </c>
      <c r="C4610" s="236">
        <v>119.33564071900517</v>
      </c>
    </row>
    <row r="4611" spans="2:3" x14ac:dyDescent="0.25">
      <c r="B4611" s="237">
        <v>4548</v>
      </c>
      <c r="C4611" s="236">
        <v>112.06275701748802</v>
      </c>
    </row>
    <row r="4612" spans="2:3" x14ac:dyDescent="0.25">
      <c r="B4612" s="237">
        <v>4549</v>
      </c>
      <c r="C4612" s="236">
        <v>151.05709729052774</v>
      </c>
    </row>
    <row r="4613" spans="2:3" x14ac:dyDescent="0.25">
      <c r="B4613" s="237">
        <v>4550</v>
      </c>
      <c r="C4613" s="236">
        <v>155.89979621864165</v>
      </c>
    </row>
    <row r="4614" spans="2:3" x14ac:dyDescent="0.25">
      <c r="B4614" s="237">
        <v>4551</v>
      </c>
      <c r="C4614" s="236">
        <v>125.98813642333467</v>
      </c>
    </row>
    <row r="4615" spans="2:3" x14ac:dyDescent="0.25">
      <c r="B4615" s="237">
        <v>4552</v>
      </c>
      <c r="C4615" s="236">
        <v>134.3429220611072</v>
      </c>
    </row>
    <row r="4616" spans="2:3" x14ac:dyDescent="0.25">
      <c r="B4616" s="237">
        <v>4553</v>
      </c>
      <c r="C4616" s="236">
        <v>129.42649736130437</v>
      </c>
    </row>
    <row r="4617" spans="2:3" x14ac:dyDescent="0.25">
      <c r="B4617" s="237">
        <v>4554</v>
      </c>
      <c r="C4617" s="236">
        <v>196.04138651648276</v>
      </c>
    </row>
    <row r="4618" spans="2:3" x14ac:dyDescent="0.25">
      <c r="B4618" s="237">
        <v>4555</v>
      </c>
      <c r="C4618" s="236">
        <v>167.11799206969712</v>
      </c>
    </row>
    <row r="4619" spans="2:3" x14ac:dyDescent="0.25">
      <c r="B4619" s="237">
        <v>4556</v>
      </c>
      <c r="C4619" s="236">
        <v>171.96920471992462</v>
      </c>
    </row>
    <row r="4620" spans="2:3" x14ac:dyDescent="0.25">
      <c r="B4620" s="237">
        <v>4557</v>
      </c>
      <c r="C4620" s="236">
        <v>109.46334209620817</v>
      </c>
    </row>
    <row r="4621" spans="2:3" x14ac:dyDescent="0.25">
      <c r="B4621" s="237">
        <v>4558</v>
      </c>
      <c r="C4621" s="236">
        <v>71.111465101001087</v>
      </c>
    </row>
    <row r="4622" spans="2:3" x14ac:dyDescent="0.25">
      <c r="B4622" s="237">
        <v>4559</v>
      </c>
      <c r="C4622" s="236">
        <v>103.6290828508253</v>
      </c>
    </row>
    <row r="4623" spans="2:3" x14ac:dyDescent="0.25">
      <c r="B4623" s="237">
        <v>4560</v>
      </c>
      <c r="C4623" s="236">
        <v>154.90087454834864</v>
      </c>
    </row>
    <row r="4624" spans="2:3" x14ac:dyDescent="0.25">
      <c r="B4624" s="237">
        <v>4561</v>
      </c>
      <c r="C4624" s="236">
        <v>99.064035193960621</v>
      </c>
    </row>
    <row r="4625" spans="2:3" x14ac:dyDescent="0.25">
      <c r="B4625" s="237">
        <v>4562</v>
      </c>
      <c r="C4625" s="236">
        <v>136.00653243346659</v>
      </c>
    </row>
    <row r="4626" spans="2:3" x14ac:dyDescent="0.25">
      <c r="B4626" s="237">
        <v>4563</v>
      </c>
      <c r="C4626" s="236">
        <v>106.24616084668335</v>
      </c>
    </row>
    <row r="4627" spans="2:3" x14ac:dyDescent="0.25">
      <c r="B4627" s="237">
        <v>4564</v>
      </c>
      <c r="C4627" s="236">
        <v>68.407883790386791</v>
      </c>
    </row>
    <row r="4628" spans="2:3" x14ac:dyDescent="0.25">
      <c r="B4628" s="237">
        <v>4565</v>
      </c>
      <c r="C4628" s="236">
        <v>127.09277446960479</v>
      </c>
    </row>
    <row r="4629" spans="2:3" x14ac:dyDescent="0.25">
      <c r="B4629" s="237">
        <v>4566</v>
      </c>
      <c r="C4629" s="236">
        <v>93.709284020580512</v>
      </c>
    </row>
    <row r="4630" spans="2:3" x14ac:dyDescent="0.25">
      <c r="B4630" s="237">
        <v>4567</v>
      </c>
      <c r="C4630" s="236">
        <v>204.54279093107374</v>
      </c>
    </row>
    <row r="4631" spans="2:3" x14ac:dyDescent="0.25">
      <c r="B4631" s="237">
        <v>4568</v>
      </c>
      <c r="C4631" s="236">
        <v>151.12409949783211</v>
      </c>
    </row>
    <row r="4632" spans="2:3" x14ac:dyDescent="0.25">
      <c r="B4632" s="237">
        <v>4569</v>
      </c>
      <c r="C4632" s="236">
        <v>230.02893354957038</v>
      </c>
    </row>
    <row r="4633" spans="2:3" x14ac:dyDescent="0.25">
      <c r="B4633" s="237">
        <v>4570</v>
      </c>
      <c r="C4633" s="236">
        <v>109.64491190814471</v>
      </c>
    </row>
    <row r="4634" spans="2:3" x14ac:dyDescent="0.25">
      <c r="B4634" s="237">
        <v>4571</v>
      </c>
      <c r="C4634" s="236">
        <v>102.08547374050394</v>
      </c>
    </row>
    <row r="4635" spans="2:3" x14ac:dyDescent="0.25">
      <c r="B4635" s="237">
        <v>4572</v>
      </c>
      <c r="C4635" s="236">
        <v>121.42253145971068</v>
      </c>
    </row>
    <row r="4636" spans="2:3" x14ac:dyDescent="0.25">
      <c r="B4636" s="237">
        <v>4573</v>
      </c>
      <c r="C4636" s="236">
        <v>131.31959225538412</v>
      </c>
    </row>
    <row r="4637" spans="2:3" x14ac:dyDescent="0.25">
      <c r="B4637" s="237">
        <v>4574</v>
      </c>
      <c r="C4637" s="236">
        <v>301.87752243671548</v>
      </c>
    </row>
    <row r="4638" spans="2:3" x14ac:dyDescent="0.25">
      <c r="B4638" s="237">
        <v>4575</v>
      </c>
      <c r="C4638" s="236">
        <v>169.30597773036092</v>
      </c>
    </row>
    <row r="4639" spans="2:3" x14ac:dyDescent="0.25">
      <c r="B4639" s="237">
        <v>4576</v>
      </c>
      <c r="C4639" s="236">
        <v>184.92324213096265</v>
      </c>
    </row>
    <row r="4640" spans="2:3" x14ac:dyDescent="0.25">
      <c r="B4640" s="237">
        <v>4577</v>
      </c>
      <c r="C4640" s="236">
        <v>180.06654118238185</v>
      </c>
    </row>
    <row r="4641" spans="2:3" x14ac:dyDescent="0.25">
      <c r="B4641" s="237">
        <v>4578</v>
      </c>
      <c r="C4641" s="236">
        <v>80.714097345843413</v>
      </c>
    </row>
    <row r="4642" spans="2:3" x14ac:dyDescent="0.25">
      <c r="B4642" s="237">
        <v>4579</v>
      </c>
      <c r="C4642" s="236">
        <v>158.76532444377264</v>
      </c>
    </row>
    <row r="4643" spans="2:3" x14ac:dyDescent="0.25">
      <c r="B4643" s="237">
        <v>4580</v>
      </c>
      <c r="C4643" s="236">
        <v>168.65054774616598</v>
      </c>
    </row>
    <row r="4644" spans="2:3" x14ac:dyDescent="0.25">
      <c r="B4644" s="237">
        <v>4581</v>
      </c>
      <c r="C4644" s="236">
        <v>124.75262888346933</v>
      </c>
    </row>
    <row r="4645" spans="2:3" x14ac:dyDescent="0.25">
      <c r="B4645" s="237">
        <v>4582</v>
      </c>
      <c r="C4645" s="236">
        <v>96.271520827550646</v>
      </c>
    </row>
    <row r="4646" spans="2:3" x14ac:dyDescent="0.25">
      <c r="B4646" s="237">
        <v>4583</v>
      </c>
      <c r="C4646" s="236">
        <v>131.40100205378138</v>
      </c>
    </row>
    <row r="4647" spans="2:3" x14ac:dyDescent="0.25">
      <c r="B4647" s="237">
        <v>4584</v>
      </c>
      <c r="C4647" s="236">
        <v>179.27197368004258</v>
      </c>
    </row>
    <row r="4648" spans="2:3" x14ac:dyDescent="0.25">
      <c r="B4648" s="237">
        <v>4585</v>
      </c>
      <c r="C4648" s="236">
        <v>196.07744286906239</v>
      </c>
    </row>
    <row r="4649" spans="2:3" x14ac:dyDescent="0.25">
      <c r="B4649" s="237">
        <v>4586</v>
      </c>
      <c r="C4649" s="236">
        <v>197.36660853289644</v>
      </c>
    </row>
    <row r="4650" spans="2:3" x14ac:dyDescent="0.25">
      <c r="B4650" s="237">
        <v>4587</v>
      </c>
      <c r="C4650" s="236">
        <v>96.040118086922007</v>
      </c>
    </row>
    <row r="4651" spans="2:3" x14ac:dyDescent="0.25">
      <c r="B4651" s="237">
        <v>4588</v>
      </c>
      <c r="C4651" s="236">
        <v>118.5391609219041</v>
      </c>
    </row>
    <row r="4652" spans="2:3" x14ac:dyDescent="0.25">
      <c r="B4652" s="237">
        <v>4589</v>
      </c>
      <c r="C4652" s="236">
        <v>227.57743386917309</v>
      </c>
    </row>
    <row r="4653" spans="2:3" x14ac:dyDescent="0.25">
      <c r="B4653" s="237">
        <v>4590</v>
      </c>
      <c r="C4653" s="236">
        <v>137.71382658091656</v>
      </c>
    </row>
    <row r="4654" spans="2:3" x14ac:dyDescent="0.25">
      <c r="B4654" s="237">
        <v>4591</v>
      </c>
      <c r="C4654" s="236">
        <v>96.909207777328547</v>
      </c>
    </row>
    <row r="4655" spans="2:3" x14ac:dyDescent="0.25">
      <c r="B4655" s="237">
        <v>4592</v>
      </c>
      <c r="C4655" s="236">
        <v>121.1632939610636</v>
      </c>
    </row>
    <row r="4656" spans="2:3" x14ac:dyDescent="0.25">
      <c r="B4656" s="237">
        <v>4593</v>
      </c>
      <c r="C4656" s="236">
        <v>137.03827790525636</v>
      </c>
    </row>
    <row r="4657" spans="2:3" x14ac:dyDescent="0.25">
      <c r="B4657" s="237">
        <v>4594</v>
      </c>
      <c r="C4657" s="236">
        <v>105.8364303256478</v>
      </c>
    </row>
    <row r="4658" spans="2:3" x14ac:dyDescent="0.25">
      <c r="B4658" s="237">
        <v>4595</v>
      </c>
      <c r="C4658" s="236">
        <v>81.66265277311787</v>
      </c>
    </row>
    <row r="4659" spans="2:3" x14ac:dyDescent="0.25">
      <c r="B4659" s="237">
        <v>4596</v>
      </c>
      <c r="C4659" s="236">
        <v>99.061036276735081</v>
      </c>
    </row>
    <row r="4660" spans="2:3" x14ac:dyDescent="0.25">
      <c r="B4660" s="237">
        <v>4597</v>
      </c>
      <c r="C4660" s="236">
        <v>107.77449656685022</v>
      </c>
    </row>
    <row r="4661" spans="2:3" x14ac:dyDescent="0.25">
      <c r="B4661" s="237">
        <v>4598</v>
      </c>
      <c r="C4661" s="236">
        <v>175.99788698815871</v>
      </c>
    </row>
    <row r="4662" spans="2:3" x14ac:dyDescent="0.25">
      <c r="B4662" s="237">
        <v>4599</v>
      </c>
      <c r="C4662" s="236">
        <v>116.3087928840624</v>
      </c>
    </row>
    <row r="4663" spans="2:3" x14ac:dyDescent="0.25">
      <c r="B4663" s="237">
        <v>4600</v>
      </c>
      <c r="C4663" s="236">
        <v>154.10599310383222</v>
      </c>
    </row>
    <row r="4664" spans="2:3" x14ac:dyDescent="0.25">
      <c r="B4664" s="237">
        <v>4601</v>
      </c>
      <c r="C4664" s="236">
        <v>85.21739438861475</v>
      </c>
    </row>
    <row r="4665" spans="2:3" x14ac:dyDescent="0.25">
      <c r="B4665" s="237">
        <v>4602</v>
      </c>
      <c r="C4665" s="236">
        <v>153.8850652589912</v>
      </c>
    </row>
    <row r="4666" spans="2:3" x14ac:dyDescent="0.25">
      <c r="B4666" s="237">
        <v>4603</v>
      </c>
      <c r="C4666" s="236">
        <v>137.68996722865859</v>
      </c>
    </row>
    <row r="4667" spans="2:3" x14ac:dyDescent="0.25">
      <c r="B4667" s="237">
        <v>4604</v>
      </c>
      <c r="C4667" s="236">
        <v>116.23184942042539</v>
      </c>
    </row>
    <row r="4668" spans="2:3" x14ac:dyDescent="0.25">
      <c r="B4668" s="237">
        <v>4605</v>
      </c>
      <c r="C4668" s="236">
        <v>107.47685866926194</v>
      </c>
    </row>
    <row r="4669" spans="2:3" x14ac:dyDescent="0.25">
      <c r="B4669" s="237">
        <v>4606</v>
      </c>
      <c r="C4669" s="236">
        <v>90.057911028126895</v>
      </c>
    </row>
    <row r="4670" spans="2:3" x14ac:dyDescent="0.25">
      <c r="B4670" s="237">
        <v>4607</v>
      </c>
      <c r="C4670" s="236">
        <v>135.54604497852452</v>
      </c>
    </row>
    <row r="4671" spans="2:3" x14ac:dyDescent="0.25">
      <c r="B4671" s="237">
        <v>4608</v>
      </c>
      <c r="C4671" s="236">
        <v>177.96040535757515</v>
      </c>
    </row>
    <row r="4672" spans="2:3" x14ac:dyDescent="0.25">
      <c r="B4672" s="237">
        <v>4609</v>
      </c>
      <c r="C4672" s="236">
        <v>57.387885687601283</v>
      </c>
    </row>
    <row r="4673" spans="2:3" x14ac:dyDescent="0.25">
      <c r="B4673" s="237">
        <v>4610</v>
      </c>
      <c r="C4673" s="236">
        <v>199.66980782737889</v>
      </c>
    </row>
    <row r="4674" spans="2:3" x14ac:dyDescent="0.25">
      <c r="B4674" s="237">
        <v>4611</v>
      </c>
      <c r="C4674" s="236">
        <v>185.39956673859251</v>
      </c>
    </row>
    <row r="4675" spans="2:3" x14ac:dyDescent="0.25">
      <c r="B4675" s="237">
        <v>4612</v>
      </c>
      <c r="C4675" s="236">
        <v>160.124872488471</v>
      </c>
    </row>
    <row r="4676" spans="2:3" x14ac:dyDescent="0.25">
      <c r="B4676" s="237">
        <v>4613</v>
      </c>
      <c r="C4676" s="236">
        <v>110.22987995651803</v>
      </c>
    </row>
    <row r="4677" spans="2:3" x14ac:dyDescent="0.25">
      <c r="B4677" s="237">
        <v>4614</v>
      </c>
      <c r="C4677" s="236">
        <v>121.72118797265171</v>
      </c>
    </row>
    <row r="4678" spans="2:3" x14ac:dyDescent="0.25">
      <c r="B4678" s="237">
        <v>4615</v>
      </c>
      <c r="C4678" s="236">
        <v>145.46414545430724</v>
      </c>
    </row>
    <row r="4679" spans="2:3" x14ac:dyDescent="0.25">
      <c r="B4679" s="237">
        <v>4616</v>
      </c>
      <c r="C4679" s="236">
        <v>121.93671361146649</v>
      </c>
    </row>
    <row r="4680" spans="2:3" x14ac:dyDescent="0.25">
      <c r="B4680" s="237">
        <v>4617</v>
      </c>
      <c r="C4680" s="236">
        <v>98.50353517142608</v>
      </c>
    </row>
    <row r="4681" spans="2:3" x14ac:dyDescent="0.25">
      <c r="B4681" s="237">
        <v>4618</v>
      </c>
      <c r="C4681" s="236">
        <v>125.41140960341531</v>
      </c>
    </row>
    <row r="4682" spans="2:3" x14ac:dyDescent="0.25">
      <c r="B4682" s="237">
        <v>4619</v>
      </c>
      <c r="C4682" s="236">
        <v>204.7694103856397</v>
      </c>
    </row>
    <row r="4683" spans="2:3" x14ac:dyDescent="0.25">
      <c r="B4683" s="237">
        <v>4620</v>
      </c>
      <c r="C4683" s="236">
        <v>136.02053026314286</v>
      </c>
    </row>
    <row r="4684" spans="2:3" x14ac:dyDescent="0.25">
      <c r="B4684" s="237">
        <v>4621</v>
      </c>
      <c r="C4684" s="236">
        <v>154.765762543215</v>
      </c>
    </row>
    <row r="4685" spans="2:3" x14ac:dyDescent="0.25">
      <c r="B4685" s="237">
        <v>4622</v>
      </c>
      <c r="C4685" s="236">
        <v>112.25950461614498</v>
      </c>
    </row>
    <row r="4686" spans="2:3" x14ac:dyDescent="0.25">
      <c r="B4686" s="237">
        <v>4623</v>
      </c>
      <c r="C4686" s="236">
        <v>111.97767398142028</v>
      </c>
    </row>
    <row r="4687" spans="2:3" x14ac:dyDescent="0.25">
      <c r="B4687" s="237">
        <v>4624</v>
      </c>
      <c r="C4687" s="236">
        <v>109.33581976817842</v>
      </c>
    </row>
    <row r="4688" spans="2:3" x14ac:dyDescent="0.25">
      <c r="B4688" s="237">
        <v>4625</v>
      </c>
      <c r="C4688" s="236">
        <v>132.6073138876535</v>
      </c>
    </row>
    <row r="4689" spans="2:3" x14ac:dyDescent="0.25">
      <c r="B4689" s="237">
        <v>4626</v>
      </c>
      <c r="C4689" s="236">
        <v>156.33702687713549</v>
      </c>
    </row>
    <row r="4690" spans="2:3" x14ac:dyDescent="0.25">
      <c r="B4690" s="237">
        <v>4627</v>
      </c>
      <c r="C4690" s="236">
        <v>142.2200817200625</v>
      </c>
    </row>
    <row r="4691" spans="2:3" x14ac:dyDescent="0.25">
      <c r="B4691" s="237">
        <v>4628</v>
      </c>
      <c r="C4691" s="236">
        <v>118.57039940835317</v>
      </c>
    </row>
    <row r="4692" spans="2:3" x14ac:dyDescent="0.25">
      <c r="B4692" s="237">
        <v>4629</v>
      </c>
      <c r="C4692" s="236">
        <v>111.42033927479586</v>
      </c>
    </row>
    <row r="4693" spans="2:3" x14ac:dyDescent="0.25">
      <c r="B4693" s="237">
        <v>4630</v>
      </c>
      <c r="C4693" s="236">
        <v>85.824046250128433</v>
      </c>
    </row>
    <row r="4694" spans="2:3" x14ac:dyDescent="0.25">
      <c r="B4694" s="237">
        <v>4631</v>
      </c>
      <c r="C4694" s="236">
        <v>118.85606153257112</v>
      </c>
    </row>
    <row r="4695" spans="2:3" x14ac:dyDescent="0.25">
      <c r="B4695" s="237">
        <v>4632</v>
      </c>
      <c r="C4695" s="236">
        <v>165.12216201355224</v>
      </c>
    </row>
    <row r="4696" spans="2:3" x14ac:dyDescent="0.25">
      <c r="B4696" s="237">
        <v>4633</v>
      </c>
      <c r="C4696" s="236">
        <v>178.36978475251928</v>
      </c>
    </row>
    <row r="4697" spans="2:3" x14ac:dyDescent="0.25">
      <c r="B4697" s="237">
        <v>4634</v>
      </c>
      <c r="C4697" s="236">
        <v>149.37420502244171</v>
      </c>
    </row>
    <row r="4698" spans="2:3" x14ac:dyDescent="0.25">
      <c r="B4698" s="237">
        <v>4635</v>
      </c>
      <c r="C4698" s="236">
        <v>158.52962184406528</v>
      </c>
    </row>
    <row r="4699" spans="2:3" x14ac:dyDescent="0.25">
      <c r="B4699" s="237">
        <v>4636</v>
      </c>
      <c r="C4699" s="236">
        <v>127.07743181392743</v>
      </c>
    </row>
    <row r="4700" spans="2:3" x14ac:dyDescent="0.25">
      <c r="B4700" s="237">
        <v>4637</v>
      </c>
      <c r="C4700" s="236">
        <v>199.00612775462892</v>
      </c>
    </row>
    <row r="4701" spans="2:3" x14ac:dyDescent="0.25">
      <c r="B4701" s="237">
        <v>4638</v>
      </c>
      <c r="C4701" s="236">
        <v>159.63351551163754</v>
      </c>
    </row>
    <row r="4702" spans="2:3" x14ac:dyDescent="0.25">
      <c r="B4702" s="237">
        <v>4639</v>
      </c>
      <c r="C4702" s="236">
        <v>94.187153081977684</v>
      </c>
    </row>
    <row r="4703" spans="2:3" x14ac:dyDescent="0.25">
      <c r="B4703" s="237">
        <v>4640</v>
      </c>
      <c r="C4703" s="236">
        <v>89.667112492052595</v>
      </c>
    </row>
    <row r="4704" spans="2:3" x14ac:dyDescent="0.25">
      <c r="B4704" s="237">
        <v>4641</v>
      </c>
      <c r="C4704" s="236">
        <v>138.37493168409193</v>
      </c>
    </row>
    <row r="4705" spans="2:3" x14ac:dyDescent="0.25">
      <c r="B4705" s="237">
        <v>4642</v>
      </c>
      <c r="C4705" s="236">
        <v>133.42952035721308</v>
      </c>
    </row>
    <row r="4706" spans="2:3" x14ac:dyDescent="0.25">
      <c r="B4706" s="237">
        <v>4643</v>
      </c>
      <c r="C4706" s="236">
        <v>100.15992571580982</v>
      </c>
    </row>
    <row r="4707" spans="2:3" x14ac:dyDescent="0.25">
      <c r="B4707" s="237">
        <v>4644</v>
      </c>
      <c r="C4707" s="236">
        <v>151.90586129568482</v>
      </c>
    </row>
    <row r="4708" spans="2:3" x14ac:dyDescent="0.25">
      <c r="B4708" s="237">
        <v>4645</v>
      </c>
      <c r="C4708" s="236">
        <v>94.966294670199588</v>
      </c>
    </row>
    <row r="4709" spans="2:3" x14ac:dyDescent="0.25">
      <c r="B4709" s="237">
        <v>4646</v>
      </c>
      <c r="C4709" s="236">
        <v>150.53727314080035</v>
      </c>
    </row>
    <row r="4710" spans="2:3" x14ac:dyDescent="0.25">
      <c r="B4710" s="237">
        <v>4647</v>
      </c>
      <c r="C4710" s="236">
        <v>141.03108083187863</v>
      </c>
    </row>
    <row r="4711" spans="2:3" x14ac:dyDescent="0.25">
      <c r="B4711" s="237">
        <v>4648</v>
      </c>
      <c r="C4711" s="236">
        <v>125.42585926299363</v>
      </c>
    </row>
    <row r="4712" spans="2:3" x14ac:dyDescent="0.25">
      <c r="B4712" s="237">
        <v>4649</v>
      </c>
      <c r="C4712" s="236">
        <v>180.88917531037507</v>
      </c>
    </row>
    <row r="4713" spans="2:3" x14ac:dyDescent="0.25">
      <c r="B4713" s="237">
        <v>4650</v>
      </c>
      <c r="C4713" s="236">
        <v>80.137798245334963</v>
      </c>
    </row>
    <row r="4714" spans="2:3" x14ac:dyDescent="0.25">
      <c r="B4714" s="237">
        <v>4651</v>
      </c>
      <c r="C4714" s="236">
        <v>86.079025174696099</v>
      </c>
    </row>
    <row r="4715" spans="2:3" x14ac:dyDescent="0.25">
      <c r="B4715" s="237">
        <v>4652</v>
      </c>
      <c r="C4715" s="236">
        <v>94.068329067641557</v>
      </c>
    </row>
    <row r="4716" spans="2:3" x14ac:dyDescent="0.25">
      <c r="B4716" s="237">
        <v>4653</v>
      </c>
      <c r="C4716" s="236">
        <v>151.62843043325933</v>
      </c>
    </row>
    <row r="4717" spans="2:3" x14ac:dyDescent="0.25">
      <c r="B4717" s="237">
        <v>4654</v>
      </c>
      <c r="C4717" s="236">
        <v>121.91159452531178</v>
      </c>
    </row>
    <row r="4718" spans="2:3" x14ac:dyDescent="0.25">
      <c r="B4718" s="237">
        <v>4655</v>
      </c>
      <c r="C4718" s="236">
        <v>151.94072720725592</v>
      </c>
    </row>
    <row r="4719" spans="2:3" x14ac:dyDescent="0.25">
      <c r="B4719" s="237">
        <v>4656</v>
      </c>
      <c r="C4719" s="236">
        <v>111.59793947896851</v>
      </c>
    </row>
    <row r="4720" spans="2:3" x14ac:dyDescent="0.25">
      <c r="B4720" s="237">
        <v>4657</v>
      </c>
      <c r="C4720" s="236">
        <v>140.32221251848136</v>
      </c>
    </row>
    <row r="4721" spans="2:3" x14ac:dyDescent="0.25">
      <c r="B4721" s="237">
        <v>4658</v>
      </c>
      <c r="C4721" s="236">
        <v>118.60886478174413</v>
      </c>
    </row>
    <row r="4722" spans="2:3" x14ac:dyDescent="0.25">
      <c r="B4722" s="237">
        <v>4659</v>
      </c>
      <c r="C4722" s="236">
        <v>81.719967777079816</v>
      </c>
    </row>
    <row r="4723" spans="2:3" x14ac:dyDescent="0.25">
      <c r="B4723" s="237">
        <v>4660</v>
      </c>
      <c r="C4723" s="236">
        <v>111.51891349290111</v>
      </c>
    </row>
    <row r="4724" spans="2:3" x14ac:dyDescent="0.25">
      <c r="B4724" s="237">
        <v>4661</v>
      </c>
      <c r="C4724" s="236">
        <v>172.38773174776105</v>
      </c>
    </row>
    <row r="4725" spans="2:3" x14ac:dyDescent="0.25">
      <c r="B4725" s="237">
        <v>4662</v>
      </c>
      <c r="C4725" s="236">
        <v>123.99140501553367</v>
      </c>
    </row>
    <row r="4726" spans="2:3" x14ac:dyDescent="0.25">
      <c r="B4726" s="237">
        <v>4663</v>
      </c>
      <c r="C4726" s="236">
        <v>98.355041525305566</v>
      </c>
    </row>
    <row r="4727" spans="2:3" x14ac:dyDescent="0.25">
      <c r="B4727" s="237">
        <v>4664</v>
      </c>
      <c r="C4727" s="236">
        <v>93.407486493543402</v>
      </c>
    </row>
    <row r="4728" spans="2:3" x14ac:dyDescent="0.25">
      <c r="B4728" s="237">
        <v>4665</v>
      </c>
      <c r="C4728" s="236">
        <v>88.688215998105264</v>
      </c>
    </row>
    <row r="4729" spans="2:3" x14ac:dyDescent="0.25">
      <c r="B4729" s="237">
        <v>4666</v>
      </c>
      <c r="C4729" s="236">
        <v>93.057578678868424</v>
      </c>
    </row>
    <row r="4730" spans="2:3" x14ac:dyDescent="0.25">
      <c r="B4730" s="237">
        <v>4667</v>
      </c>
      <c r="C4730" s="236">
        <v>134.56625361716362</v>
      </c>
    </row>
    <row r="4731" spans="2:3" x14ac:dyDescent="0.25">
      <c r="B4731" s="237">
        <v>4668</v>
      </c>
      <c r="C4731" s="236">
        <v>149.06303187993734</v>
      </c>
    </row>
    <row r="4732" spans="2:3" x14ac:dyDescent="0.25">
      <c r="B4732" s="237">
        <v>4669</v>
      </c>
      <c r="C4732" s="236">
        <v>156.50763573342292</v>
      </c>
    </row>
    <row r="4733" spans="2:3" x14ac:dyDescent="0.25">
      <c r="B4733" s="237">
        <v>4670</v>
      </c>
      <c r="C4733" s="236">
        <v>111.66451058464672</v>
      </c>
    </row>
    <row r="4734" spans="2:3" x14ac:dyDescent="0.25">
      <c r="B4734" s="237">
        <v>4671</v>
      </c>
      <c r="C4734" s="236">
        <v>105.83341383440246</v>
      </c>
    </row>
    <row r="4735" spans="2:3" x14ac:dyDescent="0.25">
      <c r="B4735" s="237">
        <v>4672</v>
      </c>
      <c r="C4735" s="236">
        <v>116.02279262985556</v>
      </c>
    </row>
    <row r="4736" spans="2:3" x14ac:dyDescent="0.25">
      <c r="B4736" s="237">
        <v>4673</v>
      </c>
      <c r="C4736" s="236">
        <v>195.63613120054251</v>
      </c>
    </row>
    <row r="4737" spans="2:3" x14ac:dyDescent="0.25">
      <c r="B4737" s="237">
        <v>4674</v>
      </c>
      <c r="C4737" s="236">
        <v>94.574813251641572</v>
      </c>
    </row>
    <row r="4738" spans="2:3" x14ac:dyDescent="0.25">
      <c r="B4738" s="237">
        <v>4675</v>
      </c>
      <c r="C4738" s="236">
        <v>114.84296623415024</v>
      </c>
    </row>
    <row r="4739" spans="2:3" x14ac:dyDescent="0.25">
      <c r="B4739" s="237">
        <v>4676</v>
      </c>
      <c r="C4739" s="236">
        <v>132.65856382341758</v>
      </c>
    </row>
    <row r="4740" spans="2:3" x14ac:dyDescent="0.25">
      <c r="B4740" s="237">
        <v>4677</v>
      </c>
      <c r="C4740" s="236">
        <v>160.38538489433543</v>
      </c>
    </row>
    <row r="4741" spans="2:3" x14ac:dyDescent="0.25">
      <c r="B4741" s="237">
        <v>4678</v>
      </c>
      <c r="C4741" s="236">
        <v>141.70991692307442</v>
      </c>
    </row>
    <row r="4742" spans="2:3" x14ac:dyDescent="0.25">
      <c r="B4742" s="237">
        <v>4679</v>
      </c>
      <c r="C4742" s="236">
        <v>128.95870262357167</v>
      </c>
    </row>
    <row r="4743" spans="2:3" x14ac:dyDescent="0.25">
      <c r="B4743" s="237">
        <v>4680</v>
      </c>
      <c r="C4743" s="236">
        <v>104.4868646185766</v>
      </c>
    </row>
    <row r="4744" spans="2:3" x14ac:dyDescent="0.25">
      <c r="B4744" s="237">
        <v>4681</v>
      </c>
      <c r="C4744" s="236">
        <v>103.01837449922651</v>
      </c>
    </row>
    <row r="4745" spans="2:3" x14ac:dyDescent="0.25">
      <c r="B4745" s="237">
        <v>4682</v>
      </c>
      <c r="C4745" s="236">
        <v>129.48328771955187</v>
      </c>
    </row>
    <row r="4746" spans="2:3" x14ac:dyDescent="0.25">
      <c r="B4746" s="237">
        <v>4683</v>
      </c>
      <c r="C4746" s="236">
        <v>140.71041572169185</v>
      </c>
    </row>
    <row r="4747" spans="2:3" x14ac:dyDescent="0.25">
      <c r="B4747" s="237">
        <v>4684</v>
      </c>
      <c r="C4747" s="236">
        <v>139.97484283801421</v>
      </c>
    </row>
    <row r="4748" spans="2:3" x14ac:dyDescent="0.25">
      <c r="B4748" s="237">
        <v>4685</v>
      </c>
      <c r="C4748" s="236">
        <v>118.97548024064602</v>
      </c>
    </row>
    <row r="4749" spans="2:3" x14ac:dyDescent="0.25">
      <c r="B4749" s="237">
        <v>4686</v>
      </c>
      <c r="C4749" s="236">
        <v>93.343930465773823</v>
      </c>
    </row>
    <row r="4750" spans="2:3" x14ac:dyDescent="0.25">
      <c r="B4750" s="237">
        <v>4687</v>
      </c>
      <c r="C4750" s="236">
        <v>212.85381798175692</v>
      </c>
    </row>
    <row r="4751" spans="2:3" x14ac:dyDescent="0.25">
      <c r="B4751" s="237">
        <v>4688</v>
      </c>
      <c r="C4751" s="236">
        <v>111.90679720287585</v>
      </c>
    </row>
    <row r="4752" spans="2:3" x14ac:dyDescent="0.25">
      <c r="B4752" s="237">
        <v>4689</v>
      </c>
      <c r="C4752" s="236">
        <v>151.23940908171309</v>
      </c>
    </row>
    <row r="4753" spans="2:3" x14ac:dyDescent="0.25">
      <c r="B4753" s="237">
        <v>4690</v>
      </c>
      <c r="C4753" s="236">
        <v>127.68342705822981</v>
      </c>
    </row>
    <row r="4754" spans="2:3" x14ac:dyDescent="0.25">
      <c r="B4754" s="237">
        <v>4691</v>
      </c>
      <c r="C4754" s="236">
        <v>164.11978075669424</v>
      </c>
    </row>
    <row r="4755" spans="2:3" x14ac:dyDescent="0.25">
      <c r="B4755" s="237">
        <v>4692</v>
      </c>
      <c r="C4755" s="236">
        <v>93.780882724332926</v>
      </c>
    </row>
    <row r="4756" spans="2:3" x14ac:dyDescent="0.25">
      <c r="B4756" s="237">
        <v>4693</v>
      </c>
      <c r="C4756" s="236">
        <v>180.34870191033585</v>
      </c>
    </row>
    <row r="4757" spans="2:3" x14ac:dyDescent="0.25">
      <c r="B4757" s="237">
        <v>4694</v>
      </c>
      <c r="C4757" s="236">
        <v>86.687176577782921</v>
      </c>
    </row>
    <row r="4758" spans="2:3" x14ac:dyDescent="0.25">
      <c r="B4758" s="237">
        <v>4695</v>
      </c>
      <c r="C4758" s="236">
        <v>113.34795707664941</v>
      </c>
    </row>
    <row r="4759" spans="2:3" x14ac:dyDescent="0.25">
      <c r="B4759" s="237">
        <v>4696</v>
      </c>
      <c r="C4759" s="236">
        <v>120.64599680433928</v>
      </c>
    </row>
    <row r="4760" spans="2:3" x14ac:dyDescent="0.25">
      <c r="B4760" s="237">
        <v>4697</v>
      </c>
      <c r="C4760" s="236">
        <v>108.97466878763609</v>
      </c>
    </row>
    <row r="4761" spans="2:3" x14ac:dyDescent="0.25">
      <c r="B4761" s="237">
        <v>4698</v>
      </c>
      <c r="C4761" s="236">
        <v>83.822375170601319</v>
      </c>
    </row>
    <row r="4762" spans="2:3" x14ac:dyDescent="0.25">
      <c r="B4762" s="237">
        <v>4699</v>
      </c>
      <c r="C4762" s="236">
        <v>135.81247455777245</v>
      </c>
    </row>
    <row r="4763" spans="2:3" x14ac:dyDescent="0.25">
      <c r="B4763" s="237">
        <v>4700</v>
      </c>
      <c r="C4763" s="236">
        <v>93.586097676105311</v>
      </c>
    </row>
    <row r="4764" spans="2:3" x14ac:dyDescent="0.25">
      <c r="B4764" s="237">
        <v>4701</v>
      </c>
      <c r="C4764" s="236">
        <v>98.554483138148399</v>
      </c>
    </row>
    <row r="4765" spans="2:3" x14ac:dyDescent="0.25">
      <c r="B4765" s="237">
        <v>4702</v>
      </c>
      <c r="C4765" s="236">
        <v>153.06004182784636</v>
      </c>
    </row>
    <row r="4766" spans="2:3" x14ac:dyDescent="0.25">
      <c r="B4766" s="237">
        <v>4703</v>
      </c>
      <c r="C4766" s="236">
        <v>81.185534050275393</v>
      </c>
    </row>
    <row r="4767" spans="2:3" x14ac:dyDescent="0.25">
      <c r="B4767" s="237">
        <v>4704</v>
      </c>
      <c r="C4767" s="236">
        <v>180.66798634563128</v>
      </c>
    </row>
    <row r="4768" spans="2:3" x14ac:dyDescent="0.25">
      <c r="B4768" s="237">
        <v>4705</v>
      </c>
      <c r="C4768" s="236">
        <v>210.37124203896553</v>
      </c>
    </row>
    <row r="4769" spans="2:3" x14ac:dyDescent="0.25">
      <c r="B4769" s="237">
        <v>4706</v>
      </c>
      <c r="C4769" s="236">
        <v>154.95251546535471</v>
      </c>
    </row>
    <row r="4770" spans="2:3" x14ac:dyDescent="0.25">
      <c r="B4770" s="237">
        <v>4707</v>
      </c>
      <c r="C4770" s="236">
        <v>104.03610581518805</v>
      </c>
    </row>
    <row r="4771" spans="2:3" x14ac:dyDescent="0.25">
      <c r="B4771" s="237">
        <v>4708</v>
      </c>
      <c r="C4771" s="236">
        <v>122.61856692190842</v>
      </c>
    </row>
    <row r="4772" spans="2:3" x14ac:dyDescent="0.25">
      <c r="B4772" s="237">
        <v>4709</v>
      </c>
      <c r="C4772" s="236">
        <v>116.51858702713146</v>
      </c>
    </row>
    <row r="4773" spans="2:3" x14ac:dyDescent="0.25">
      <c r="B4773" s="237">
        <v>4710</v>
      </c>
      <c r="C4773" s="236">
        <v>136.01204734787859</v>
      </c>
    </row>
    <row r="4774" spans="2:3" x14ac:dyDescent="0.25">
      <c r="B4774" s="237">
        <v>4711</v>
      </c>
      <c r="C4774" s="236">
        <v>76.935868335179464</v>
      </c>
    </row>
    <row r="4775" spans="2:3" x14ac:dyDescent="0.25">
      <c r="B4775" s="237">
        <v>4712</v>
      </c>
      <c r="C4775" s="236">
        <v>140.00088920380279</v>
      </c>
    </row>
    <row r="4776" spans="2:3" x14ac:dyDescent="0.25">
      <c r="B4776" s="237">
        <v>4713</v>
      </c>
      <c r="C4776" s="236">
        <v>191.49285284367429</v>
      </c>
    </row>
    <row r="4777" spans="2:3" x14ac:dyDescent="0.25">
      <c r="B4777" s="237">
        <v>4714</v>
      </c>
      <c r="C4777" s="236">
        <v>128.62323558472059</v>
      </c>
    </row>
    <row r="4778" spans="2:3" x14ac:dyDescent="0.25">
      <c r="B4778" s="237">
        <v>4715</v>
      </c>
      <c r="C4778" s="236">
        <v>133.35088233013613</v>
      </c>
    </row>
    <row r="4779" spans="2:3" x14ac:dyDescent="0.25">
      <c r="B4779" s="237">
        <v>4716</v>
      </c>
      <c r="C4779" s="236">
        <v>110.04821853145638</v>
      </c>
    </row>
    <row r="4780" spans="2:3" x14ac:dyDescent="0.25">
      <c r="B4780" s="237">
        <v>4717</v>
      </c>
      <c r="C4780" s="236">
        <v>85.465898834099377</v>
      </c>
    </row>
    <row r="4781" spans="2:3" x14ac:dyDescent="0.25">
      <c r="B4781" s="237">
        <v>4718</v>
      </c>
      <c r="C4781" s="236">
        <v>176.90448341573347</v>
      </c>
    </row>
    <row r="4782" spans="2:3" x14ac:dyDescent="0.25">
      <c r="B4782" s="237">
        <v>4719</v>
      </c>
      <c r="C4782" s="236">
        <v>116.00621185783099</v>
      </c>
    </row>
    <row r="4783" spans="2:3" x14ac:dyDescent="0.25">
      <c r="B4783" s="237">
        <v>4720</v>
      </c>
      <c r="C4783" s="236">
        <v>113.93730007663873</v>
      </c>
    </row>
    <row r="4784" spans="2:3" x14ac:dyDescent="0.25">
      <c r="B4784" s="237">
        <v>4721</v>
      </c>
      <c r="C4784" s="236">
        <v>130.83008424480894</v>
      </c>
    </row>
    <row r="4785" spans="2:3" x14ac:dyDescent="0.25">
      <c r="B4785" s="237">
        <v>4722</v>
      </c>
      <c r="C4785" s="236">
        <v>135.50076713178166</v>
      </c>
    </row>
    <row r="4786" spans="2:3" x14ac:dyDescent="0.25">
      <c r="B4786" s="237">
        <v>4723</v>
      </c>
      <c r="C4786" s="236">
        <v>167.74281283337189</v>
      </c>
    </row>
    <row r="4787" spans="2:3" x14ac:dyDescent="0.25">
      <c r="B4787" s="237">
        <v>4724</v>
      </c>
      <c r="C4787" s="236">
        <v>91.347923368120604</v>
      </c>
    </row>
    <row r="4788" spans="2:3" x14ac:dyDescent="0.25">
      <c r="B4788" s="237">
        <v>4725</v>
      </c>
      <c r="C4788" s="236">
        <v>135.29200114542201</v>
      </c>
    </row>
    <row r="4789" spans="2:3" x14ac:dyDescent="0.25">
      <c r="B4789" s="237">
        <v>4726</v>
      </c>
      <c r="C4789" s="236">
        <v>113.08869337895683</v>
      </c>
    </row>
    <row r="4790" spans="2:3" x14ac:dyDescent="0.25">
      <c r="B4790" s="237">
        <v>4727</v>
      </c>
      <c r="C4790" s="236">
        <v>72.131259617301055</v>
      </c>
    </row>
    <row r="4791" spans="2:3" x14ac:dyDescent="0.25">
      <c r="B4791" s="237">
        <v>4728</v>
      </c>
      <c r="C4791" s="236">
        <v>116.11311818835334</v>
      </c>
    </row>
    <row r="4792" spans="2:3" x14ac:dyDescent="0.25">
      <c r="B4792" s="237">
        <v>4729</v>
      </c>
      <c r="C4792" s="236">
        <v>154.22719005895019</v>
      </c>
    </row>
    <row r="4793" spans="2:3" x14ac:dyDescent="0.25">
      <c r="B4793" s="237">
        <v>4730</v>
      </c>
      <c r="C4793" s="236">
        <v>119.18877386560477</v>
      </c>
    </row>
    <row r="4794" spans="2:3" x14ac:dyDescent="0.25">
      <c r="B4794" s="237">
        <v>4731</v>
      </c>
      <c r="C4794" s="236">
        <v>118.75808309831197</v>
      </c>
    </row>
    <row r="4795" spans="2:3" x14ac:dyDescent="0.25">
      <c r="B4795" s="237">
        <v>4732</v>
      </c>
      <c r="C4795" s="236">
        <v>173.98169060401037</v>
      </c>
    </row>
    <row r="4796" spans="2:3" x14ac:dyDescent="0.25">
      <c r="B4796" s="237">
        <v>4733</v>
      </c>
      <c r="C4796" s="236">
        <v>100.54236725950787</v>
      </c>
    </row>
    <row r="4797" spans="2:3" x14ac:dyDescent="0.25">
      <c r="B4797" s="237">
        <v>4734</v>
      </c>
      <c r="C4797" s="236">
        <v>146.0276634616821</v>
      </c>
    </row>
    <row r="4798" spans="2:3" x14ac:dyDescent="0.25">
      <c r="B4798" s="237">
        <v>4735</v>
      </c>
      <c r="C4798" s="236">
        <v>119.44717561873917</v>
      </c>
    </row>
    <row r="4799" spans="2:3" x14ac:dyDescent="0.25">
      <c r="B4799" s="237">
        <v>4736</v>
      </c>
      <c r="C4799" s="236">
        <v>209.80623624997219</v>
      </c>
    </row>
    <row r="4800" spans="2:3" x14ac:dyDescent="0.25">
      <c r="B4800" s="237">
        <v>4737</v>
      </c>
      <c r="C4800" s="236">
        <v>131.55809592324724</v>
      </c>
    </row>
    <row r="4801" spans="2:3" x14ac:dyDescent="0.25">
      <c r="B4801" s="237">
        <v>4738</v>
      </c>
      <c r="C4801" s="236">
        <v>127.90507605445546</v>
      </c>
    </row>
    <row r="4802" spans="2:3" x14ac:dyDescent="0.25">
      <c r="B4802" s="237">
        <v>4739</v>
      </c>
      <c r="C4802" s="236">
        <v>125.72855840516809</v>
      </c>
    </row>
    <row r="4803" spans="2:3" x14ac:dyDescent="0.25">
      <c r="B4803" s="237">
        <v>4740</v>
      </c>
      <c r="C4803" s="236">
        <v>120.99855466513293</v>
      </c>
    </row>
    <row r="4804" spans="2:3" x14ac:dyDescent="0.25">
      <c r="B4804" s="237">
        <v>4741</v>
      </c>
      <c r="C4804" s="236">
        <v>170.33790743743441</v>
      </c>
    </row>
    <row r="4805" spans="2:3" x14ac:dyDescent="0.25">
      <c r="B4805" s="237">
        <v>4742</v>
      </c>
      <c r="C4805" s="236">
        <v>82.041917269644202</v>
      </c>
    </row>
    <row r="4806" spans="2:3" x14ac:dyDescent="0.25">
      <c r="B4806" s="237">
        <v>4743</v>
      </c>
      <c r="C4806" s="236">
        <v>138.49272534494946</v>
      </c>
    </row>
    <row r="4807" spans="2:3" x14ac:dyDescent="0.25">
      <c r="B4807" s="237">
        <v>4744</v>
      </c>
      <c r="C4807" s="236">
        <v>81.537933434868719</v>
      </c>
    </row>
    <row r="4808" spans="2:3" x14ac:dyDescent="0.25">
      <c r="B4808" s="237">
        <v>4745</v>
      </c>
      <c r="C4808" s="236">
        <v>114.149225789225</v>
      </c>
    </row>
    <row r="4809" spans="2:3" x14ac:dyDescent="0.25">
      <c r="B4809" s="237">
        <v>4746</v>
      </c>
      <c r="C4809" s="236">
        <v>154.91406364661924</v>
      </c>
    </row>
    <row r="4810" spans="2:3" x14ac:dyDescent="0.25">
      <c r="B4810" s="237">
        <v>4747</v>
      </c>
      <c r="C4810" s="236">
        <v>183.42319898984599</v>
      </c>
    </row>
    <row r="4811" spans="2:3" x14ac:dyDescent="0.25">
      <c r="B4811" s="237">
        <v>4748</v>
      </c>
      <c r="C4811" s="236">
        <v>198.16992331859245</v>
      </c>
    </row>
    <row r="4812" spans="2:3" x14ac:dyDescent="0.25">
      <c r="B4812" s="237">
        <v>4749</v>
      </c>
      <c r="C4812" s="236">
        <v>96.954874712771826</v>
      </c>
    </row>
    <row r="4813" spans="2:3" x14ac:dyDescent="0.25">
      <c r="B4813" s="237">
        <v>4750</v>
      </c>
      <c r="C4813" s="236">
        <v>102.10873362831782</v>
      </c>
    </row>
    <row r="4814" spans="2:3" x14ac:dyDescent="0.25">
      <c r="B4814" s="237">
        <v>4751</v>
      </c>
      <c r="C4814" s="236">
        <v>91.364026545014482</v>
      </c>
    </row>
    <row r="4815" spans="2:3" x14ac:dyDescent="0.25">
      <c r="B4815" s="237">
        <v>4752</v>
      </c>
      <c r="C4815" s="236">
        <v>105.55229364521375</v>
      </c>
    </row>
    <row r="4816" spans="2:3" x14ac:dyDescent="0.25">
      <c r="B4816" s="237">
        <v>4753</v>
      </c>
      <c r="C4816" s="236">
        <v>70.542295299059731</v>
      </c>
    </row>
    <row r="4817" spans="2:3" x14ac:dyDescent="0.25">
      <c r="B4817" s="237">
        <v>4754</v>
      </c>
      <c r="C4817" s="236">
        <v>157.55742094392636</v>
      </c>
    </row>
    <row r="4818" spans="2:3" x14ac:dyDescent="0.25">
      <c r="B4818" s="237">
        <v>4755</v>
      </c>
      <c r="C4818" s="236">
        <v>102.07366068130317</v>
      </c>
    </row>
    <row r="4819" spans="2:3" x14ac:dyDescent="0.25">
      <c r="B4819" s="237">
        <v>4756</v>
      </c>
      <c r="C4819" s="236">
        <v>159.58918242993602</v>
      </c>
    </row>
    <row r="4820" spans="2:3" x14ac:dyDescent="0.25">
      <c r="B4820" s="237">
        <v>4757</v>
      </c>
      <c r="C4820" s="236">
        <v>149.07083632875293</v>
      </c>
    </row>
    <row r="4821" spans="2:3" x14ac:dyDescent="0.25">
      <c r="B4821" s="237">
        <v>4758</v>
      </c>
      <c r="C4821" s="236">
        <v>236.04529839550682</v>
      </c>
    </row>
    <row r="4822" spans="2:3" x14ac:dyDescent="0.25">
      <c r="B4822" s="237">
        <v>4759</v>
      </c>
      <c r="C4822" s="236">
        <v>175.8724408815697</v>
      </c>
    </row>
    <row r="4823" spans="2:3" x14ac:dyDescent="0.25">
      <c r="B4823" s="237">
        <v>4760</v>
      </c>
      <c r="C4823" s="236">
        <v>115.96818919322513</v>
      </c>
    </row>
    <row r="4824" spans="2:3" x14ac:dyDescent="0.25">
      <c r="B4824" s="237">
        <v>4761</v>
      </c>
      <c r="C4824" s="236">
        <v>118.46618027351211</v>
      </c>
    </row>
    <row r="4825" spans="2:3" x14ac:dyDescent="0.25">
      <c r="B4825" s="237">
        <v>4762</v>
      </c>
      <c r="C4825" s="236">
        <v>168.39389581863452</v>
      </c>
    </row>
    <row r="4826" spans="2:3" x14ac:dyDescent="0.25">
      <c r="B4826" s="237">
        <v>4763</v>
      </c>
      <c r="C4826" s="236">
        <v>155.22870415155666</v>
      </c>
    </row>
    <row r="4827" spans="2:3" x14ac:dyDescent="0.25">
      <c r="B4827" s="237">
        <v>4764</v>
      </c>
      <c r="C4827" s="236">
        <v>108.33068325984489</v>
      </c>
    </row>
    <row r="4828" spans="2:3" x14ac:dyDescent="0.25">
      <c r="B4828" s="237">
        <v>4765</v>
      </c>
      <c r="C4828" s="236">
        <v>138.53091382501958</v>
      </c>
    </row>
    <row r="4829" spans="2:3" x14ac:dyDescent="0.25">
      <c r="B4829" s="237">
        <v>4766</v>
      </c>
      <c r="C4829" s="236">
        <v>98.905479940811716</v>
      </c>
    </row>
    <row r="4830" spans="2:3" x14ac:dyDescent="0.25">
      <c r="B4830" s="237">
        <v>4767</v>
      </c>
      <c r="C4830" s="236">
        <v>167.29749378343695</v>
      </c>
    </row>
    <row r="4831" spans="2:3" x14ac:dyDescent="0.25">
      <c r="B4831" s="237">
        <v>4768</v>
      </c>
      <c r="C4831" s="236">
        <v>115.03759944417835</v>
      </c>
    </row>
    <row r="4832" spans="2:3" x14ac:dyDescent="0.25">
      <c r="B4832" s="237">
        <v>4769</v>
      </c>
      <c r="C4832" s="236">
        <v>164.75251380784522</v>
      </c>
    </row>
    <row r="4833" spans="2:3" x14ac:dyDescent="0.25">
      <c r="B4833" s="237">
        <v>4770</v>
      </c>
      <c r="C4833" s="236">
        <v>107.24940460505046</v>
      </c>
    </row>
    <row r="4834" spans="2:3" x14ac:dyDescent="0.25">
      <c r="B4834" s="237">
        <v>4771</v>
      </c>
      <c r="C4834" s="236">
        <v>155.31376360200059</v>
      </c>
    </row>
    <row r="4835" spans="2:3" x14ac:dyDescent="0.25">
      <c r="B4835" s="237">
        <v>4772</v>
      </c>
      <c r="C4835" s="236">
        <v>150.52014616344755</v>
      </c>
    </row>
    <row r="4836" spans="2:3" x14ac:dyDescent="0.25">
      <c r="B4836" s="237">
        <v>4773</v>
      </c>
      <c r="C4836" s="236">
        <v>129.42685419194419</v>
      </c>
    </row>
    <row r="4837" spans="2:3" x14ac:dyDescent="0.25">
      <c r="B4837" s="237">
        <v>4774</v>
      </c>
      <c r="C4837" s="236">
        <v>115.83092355844164</v>
      </c>
    </row>
    <row r="4838" spans="2:3" x14ac:dyDescent="0.25">
      <c r="B4838" s="237">
        <v>4775</v>
      </c>
      <c r="C4838" s="236">
        <v>167.902884824685</v>
      </c>
    </row>
    <row r="4839" spans="2:3" x14ac:dyDescent="0.25">
      <c r="B4839" s="237">
        <v>4776</v>
      </c>
      <c r="C4839" s="236">
        <v>135.15451790136973</v>
      </c>
    </row>
    <row r="4840" spans="2:3" x14ac:dyDescent="0.25">
      <c r="B4840" s="237">
        <v>4777</v>
      </c>
      <c r="C4840" s="236">
        <v>89.042524695857495</v>
      </c>
    </row>
    <row r="4841" spans="2:3" x14ac:dyDescent="0.25">
      <c r="B4841" s="237">
        <v>4778</v>
      </c>
      <c r="C4841" s="236">
        <v>135.54416769126462</v>
      </c>
    </row>
    <row r="4842" spans="2:3" x14ac:dyDescent="0.25">
      <c r="B4842" s="237">
        <v>4779</v>
      </c>
      <c r="C4842" s="236">
        <v>103.23247633195146</v>
      </c>
    </row>
    <row r="4843" spans="2:3" x14ac:dyDescent="0.25">
      <c r="B4843" s="237">
        <v>4780</v>
      </c>
      <c r="C4843" s="236">
        <v>106.58207637917597</v>
      </c>
    </row>
    <row r="4844" spans="2:3" x14ac:dyDescent="0.25">
      <c r="B4844" s="237">
        <v>4781</v>
      </c>
      <c r="C4844" s="236">
        <v>111.96861010138136</v>
      </c>
    </row>
    <row r="4845" spans="2:3" x14ac:dyDescent="0.25">
      <c r="B4845" s="237">
        <v>4782</v>
      </c>
      <c r="C4845" s="236">
        <v>147.15372711115728</v>
      </c>
    </row>
    <row r="4846" spans="2:3" x14ac:dyDescent="0.25">
      <c r="B4846" s="237">
        <v>4783</v>
      </c>
      <c r="C4846" s="236">
        <v>190.83950425505768</v>
      </c>
    </row>
    <row r="4847" spans="2:3" x14ac:dyDescent="0.25">
      <c r="B4847" s="237">
        <v>4784</v>
      </c>
      <c r="C4847" s="236">
        <v>113.37090868492973</v>
      </c>
    </row>
    <row r="4848" spans="2:3" x14ac:dyDescent="0.25">
      <c r="B4848" s="237">
        <v>4785</v>
      </c>
      <c r="C4848" s="236">
        <v>117.53341789988153</v>
      </c>
    </row>
    <row r="4849" spans="2:3" x14ac:dyDescent="0.25">
      <c r="B4849" s="237">
        <v>4786</v>
      </c>
      <c r="C4849" s="236">
        <v>119.94473012371836</v>
      </c>
    </row>
    <row r="4850" spans="2:3" x14ac:dyDescent="0.25">
      <c r="B4850" s="237">
        <v>4787</v>
      </c>
      <c r="C4850" s="236">
        <v>163.0410067059421</v>
      </c>
    </row>
    <row r="4851" spans="2:3" x14ac:dyDescent="0.25">
      <c r="B4851" s="237">
        <v>4788</v>
      </c>
      <c r="C4851" s="236">
        <v>147.85119695524543</v>
      </c>
    </row>
    <row r="4852" spans="2:3" x14ac:dyDescent="0.25">
      <c r="B4852" s="237">
        <v>4789</v>
      </c>
      <c r="C4852" s="236">
        <v>156.1188956917812</v>
      </c>
    </row>
    <row r="4853" spans="2:3" x14ac:dyDescent="0.25">
      <c r="B4853" s="237">
        <v>4790</v>
      </c>
      <c r="C4853" s="236">
        <v>109.78512563807904</v>
      </c>
    </row>
    <row r="4854" spans="2:3" x14ac:dyDescent="0.25">
      <c r="B4854" s="237">
        <v>4791</v>
      </c>
      <c r="C4854" s="236">
        <v>145.71249864042522</v>
      </c>
    </row>
    <row r="4855" spans="2:3" x14ac:dyDescent="0.25">
      <c r="B4855" s="237">
        <v>4792</v>
      </c>
      <c r="C4855" s="236">
        <v>129.4291576853131</v>
      </c>
    </row>
    <row r="4856" spans="2:3" x14ac:dyDescent="0.25">
      <c r="B4856" s="237">
        <v>4793</v>
      </c>
      <c r="C4856" s="236">
        <v>125.16239179408213</v>
      </c>
    </row>
    <row r="4857" spans="2:3" x14ac:dyDescent="0.25">
      <c r="B4857" s="237">
        <v>4794</v>
      </c>
      <c r="C4857" s="236">
        <v>109.11956330896889</v>
      </c>
    </row>
    <row r="4858" spans="2:3" x14ac:dyDescent="0.25">
      <c r="B4858" s="237">
        <v>4795</v>
      </c>
      <c r="C4858" s="236">
        <v>140.80438175444709</v>
      </c>
    </row>
    <row r="4859" spans="2:3" x14ac:dyDescent="0.25">
      <c r="B4859" s="237">
        <v>4796</v>
      </c>
      <c r="C4859" s="236">
        <v>142.41677621227228</v>
      </c>
    </row>
    <row r="4860" spans="2:3" x14ac:dyDescent="0.25">
      <c r="B4860" s="237">
        <v>4797</v>
      </c>
      <c r="C4860" s="236">
        <v>98.427632948583323</v>
      </c>
    </row>
    <row r="4861" spans="2:3" x14ac:dyDescent="0.25">
      <c r="B4861" s="237">
        <v>4798</v>
      </c>
      <c r="C4861" s="236">
        <v>120.10293890626076</v>
      </c>
    </row>
    <row r="4862" spans="2:3" x14ac:dyDescent="0.25">
      <c r="B4862" s="237">
        <v>4799</v>
      </c>
      <c r="C4862" s="236">
        <v>92.387551317578243</v>
      </c>
    </row>
    <row r="4863" spans="2:3" x14ac:dyDescent="0.25">
      <c r="B4863" s="237">
        <v>4800</v>
      </c>
      <c r="C4863" s="236">
        <v>61.416077355104427</v>
      </c>
    </row>
    <row r="4864" spans="2:3" x14ac:dyDescent="0.25">
      <c r="B4864" s="237">
        <v>4801</v>
      </c>
      <c r="C4864" s="236">
        <v>91.774722705023265</v>
      </c>
    </row>
    <row r="4865" spans="2:3" x14ac:dyDescent="0.25">
      <c r="B4865" s="237">
        <v>4802</v>
      </c>
      <c r="C4865" s="236">
        <v>141.76493016094628</v>
      </c>
    </row>
    <row r="4866" spans="2:3" x14ac:dyDescent="0.25">
      <c r="B4866" s="237">
        <v>4803</v>
      </c>
      <c r="C4866" s="236">
        <v>96.001492341664985</v>
      </c>
    </row>
    <row r="4867" spans="2:3" x14ac:dyDescent="0.25">
      <c r="B4867" s="237">
        <v>4804</v>
      </c>
      <c r="C4867" s="236">
        <v>121.79465154076364</v>
      </c>
    </row>
    <row r="4868" spans="2:3" x14ac:dyDescent="0.25">
      <c r="B4868" s="237">
        <v>4805</v>
      </c>
      <c r="C4868" s="236">
        <v>78.837088301816664</v>
      </c>
    </row>
    <row r="4869" spans="2:3" x14ac:dyDescent="0.25">
      <c r="B4869" s="237">
        <v>4806</v>
      </c>
      <c r="C4869" s="236">
        <v>87.856607310110391</v>
      </c>
    </row>
    <row r="4870" spans="2:3" x14ac:dyDescent="0.25">
      <c r="B4870" s="237">
        <v>4807</v>
      </c>
      <c r="C4870" s="236">
        <v>96.780044932053684</v>
      </c>
    </row>
    <row r="4871" spans="2:3" x14ac:dyDescent="0.25">
      <c r="B4871" s="237">
        <v>4808</v>
      </c>
      <c r="C4871" s="236">
        <v>136.29626715852319</v>
      </c>
    </row>
    <row r="4872" spans="2:3" x14ac:dyDescent="0.25">
      <c r="B4872" s="237">
        <v>4809</v>
      </c>
      <c r="C4872" s="236">
        <v>229.41056737612067</v>
      </c>
    </row>
    <row r="4873" spans="2:3" x14ac:dyDescent="0.25">
      <c r="B4873" s="237">
        <v>4810</v>
      </c>
      <c r="C4873" s="236">
        <v>96.637735271204974</v>
      </c>
    </row>
    <row r="4874" spans="2:3" x14ac:dyDescent="0.25">
      <c r="B4874" s="237">
        <v>4811</v>
      </c>
      <c r="C4874" s="236">
        <v>80.021714346349015</v>
      </c>
    </row>
    <row r="4875" spans="2:3" x14ac:dyDescent="0.25">
      <c r="B4875" s="237">
        <v>4812</v>
      </c>
      <c r="C4875" s="236">
        <v>132.55813432581041</v>
      </c>
    </row>
    <row r="4876" spans="2:3" x14ac:dyDescent="0.25">
      <c r="B4876" s="237">
        <v>4813</v>
      </c>
      <c r="C4876" s="236">
        <v>115.1910320527369</v>
      </c>
    </row>
    <row r="4877" spans="2:3" x14ac:dyDescent="0.25">
      <c r="B4877" s="237">
        <v>4814</v>
      </c>
      <c r="C4877" s="236">
        <v>131.54496051516227</v>
      </c>
    </row>
    <row r="4878" spans="2:3" x14ac:dyDescent="0.25">
      <c r="B4878" s="237">
        <v>4815</v>
      </c>
      <c r="C4878" s="236">
        <v>176.86949895485947</v>
      </c>
    </row>
    <row r="4879" spans="2:3" x14ac:dyDescent="0.25">
      <c r="B4879" s="237">
        <v>4816</v>
      </c>
      <c r="C4879" s="236">
        <v>114.69517120753873</v>
      </c>
    </row>
    <row r="4880" spans="2:3" x14ac:dyDescent="0.25">
      <c r="B4880" s="237">
        <v>4817</v>
      </c>
      <c r="C4880" s="236">
        <v>156.69548522909855</v>
      </c>
    </row>
    <row r="4881" spans="2:3" x14ac:dyDescent="0.25">
      <c r="B4881" s="237">
        <v>4818</v>
      </c>
      <c r="C4881" s="236">
        <v>157.78806766623143</v>
      </c>
    </row>
    <row r="4882" spans="2:3" x14ac:dyDescent="0.25">
      <c r="B4882" s="237">
        <v>4819</v>
      </c>
      <c r="C4882" s="236">
        <v>101.98751573270673</v>
      </c>
    </row>
    <row r="4883" spans="2:3" x14ac:dyDescent="0.25">
      <c r="B4883" s="237">
        <v>4820</v>
      </c>
      <c r="C4883" s="236">
        <v>113.72159656692972</v>
      </c>
    </row>
    <row r="4884" spans="2:3" x14ac:dyDescent="0.25">
      <c r="B4884" s="237">
        <v>4821</v>
      </c>
      <c r="C4884" s="236">
        <v>160.31941927965821</v>
      </c>
    </row>
    <row r="4885" spans="2:3" x14ac:dyDescent="0.25">
      <c r="B4885" s="237">
        <v>4822</v>
      </c>
      <c r="C4885" s="236">
        <v>137.20120767616379</v>
      </c>
    </row>
    <row r="4886" spans="2:3" x14ac:dyDescent="0.25">
      <c r="B4886" s="237">
        <v>4823</v>
      </c>
      <c r="C4886" s="236">
        <v>93.618379380155474</v>
      </c>
    </row>
    <row r="4887" spans="2:3" x14ac:dyDescent="0.25">
      <c r="B4887" s="237">
        <v>4824</v>
      </c>
      <c r="C4887" s="236">
        <v>138.63152084074008</v>
      </c>
    </row>
    <row r="4888" spans="2:3" x14ac:dyDescent="0.25">
      <c r="B4888" s="237">
        <v>4825</v>
      </c>
      <c r="C4888" s="236">
        <v>156.88337474145536</v>
      </c>
    </row>
    <row r="4889" spans="2:3" x14ac:dyDescent="0.25">
      <c r="B4889" s="237">
        <v>4826</v>
      </c>
      <c r="C4889" s="236">
        <v>220.34556029264527</v>
      </c>
    </row>
    <row r="4890" spans="2:3" x14ac:dyDescent="0.25">
      <c r="B4890" s="237">
        <v>4827</v>
      </c>
      <c r="C4890" s="236">
        <v>112.32254996932744</v>
      </c>
    </row>
    <row r="4891" spans="2:3" x14ac:dyDescent="0.25">
      <c r="B4891" s="237">
        <v>4828</v>
      </c>
      <c r="C4891" s="236">
        <v>112.21640945688681</v>
      </c>
    </row>
    <row r="4892" spans="2:3" x14ac:dyDescent="0.25">
      <c r="B4892" s="237">
        <v>4829</v>
      </c>
      <c r="C4892" s="236">
        <v>205.03624165452933</v>
      </c>
    </row>
    <row r="4893" spans="2:3" x14ac:dyDescent="0.25">
      <c r="B4893" s="237">
        <v>4830</v>
      </c>
      <c r="C4893" s="236">
        <v>134.16680101960034</v>
      </c>
    </row>
    <row r="4894" spans="2:3" x14ac:dyDescent="0.25">
      <c r="B4894" s="237">
        <v>4831</v>
      </c>
      <c r="C4894" s="236">
        <v>128.25180671839865</v>
      </c>
    </row>
    <row r="4895" spans="2:3" x14ac:dyDescent="0.25">
      <c r="B4895" s="237">
        <v>4832</v>
      </c>
      <c r="C4895" s="236">
        <v>152.44267556641469</v>
      </c>
    </row>
    <row r="4896" spans="2:3" x14ac:dyDescent="0.25">
      <c r="B4896" s="237">
        <v>4833</v>
      </c>
      <c r="C4896" s="236">
        <v>137.88840132360576</v>
      </c>
    </row>
    <row r="4897" spans="2:3" x14ac:dyDescent="0.25">
      <c r="B4897" s="237">
        <v>4834</v>
      </c>
      <c r="C4897" s="236">
        <v>78.529003423924948</v>
      </c>
    </row>
    <row r="4898" spans="2:3" x14ac:dyDescent="0.25">
      <c r="B4898" s="237">
        <v>4835</v>
      </c>
      <c r="C4898" s="236">
        <v>157.05851760375313</v>
      </c>
    </row>
    <row r="4899" spans="2:3" x14ac:dyDescent="0.25">
      <c r="B4899" s="237">
        <v>4836</v>
      </c>
      <c r="C4899" s="236">
        <v>97.080498346969677</v>
      </c>
    </row>
    <row r="4900" spans="2:3" x14ac:dyDescent="0.25">
      <c r="B4900" s="237">
        <v>4837</v>
      </c>
      <c r="C4900" s="236">
        <v>155.39464109281616</v>
      </c>
    </row>
    <row r="4901" spans="2:3" x14ac:dyDescent="0.25">
      <c r="B4901" s="237">
        <v>4838</v>
      </c>
      <c r="C4901" s="236">
        <v>91.037821635527919</v>
      </c>
    </row>
    <row r="4902" spans="2:3" x14ac:dyDescent="0.25">
      <c r="B4902" s="237">
        <v>4839</v>
      </c>
      <c r="C4902" s="236">
        <v>153.39042790622216</v>
      </c>
    </row>
    <row r="4903" spans="2:3" x14ac:dyDescent="0.25">
      <c r="B4903" s="237">
        <v>4840</v>
      </c>
      <c r="C4903" s="236">
        <v>98.134215504005653</v>
      </c>
    </row>
    <row r="4904" spans="2:3" x14ac:dyDescent="0.25">
      <c r="B4904" s="237">
        <v>4841</v>
      </c>
      <c r="C4904" s="236">
        <v>176.76880087004537</v>
      </c>
    </row>
    <row r="4905" spans="2:3" x14ac:dyDescent="0.25">
      <c r="B4905" s="237">
        <v>4842</v>
      </c>
      <c r="C4905" s="236">
        <v>221.44482032257253</v>
      </c>
    </row>
    <row r="4906" spans="2:3" x14ac:dyDescent="0.25">
      <c r="B4906" s="237">
        <v>4843</v>
      </c>
      <c r="C4906" s="236">
        <v>153.2068995936047</v>
      </c>
    </row>
    <row r="4907" spans="2:3" x14ac:dyDescent="0.25">
      <c r="B4907" s="237">
        <v>4844</v>
      </c>
      <c r="C4907" s="236">
        <v>139.9268111119211</v>
      </c>
    </row>
    <row r="4908" spans="2:3" x14ac:dyDescent="0.25">
      <c r="B4908" s="237">
        <v>4845</v>
      </c>
      <c r="C4908" s="236">
        <v>177.29871015573076</v>
      </c>
    </row>
    <row r="4909" spans="2:3" x14ac:dyDescent="0.25">
      <c r="B4909" s="237">
        <v>4846</v>
      </c>
      <c r="C4909" s="236">
        <v>122.42044328651875</v>
      </c>
    </row>
    <row r="4910" spans="2:3" x14ac:dyDescent="0.25">
      <c r="B4910" s="237">
        <v>4847</v>
      </c>
      <c r="C4910" s="236">
        <v>129.85903846290037</v>
      </c>
    </row>
    <row r="4911" spans="2:3" x14ac:dyDescent="0.25">
      <c r="B4911" s="237">
        <v>4848</v>
      </c>
      <c r="C4911" s="236">
        <v>137.05240293405993</v>
      </c>
    </row>
    <row r="4912" spans="2:3" x14ac:dyDescent="0.25">
      <c r="B4912" s="237">
        <v>4849</v>
      </c>
      <c r="C4912" s="236">
        <v>161.8134930365924</v>
      </c>
    </row>
    <row r="4913" spans="2:3" x14ac:dyDescent="0.25">
      <c r="B4913" s="237">
        <v>4850</v>
      </c>
      <c r="C4913" s="236">
        <v>102.13214695424111</v>
      </c>
    </row>
    <row r="4914" spans="2:3" x14ac:dyDescent="0.25">
      <c r="B4914" s="237">
        <v>4851</v>
      </c>
      <c r="C4914" s="236">
        <v>105.798638660515</v>
      </c>
    </row>
    <row r="4915" spans="2:3" x14ac:dyDescent="0.25">
      <c r="B4915" s="237">
        <v>4852</v>
      </c>
      <c r="C4915" s="236">
        <v>100.36819593756165</v>
      </c>
    </row>
    <row r="4916" spans="2:3" x14ac:dyDescent="0.25">
      <c r="B4916" s="237">
        <v>4853</v>
      </c>
      <c r="C4916" s="236">
        <v>167.93379521150524</v>
      </c>
    </row>
    <row r="4917" spans="2:3" x14ac:dyDescent="0.25">
      <c r="B4917" s="237">
        <v>4854</v>
      </c>
      <c r="C4917" s="236">
        <v>161.52086903930424</v>
      </c>
    </row>
    <row r="4918" spans="2:3" x14ac:dyDescent="0.25">
      <c r="B4918" s="237">
        <v>4855</v>
      </c>
      <c r="C4918" s="236">
        <v>229.49897471884714</v>
      </c>
    </row>
    <row r="4919" spans="2:3" x14ac:dyDescent="0.25">
      <c r="B4919" s="237">
        <v>4856</v>
      </c>
      <c r="C4919" s="236">
        <v>100.7504639342835</v>
      </c>
    </row>
    <row r="4920" spans="2:3" x14ac:dyDescent="0.25">
      <c r="B4920" s="237">
        <v>4857</v>
      </c>
      <c r="C4920" s="236">
        <v>80.155161818797325</v>
      </c>
    </row>
    <row r="4921" spans="2:3" x14ac:dyDescent="0.25">
      <c r="B4921" s="237">
        <v>4858</v>
      </c>
      <c r="C4921" s="236">
        <v>128.39327761319225</v>
      </c>
    </row>
    <row r="4922" spans="2:3" x14ac:dyDescent="0.25">
      <c r="B4922" s="237">
        <v>4859</v>
      </c>
      <c r="C4922" s="236">
        <v>95.805569810241721</v>
      </c>
    </row>
    <row r="4923" spans="2:3" x14ac:dyDescent="0.25">
      <c r="B4923" s="237">
        <v>4860</v>
      </c>
      <c r="C4923" s="236">
        <v>147.62125724926329</v>
      </c>
    </row>
    <row r="4924" spans="2:3" x14ac:dyDescent="0.25">
      <c r="B4924" s="237">
        <v>4861</v>
      </c>
      <c r="C4924" s="236">
        <v>110.3470265832502</v>
      </c>
    </row>
    <row r="4925" spans="2:3" x14ac:dyDescent="0.25">
      <c r="B4925" s="237">
        <v>4862</v>
      </c>
      <c r="C4925" s="236">
        <v>149.30027763007672</v>
      </c>
    </row>
    <row r="4926" spans="2:3" x14ac:dyDescent="0.25">
      <c r="B4926" s="237">
        <v>4863</v>
      </c>
      <c r="C4926" s="236">
        <v>165.42594463146312</v>
      </c>
    </row>
    <row r="4927" spans="2:3" x14ac:dyDescent="0.25">
      <c r="B4927" s="237">
        <v>4864</v>
      </c>
      <c r="C4927" s="236">
        <v>117.60643347849094</v>
      </c>
    </row>
    <row r="4928" spans="2:3" x14ac:dyDescent="0.25">
      <c r="B4928" s="237">
        <v>4865</v>
      </c>
      <c r="C4928" s="236">
        <v>110.48758284645652</v>
      </c>
    </row>
    <row r="4929" spans="2:3" x14ac:dyDescent="0.25">
      <c r="B4929" s="237">
        <v>4866</v>
      </c>
      <c r="C4929" s="236">
        <v>149.59170035674555</v>
      </c>
    </row>
    <row r="4930" spans="2:3" x14ac:dyDescent="0.25">
      <c r="B4930" s="237">
        <v>4867</v>
      </c>
      <c r="C4930" s="236">
        <v>120.13453174164614</v>
      </c>
    </row>
    <row r="4931" spans="2:3" x14ac:dyDescent="0.25">
      <c r="B4931" s="237">
        <v>4868</v>
      </c>
      <c r="C4931" s="236">
        <v>151.26531895954912</v>
      </c>
    </row>
    <row r="4932" spans="2:3" x14ac:dyDescent="0.25">
      <c r="B4932" s="237">
        <v>4869</v>
      </c>
      <c r="C4932" s="236">
        <v>94.56229604073701</v>
      </c>
    </row>
    <row r="4933" spans="2:3" x14ac:dyDescent="0.25">
      <c r="B4933" s="237">
        <v>4870</v>
      </c>
      <c r="C4933" s="236">
        <v>190.60547094844705</v>
      </c>
    </row>
    <row r="4934" spans="2:3" x14ac:dyDescent="0.25">
      <c r="B4934" s="237">
        <v>4871</v>
      </c>
      <c r="C4934" s="236">
        <v>148.53335202878728</v>
      </c>
    </row>
    <row r="4935" spans="2:3" x14ac:dyDescent="0.25">
      <c r="B4935" s="237">
        <v>4872</v>
      </c>
      <c r="C4935" s="236">
        <v>179.98347073446402</v>
      </c>
    </row>
    <row r="4936" spans="2:3" x14ac:dyDescent="0.25">
      <c r="B4936" s="237">
        <v>4873</v>
      </c>
      <c r="C4936" s="236">
        <v>116.9128876027024</v>
      </c>
    </row>
    <row r="4937" spans="2:3" x14ac:dyDescent="0.25">
      <c r="B4937" s="237">
        <v>4874</v>
      </c>
      <c r="C4937" s="236">
        <v>119.016291989954</v>
      </c>
    </row>
    <row r="4938" spans="2:3" x14ac:dyDescent="0.25">
      <c r="B4938" s="237">
        <v>4875</v>
      </c>
      <c r="C4938" s="236">
        <v>115.41329140250923</v>
      </c>
    </row>
    <row r="4939" spans="2:3" x14ac:dyDescent="0.25">
      <c r="B4939" s="237">
        <v>4876</v>
      </c>
      <c r="C4939" s="236">
        <v>118.83475905845177</v>
      </c>
    </row>
    <row r="4940" spans="2:3" x14ac:dyDescent="0.25">
      <c r="B4940" s="237">
        <v>4877</v>
      </c>
      <c r="C4940" s="236">
        <v>227.95840902336073</v>
      </c>
    </row>
    <row r="4941" spans="2:3" x14ac:dyDescent="0.25">
      <c r="B4941" s="237">
        <v>4878</v>
      </c>
      <c r="C4941" s="236">
        <v>117.85111401231127</v>
      </c>
    </row>
    <row r="4942" spans="2:3" x14ac:dyDescent="0.25">
      <c r="B4942" s="237">
        <v>4879</v>
      </c>
      <c r="C4942" s="236">
        <v>97.533083862070583</v>
      </c>
    </row>
    <row r="4943" spans="2:3" x14ac:dyDescent="0.25">
      <c r="B4943" s="237">
        <v>4880</v>
      </c>
      <c r="C4943" s="236">
        <v>115.03417472483973</v>
      </c>
    </row>
    <row r="4944" spans="2:3" x14ac:dyDescent="0.25">
      <c r="B4944" s="237">
        <v>4881</v>
      </c>
      <c r="C4944" s="236">
        <v>110.2121127322274</v>
      </c>
    </row>
    <row r="4945" spans="2:3" x14ac:dyDescent="0.25">
      <c r="B4945" s="237">
        <v>4882</v>
      </c>
      <c r="C4945" s="236">
        <v>68.180290292261972</v>
      </c>
    </row>
    <row r="4946" spans="2:3" x14ac:dyDescent="0.25">
      <c r="B4946" s="237">
        <v>4883</v>
      </c>
      <c r="C4946" s="236">
        <v>142.53237935743269</v>
      </c>
    </row>
    <row r="4947" spans="2:3" x14ac:dyDescent="0.25">
      <c r="B4947" s="237">
        <v>4884</v>
      </c>
      <c r="C4947" s="236">
        <v>118.83281451864472</v>
      </c>
    </row>
    <row r="4948" spans="2:3" x14ac:dyDescent="0.25">
      <c r="B4948" s="237">
        <v>4885</v>
      </c>
      <c r="C4948" s="236">
        <v>141.36896768986037</v>
      </c>
    </row>
    <row r="4949" spans="2:3" x14ac:dyDescent="0.25">
      <c r="B4949" s="237">
        <v>4886</v>
      </c>
      <c r="C4949" s="236">
        <v>122.11982485232879</v>
      </c>
    </row>
    <row r="4950" spans="2:3" x14ac:dyDescent="0.25">
      <c r="B4950" s="237">
        <v>4887</v>
      </c>
      <c r="C4950" s="236">
        <v>115.78789467017809</v>
      </c>
    </row>
    <row r="4951" spans="2:3" x14ac:dyDescent="0.25">
      <c r="B4951" s="237">
        <v>4888</v>
      </c>
      <c r="C4951" s="236">
        <v>142.97997636396141</v>
      </c>
    </row>
    <row r="4952" spans="2:3" x14ac:dyDescent="0.25">
      <c r="B4952" s="237">
        <v>4889</v>
      </c>
      <c r="C4952" s="236">
        <v>159.93289714002677</v>
      </c>
    </row>
    <row r="4953" spans="2:3" x14ac:dyDescent="0.25">
      <c r="B4953" s="237">
        <v>4890</v>
      </c>
      <c r="C4953" s="236">
        <v>113.46332432441788</v>
      </c>
    </row>
    <row r="4954" spans="2:3" x14ac:dyDescent="0.25">
      <c r="B4954" s="237">
        <v>4891</v>
      </c>
      <c r="C4954" s="236">
        <v>249.23714070741957</v>
      </c>
    </row>
    <row r="4955" spans="2:3" x14ac:dyDescent="0.25">
      <c r="B4955" s="237">
        <v>4892</v>
      </c>
      <c r="C4955" s="236">
        <v>111.01433484768326</v>
      </c>
    </row>
    <row r="4956" spans="2:3" x14ac:dyDescent="0.25">
      <c r="B4956" s="237">
        <v>4893</v>
      </c>
      <c r="C4956" s="236">
        <v>198.66647648908801</v>
      </c>
    </row>
    <row r="4957" spans="2:3" x14ac:dyDescent="0.25">
      <c r="B4957" s="237">
        <v>4894</v>
      </c>
      <c r="C4957" s="236">
        <v>166.50012408679191</v>
      </c>
    </row>
    <row r="4958" spans="2:3" x14ac:dyDescent="0.25">
      <c r="B4958" s="237">
        <v>4895</v>
      </c>
      <c r="C4958" s="236">
        <v>121.02191205308503</v>
      </c>
    </row>
    <row r="4959" spans="2:3" x14ac:dyDescent="0.25">
      <c r="B4959" s="237">
        <v>4896</v>
      </c>
      <c r="C4959" s="236">
        <v>122.18126560947934</v>
      </c>
    </row>
    <row r="4960" spans="2:3" x14ac:dyDescent="0.25">
      <c r="B4960" s="237">
        <v>4897</v>
      </c>
      <c r="C4960" s="236">
        <v>101.17333900047919</v>
      </c>
    </row>
    <row r="4961" spans="2:3" x14ac:dyDescent="0.25">
      <c r="B4961" s="237">
        <v>4898</v>
      </c>
      <c r="C4961" s="236">
        <v>93.909324115185242</v>
      </c>
    </row>
    <row r="4962" spans="2:3" x14ac:dyDescent="0.25">
      <c r="B4962" s="237">
        <v>4899</v>
      </c>
      <c r="C4962" s="236">
        <v>103.51070617900078</v>
      </c>
    </row>
    <row r="4963" spans="2:3" x14ac:dyDescent="0.25">
      <c r="B4963" s="237">
        <v>4900</v>
      </c>
      <c r="C4963" s="236">
        <v>92.60794803719493</v>
      </c>
    </row>
    <row r="4964" spans="2:3" x14ac:dyDescent="0.25">
      <c r="B4964" s="237">
        <v>4901</v>
      </c>
      <c r="C4964" s="236">
        <v>113.97705805505025</v>
      </c>
    </row>
    <row r="4965" spans="2:3" x14ac:dyDescent="0.25">
      <c r="B4965" s="237">
        <v>4902</v>
      </c>
      <c r="C4965" s="236">
        <v>89.349999997675837</v>
      </c>
    </row>
    <row r="4966" spans="2:3" x14ac:dyDescent="0.25">
      <c r="B4966" s="237">
        <v>4903</v>
      </c>
      <c r="C4966" s="236">
        <v>107.98294599985987</v>
      </c>
    </row>
    <row r="4967" spans="2:3" x14ac:dyDescent="0.25">
      <c r="B4967" s="237">
        <v>4904</v>
      </c>
      <c r="C4967" s="236">
        <v>156.04597579095346</v>
      </c>
    </row>
    <row r="4968" spans="2:3" x14ac:dyDescent="0.25">
      <c r="B4968" s="237">
        <v>4905</v>
      </c>
      <c r="C4968" s="236">
        <v>110.9115510718979</v>
      </c>
    </row>
    <row r="4969" spans="2:3" x14ac:dyDescent="0.25">
      <c r="B4969" s="237">
        <v>4906</v>
      </c>
      <c r="C4969" s="236">
        <v>110.62902799736381</v>
      </c>
    </row>
    <row r="4970" spans="2:3" x14ac:dyDescent="0.25">
      <c r="B4970" s="237">
        <v>4907</v>
      </c>
      <c r="C4970" s="236">
        <v>118.96564551521878</v>
      </c>
    </row>
    <row r="4971" spans="2:3" x14ac:dyDescent="0.25">
      <c r="B4971" s="237">
        <v>4908</v>
      </c>
      <c r="C4971" s="236">
        <v>227.58763447766185</v>
      </c>
    </row>
    <row r="4972" spans="2:3" x14ac:dyDescent="0.25">
      <c r="B4972" s="237">
        <v>4909</v>
      </c>
      <c r="C4972" s="236">
        <v>143.22142018010928</v>
      </c>
    </row>
    <row r="4973" spans="2:3" x14ac:dyDescent="0.25">
      <c r="B4973" s="237">
        <v>4910</v>
      </c>
      <c r="C4973" s="236">
        <v>181.6536823542917</v>
      </c>
    </row>
    <row r="4974" spans="2:3" x14ac:dyDescent="0.25">
      <c r="B4974" s="237">
        <v>4911</v>
      </c>
      <c r="C4974" s="236">
        <v>165.55208692359895</v>
      </c>
    </row>
    <row r="4975" spans="2:3" x14ac:dyDescent="0.25">
      <c r="B4975" s="237">
        <v>4912</v>
      </c>
      <c r="C4975" s="236">
        <v>122.48508385311165</v>
      </c>
    </row>
    <row r="4976" spans="2:3" x14ac:dyDescent="0.25">
      <c r="B4976" s="237">
        <v>4913</v>
      </c>
      <c r="C4976" s="236">
        <v>132.93599299919956</v>
      </c>
    </row>
    <row r="4977" spans="2:3" x14ac:dyDescent="0.25">
      <c r="B4977" s="237">
        <v>4914</v>
      </c>
      <c r="C4977" s="236">
        <v>153.71053901587942</v>
      </c>
    </row>
    <row r="4978" spans="2:3" x14ac:dyDescent="0.25">
      <c r="B4978" s="237">
        <v>4915</v>
      </c>
      <c r="C4978" s="236">
        <v>153.66040872215905</v>
      </c>
    </row>
    <row r="4979" spans="2:3" x14ac:dyDescent="0.25">
      <c r="B4979" s="237">
        <v>4916</v>
      </c>
      <c r="C4979" s="236">
        <v>135.53185190508862</v>
      </c>
    </row>
    <row r="4980" spans="2:3" x14ac:dyDescent="0.25">
      <c r="B4980" s="237">
        <v>4917</v>
      </c>
      <c r="C4980" s="236">
        <v>211.94957706784248</v>
      </c>
    </row>
    <row r="4981" spans="2:3" x14ac:dyDescent="0.25">
      <c r="B4981" s="237">
        <v>4918</v>
      </c>
      <c r="C4981" s="236">
        <v>148.69022675036558</v>
      </c>
    </row>
    <row r="4982" spans="2:3" x14ac:dyDescent="0.25">
      <c r="B4982" s="237">
        <v>4919</v>
      </c>
      <c r="C4982" s="236">
        <v>143.84931093088429</v>
      </c>
    </row>
    <row r="4983" spans="2:3" x14ac:dyDescent="0.25">
      <c r="B4983" s="237">
        <v>4920</v>
      </c>
      <c r="C4983" s="236">
        <v>160.46595177570211</v>
      </c>
    </row>
    <row r="4984" spans="2:3" x14ac:dyDescent="0.25">
      <c r="B4984" s="237">
        <v>4921</v>
      </c>
      <c r="C4984" s="236">
        <v>74.151784268887027</v>
      </c>
    </row>
    <row r="4985" spans="2:3" x14ac:dyDescent="0.25">
      <c r="B4985" s="237">
        <v>4922</v>
      </c>
      <c r="C4985" s="236">
        <v>110.39216140730819</v>
      </c>
    </row>
    <row r="4986" spans="2:3" x14ac:dyDescent="0.25">
      <c r="B4986" s="237">
        <v>4923</v>
      </c>
      <c r="C4986" s="236">
        <v>107.00610001164038</v>
      </c>
    </row>
    <row r="4987" spans="2:3" x14ac:dyDescent="0.25">
      <c r="B4987" s="237">
        <v>4924</v>
      </c>
      <c r="C4987" s="236">
        <v>193.63327098905677</v>
      </c>
    </row>
    <row r="4988" spans="2:3" x14ac:dyDescent="0.25">
      <c r="B4988" s="237">
        <v>4925</v>
      </c>
      <c r="C4988" s="236">
        <v>104.35316989382592</v>
      </c>
    </row>
    <row r="4989" spans="2:3" x14ac:dyDescent="0.25">
      <c r="B4989" s="237">
        <v>4926</v>
      </c>
      <c r="C4989" s="236">
        <v>135.98050470607015</v>
      </c>
    </row>
    <row r="4990" spans="2:3" x14ac:dyDescent="0.25">
      <c r="B4990" s="237">
        <v>4927</v>
      </c>
      <c r="C4990" s="236">
        <v>122.0848201525064</v>
      </c>
    </row>
    <row r="4991" spans="2:3" x14ac:dyDescent="0.25">
      <c r="B4991" s="237">
        <v>4928</v>
      </c>
      <c r="C4991" s="236">
        <v>157.09392297627321</v>
      </c>
    </row>
    <row r="4992" spans="2:3" x14ac:dyDescent="0.25">
      <c r="B4992" s="237">
        <v>4929</v>
      </c>
      <c r="C4992" s="236">
        <v>118.28670156660652</v>
      </c>
    </row>
    <row r="4993" spans="2:3" x14ac:dyDescent="0.25">
      <c r="B4993" s="237">
        <v>4930</v>
      </c>
      <c r="C4993" s="236">
        <v>144.19403642206083</v>
      </c>
    </row>
    <row r="4994" spans="2:3" x14ac:dyDescent="0.25">
      <c r="B4994" s="237">
        <v>4931</v>
      </c>
      <c r="C4994" s="236">
        <v>170.60262654735169</v>
      </c>
    </row>
    <row r="4995" spans="2:3" x14ac:dyDescent="0.25">
      <c r="B4995" s="237">
        <v>4932</v>
      </c>
      <c r="C4995" s="236">
        <v>62.641690382074259</v>
      </c>
    </row>
    <row r="4996" spans="2:3" x14ac:dyDescent="0.25">
      <c r="B4996" s="237">
        <v>4933</v>
      </c>
      <c r="C4996" s="236">
        <v>98.542011657387619</v>
      </c>
    </row>
    <row r="4997" spans="2:3" x14ac:dyDescent="0.25">
      <c r="B4997" s="237">
        <v>4934</v>
      </c>
      <c r="C4997" s="236">
        <v>106.22155396214904</v>
      </c>
    </row>
    <row r="4998" spans="2:3" x14ac:dyDescent="0.25">
      <c r="B4998" s="237">
        <v>4935</v>
      </c>
      <c r="C4998" s="236">
        <v>171.01387025887649</v>
      </c>
    </row>
    <row r="4999" spans="2:3" x14ac:dyDescent="0.25">
      <c r="B4999" s="237">
        <v>4936</v>
      </c>
      <c r="C4999" s="236">
        <v>137.0138323809791</v>
      </c>
    </row>
    <row r="5000" spans="2:3" x14ac:dyDescent="0.25">
      <c r="B5000" s="237">
        <v>4937</v>
      </c>
      <c r="C5000" s="236">
        <v>82.571647503295637</v>
      </c>
    </row>
    <row r="5001" spans="2:3" x14ac:dyDescent="0.25">
      <c r="B5001" s="237">
        <v>4938</v>
      </c>
      <c r="C5001" s="236">
        <v>123.44607562316303</v>
      </c>
    </row>
    <row r="5002" spans="2:3" x14ac:dyDescent="0.25">
      <c r="B5002" s="237">
        <v>4939</v>
      </c>
      <c r="C5002" s="236">
        <v>153.77712887925168</v>
      </c>
    </row>
    <row r="5003" spans="2:3" x14ac:dyDescent="0.25">
      <c r="B5003" s="237">
        <v>4940</v>
      </c>
      <c r="C5003" s="236">
        <v>104.94952852418558</v>
      </c>
    </row>
    <row r="5004" spans="2:3" x14ac:dyDescent="0.25">
      <c r="B5004" s="237">
        <v>4941</v>
      </c>
      <c r="C5004" s="236">
        <v>220.30969089803642</v>
      </c>
    </row>
    <row r="5005" spans="2:3" x14ac:dyDescent="0.25">
      <c r="B5005" s="237">
        <v>4942</v>
      </c>
      <c r="C5005" s="236">
        <v>98.236363637567365</v>
      </c>
    </row>
    <row r="5006" spans="2:3" x14ac:dyDescent="0.25">
      <c r="B5006" s="237">
        <v>4943</v>
      </c>
      <c r="C5006" s="236">
        <v>164.62826736202055</v>
      </c>
    </row>
    <row r="5007" spans="2:3" x14ac:dyDescent="0.25">
      <c r="B5007" s="237">
        <v>4944</v>
      </c>
      <c r="C5007" s="236">
        <v>115.10331006983536</v>
      </c>
    </row>
    <row r="5008" spans="2:3" x14ac:dyDescent="0.25">
      <c r="B5008" s="237">
        <v>4945</v>
      </c>
      <c r="C5008" s="236">
        <v>139.82140919300048</v>
      </c>
    </row>
    <row r="5009" spans="2:3" x14ac:dyDescent="0.25">
      <c r="B5009" s="237">
        <v>4946</v>
      </c>
      <c r="C5009" s="236">
        <v>114.56346010513849</v>
      </c>
    </row>
    <row r="5010" spans="2:3" x14ac:dyDescent="0.25">
      <c r="B5010" s="237">
        <v>4947</v>
      </c>
      <c r="C5010" s="236">
        <v>129.38168785618359</v>
      </c>
    </row>
    <row r="5011" spans="2:3" x14ac:dyDescent="0.25">
      <c r="B5011" s="237">
        <v>4948</v>
      </c>
      <c r="C5011" s="236">
        <v>111.42706724974539</v>
      </c>
    </row>
    <row r="5012" spans="2:3" x14ac:dyDescent="0.25">
      <c r="B5012" s="237">
        <v>4949</v>
      </c>
      <c r="C5012" s="236">
        <v>111.70420160314035</v>
      </c>
    </row>
    <row r="5013" spans="2:3" x14ac:dyDescent="0.25">
      <c r="B5013" s="237">
        <v>4950</v>
      </c>
      <c r="C5013" s="236">
        <v>116.62487295651205</v>
      </c>
    </row>
    <row r="5014" spans="2:3" x14ac:dyDescent="0.25">
      <c r="B5014" s="237">
        <v>4951</v>
      </c>
      <c r="C5014" s="236">
        <v>74.84576263103105</v>
      </c>
    </row>
    <row r="5015" spans="2:3" x14ac:dyDescent="0.25">
      <c r="B5015" s="237">
        <v>4952</v>
      </c>
      <c r="C5015" s="236">
        <v>154.09897217122116</v>
      </c>
    </row>
    <row r="5016" spans="2:3" x14ac:dyDescent="0.25">
      <c r="B5016" s="237">
        <v>4953</v>
      </c>
      <c r="C5016" s="236">
        <v>127.9203535749762</v>
      </c>
    </row>
    <row r="5017" spans="2:3" x14ac:dyDescent="0.25">
      <c r="B5017" s="237">
        <v>4954</v>
      </c>
      <c r="C5017" s="236">
        <v>172.02177774119409</v>
      </c>
    </row>
    <row r="5018" spans="2:3" x14ac:dyDescent="0.25">
      <c r="B5018" s="237">
        <v>4955</v>
      </c>
      <c r="C5018" s="236">
        <v>196.05253779149038</v>
      </c>
    </row>
    <row r="5019" spans="2:3" x14ac:dyDescent="0.25">
      <c r="B5019" s="237">
        <v>4956</v>
      </c>
      <c r="C5019" s="236">
        <v>92.921465638093508</v>
      </c>
    </row>
    <row r="5020" spans="2:3" x14ac:dyDescent="0.25">
      <c r="B5020" s="237">
        <v>4957</v>
      </c>
      <c r="C5020" s="236">
        <v>150.56038610242291</v>
      </c>
    </row>
    <row r="5021" spans="2:3" x14ac:dyDescent="0.25">
      <c r="B5021" s="237">
        <v>4958</v>
      </c>
      <c r="C5021" s="236">
        <v>147.5828126022752</v>
      </c>
    </row>
    <row r="5022" spans="2:3" x14ac:dyDescent="0.25">
      <c r="B5022" s="237">
        <v>4959</v>
      </c>
      <c r="C5022" s="236">
        <v>106.26739595986578</v>
      </c>
    </row>
    <row r="5023" spans="2:3" x14ac:dyDescent="0.25">
      <c r="B5023" s="237">
        <v>4960</v>
      </c>
      <c r="C5023" s="236">
        <v>135.11414106424448</v>
      </c>
    </row>
    <row r="5024" spans="2:3" x14ac:dyDescent="0.25">
      <c r="B5024" s="237">
        <v>4961</v>
      </c>
      <c r="C5024" s="236">
        <v>78.264955906357187</v>
      </c>
    </row>
    <row r="5025" spans="2:3" x14ac:dyDescent="0.25">
      <c r="B5025" s="237">
        <v>4962</v>
      </c>
      <c r="C5025" s="236">
        <v>115.67983100314466</v>
      </c>
    </row>
    <row r="5026" spans="2:3" x14ac:dyDescent="0.25">
      <c r="B5026" s="237">
        <v>4963</v>
      </c>
      <c r="C5026" s="236">
        <v>102.83751878253555</v>
      </c>
    </row>
    <row r="5027" spans="2:3" x14ac:dyDescent="0.25">
      <c r="B5027" s="237">
        <v>4964</v>
      </c>
      <c r="C5027" s="236">
        <v>138.71621791604875</v>
      </c>
    </row>
    <row r="5028" spans="2:3" x14ac:dyDescent="0.25">
      <c r="B5028" s="237">
        <v>4965</v>
      </c>
      <c r="C5028" s="236">
        <v>99.779446072424108</v>
      </c>
    </row>
    <row r="5029" spans="2:3" x14ac:dyDescent="0.25">
      <c r="B5029" s="237">
        <v>4966</v>
      </c>
      <c r="C5029" s="236">
        <v>80.474335548236695</v>
      </c>
    </row>
    <row r="5030" spans="2:3" x14ac:dyDescent="0.25">
      <c r="B5030" s="237">
        <v>4967</v>
      </c>
      <c r="C5030" s="236">
        <v>99.541874860621476</v>
      </c>
    </row>
    <row r="5031" spans="2:3" x14ac:dyDescent="0.25">
      <c r="B5031" s="237">
        <v>4968</v>
      </c>
      <c r="C5031" s="236">
        <v>128.05223207132951</v>
      </c>
    </row>
    <row r="5032" spans="2:3" x14ac:dyDescent="0.25">
      <c r="B5032" s="237">
        <v>4969</v>
      </c>
      <c r="C5032" s="236">
        <v>112.09844977538502</v>
      </c>
    </row>
    <row r="5033" spans="2:3" x14ac:dyDescent="0.25">
      <c r="B5033" s="237">
        <v>4970</v>
      </c>
      <c r="C5033" s="236">
        <v>77.279925667094574</v>
      </c>
    </row>
    <row r="5034" spans="2:3" x14ac:dyDescent="0.25">
      <c r="B5034" s="237">
        <v>4971</v>
      </c>
      <c r="C5034" s="236">
        <v>100.2920881266803</v>
      </c>
    </row>
    <row r="5035" spans="2:3" x14ac:dyDescent="0.25">
      <c r="B5035" s="237">
        <v>4972</v>
      </c>
      <c r="C5035" s="236">
        <v>121.07237873986313</v>
      </c>
    </row>
    <row r="5036" spans="2:3" x14ac:dyDescent="0.25">
      <c r="B5036" s="237">
        <v>4973</v>
      </c>
      <c r="C5036" s="236">
        <v>185.50017092824734</v>
      </c>
    </row>
    <row r="5037" spans="2:3" x14ac:dyDescent="0.25">
      <c r="B5037" s="237">
        <v>4974</v>
      </c>
      <c r="C5037" s="236">
        <v>96.876069425649462</v>
      </c>
    </row>
    <row r="5038" spans="2:3" x14ac:dyDescent="0.25">
      <c r="B5038" s="237">
        <v>4975</v>
      </c>
      <c r="C5038" s="236">
        <v>110.05859873134483</v>
      </c>
    </row>
    <row r="5039" spans="2:3" x14ac:dyDescent="0.25">
      <c r="B5039" s="237">
        <v>4976</v>
      </c>
      <c r="C5039" s="236">
        <v>189.77317235874094</v>
      </c>
    </row>
    <row r="5040" spans="2:3" x14ac:dyDescent="0.25">
      <c r="B5040" s="237">
        <v>4977</v>
      </c>
      <c r="C5040" s="236">
        <v>161.9745540284342</v>
      </c>
    </row>
    <row r="5041" spans="2:3" x14ac:dyDescent="0.25">
      <c r="B5041" s="237">
        <v>4978</v>
      </c>
      <c r="C5041" s="236">
        <v>190.34264521042965</v>
      </c>
    </row>
    <row r="5042" spans="2:3" x14ac:dyDescent="0.25">
      <c r="B5042" s="237">
        <v>4979</v>
      </c>
      <c r="C5042" s="236">
        <v>133.10260748671888</v>
      </c>
    </row>
    <row r="5043" spans="2:3" x14ac:dyDescent="0.25">
      <c r="B5043" s="237">
        <v>4980</v>
      </c>
      <c r="C5043" s="236">
        <v>121.00164116557093</v>
      </c>
    </row>
    <row r="5044" spans="2:3" x14ac:dyDescent="0.25">
      <c r="B5044" s="237">
        <v>4981</v>
      </c>
      <c r="C5044" s="236">
        <v>119.49221090910582</v>
      </c>
    </row>
    <row r="5045" spans="2:3" x14ac:dyDescent="0.25">
      <c r="B5045" s="237">
        <v>4982</v>
      </c>
      <c r="C5045" s="236">
        <v>108.23589228689694</v>
      </c>
    </row>
    <row r="5046" spans="2:3" x14ac:dyDescent="0.25">
      <c r="B5046" s="237">
        <v>4983</v>
      </c>
      <c r="C5046" s="236">
        <v>143.45012948336171</v>
      </c>
    </row>
    <row r="5047" spans="2:3" x14ac:dyDescent="0.25">
      <c r="B5047" s="237">
        <v>4984</v>
      </c>
      <c r="C5047" s="236">
        <v>134.93943568406988</v>
      </c>
    </row>
    <row r="5048" spans="2:3" x14ac:dyDescent="0.25">
      <c r="B5048" s="237">
        <v>4985</v>
      </c>
      <c r="C5048" s="236">
        <v>101.15559684492531</v>
      </c>
    </row>
    <row r="5049" spans="2:3" x14ac:dyDescent="0.25">
      <c r="B5049" s="237">
        <v>4986</v>
      </c>
      <c r="C5049" s="236">
        <v>127.08501795209092</v>
      </c>
    </row>
    <row r="5050" spans="2:3" x14ac:dyDescent="0.25">
      <c r="B5050" s="237">
        <v>4987</v>
      </c>
      <c r="C5050" s="236">
        <v>109.24030177946449</v>
      </c>
    </row>
    <row r="5051" spans="2:3" x14ac:dyDescent="0.25">
      <c r="B5051" s="237">
        <v>4988</v>
      </c>
      <c r="C5051" s="236">
        <v>137.72867664172421</v>
      </c>
    </row>
    <row r="5052" spans="2:3" x14ac:dyDescent="0.25">
      <c r="B5052" s="237">
        <v>4989</v>
      </c>
      <c r="C5052" s="236">
        <v>141.85078952749228</v>
      </c>
    </row>
    <row r="5053" spans="2:3" x14ac:dyDescent="0.25">
      <c r="B5053" s="237">
        <v>4990</v>
      </c>
      <c r="C5053" s="236">
        <v>144.2919733852992</v>
      </c>
    </row>
    <row r="5054" spans="2:3" x14ac:dyDescent="0.25">
      <c r="B5054" s="237">
        <v>4991</v>
      </c>
      <c r="C5054" s="236">
        <v>89.438477595359458</v>
      </c>
    </row>
    <row r="5055" spans="2:3" x14ac:dyDescent="0.25">
      <c r="B5055" s="237">
        <v>4992</v>
      </c>
      <c r="C5055" s="236">
        <v>130.38416920534405</v>
      </c>
    </row>
    <row r="5056" spans="2:3" x14ac:dyDescent="0.25">
      <c r="B5056" s="237">
        <v>4993</v>
      </c>
      <c r="C5056" s="236">
        <v>114.22982318443907</v>
      </c>
    </row>
    <row r="5057" spans="2:3" x14ac:dyDescent="0.25">
      <c r="B5057" s="237">
        <v>4994</v>
      </c>
      <c r="C5057" s="236">
        <v>82.173420347501988</v>
      </c>
    </row>
    <row r="5058" spans="2:3" x14ac:dyDescent="0.25">
      <c r="B5058" s="237">
        <v>4995</v>
      </c>
      <c r="C5058" s="236">
        <v>88.467279921248931</v>
      </c>
    </row>
    <row r="5059" spans="2:3" x14ac:dyDescent="0.25">
      <c r="B5059" s="237">
        <v>4996</v>
      </c>
      <c r="C5059" s="236">
        <v>94.77872476328335</v>
      </c>
    </row>
    <row r="5060" spans="2:3" x14ac:dyDescent="0.25">
      <c r="B5060" s="237">
        <v>4997</v>
      </c>
      <c r="C5060" s="236">
        <v>106.7043073776332</v>
      </c>
    </row>
    <row r="5061" spans="2:3" x14ac:dyDescent="0.25">
      <c r="B5061" s="237">
        <v>4998</v>
      </c>
      <c r="C5061" s="236">
        <v>101.483120250326</v>
      </c>
    </row>
    <row r="5062" spans="2:3" x14ac:dyDescent="0.25">
      <c r="B5062" s="237">
        <v>4999</v>
      </c>
      <c r="C5062" s="236">
        <v>119.593307380863</v>
      </c>
    </row>
    <row r="5063" spans="2:3" x14ac:dyDescent="0.25">
      <c r="B5063" s="237">
        <v>5000</v>
      </c>
      <c r="C5063" s="236">
        <v>153.31071291347268</v>
      </c>
    </row>
    <row r="5064" spans="2:3" x14ac:dyDescent="0.25">
      <c r="B5064" s="237">
        <v>5001</v>
      </c>
      <c r="C5064" s="236">
        <v>108.00918223206786</v>
      </c>
    </row>
    <row r="5065" spans="2:3" x14ac:dyDescent="0.25">
      <c r="B5065" s="237">
        <v>5002</v>
      </c>
      <c r="C5065" s="236">
        <v>110.25288696852263</v>
      </c>
    </row>
    <row r="5066" spans="2:3" x14ac:dyDescent="0.25">
      <c r="B5066" s="237">
        <v>5003</v>
      </c>
      <c r="C5066" s="236">
        <v>117.44921318231454</v>
      </c>
    </row>
    <row r="5067" spans="2:3" x14ac:dyDescent="0.25">
      <c r="B5067" s="237">
        <v>5004</v>
      </c>
      <c r="C5067" s="236">
        <v>93.792092360383393</v>
      </c>
    </row>
    <row r="5068" spans="2:3" x14ac:dyDescent="0.25">
      <c r="B5068" s="237">
        <v>5005</v>
      </c>
      <c r="C5068" s="236">
        <v>149.75213244248761</v>
      </c>
    </row>
    <row r="5069" spans="2:3" x14ac:dyDescent="0.25">
      <c r="B5069" s="237">
        <v>5006</v>
      </c>
      <c r="C5069" s="236">
        <v>104.56231849639612</v>
      </c>
    </row>
    <row r="5070" spans="2:3" x14ac:dyDescent="0.25">
      <c r="B5070" s="237">
        <v>5007</v>
      </c>
      <c r="C5070" s="236">
        <v>158.23454808754562</v>
      </c>
    </row>
    <row r="5071" spans="2:3" x14ac:dyDescent="0.25">
      <c r="B5071" s="237">
        <v>5008</v>
      </c>
      <c r="C5071" s="236">
        <v>95.982495058386306</v>
      </c>
    </row>
    <row r="5072" spans="2:3" x14ac:dyDescent="0.25">
      <c r="B5072" s="237">
        <v>5009</v>
      </c>
      <c r="C5072" s="236">
        <v>91.776615681760703</v>
      </c>
    </row>
    <row r="5073" spans="2:3" x14ac:dyDescent="0.25">
      <c r="B5073" s="237">
        <v>5010</v>
      </c>
      <c r="C5073" s="236">
        <v>110.04707877916199</v>
      </c>
    </row>
    <row r="5074" spans="2:3" x14ac:dyDescent="0.25">
      <c r="B5074" s="237">
        <v>5011</v>
      </c>
      <c r="C5074" s="236">
        <v>98.101038777720404</v>
      </c>
    </row>
    <row r="5075" spans="2:3" x14ac:dyDescent="0.25">
      <c r="B5075" s="237">
        <v>5012</v>
      </c>
      <c r="C5075" s="236">
        <v>146.45900018468529</v>
      </c>
    </row>
    <row r="5076" spans="2:3" x14ac:dyDescent="0.25">
      <c r="B5076" s="237">
        <v>5013</v>
      </c>
      <c r="C5076" s="236">
        <v>121.61789345048122</v>
      </c>
    </row>
    <row r="5077" spans="2:3" x14ac:dyDescent="0.25">
      <c r="B5077" s="237">
        <v>5014</v>
      </c>
      <c r="C5077" s="236">
        <v>135.93735446849033</v>
      </c>
    </row>
    <row r="5078" spans="2:3" x14ac:dyDescent="0.25">
      <c r="B5078" s="237">
        <v>5015</v>
      </c>
      <c r="C5078" s="236">
        <v>129.7811641962675</v>
      </c>
    </row>
    <row r="5079" spans="2:3" x14ac:dyDescent="0.25">
      <c r="B5079" s="237">
        <v>5016</v>
      </c>
      <c r="C5079" s="236">
        <v>103.12518399041907</v>
      </c>
    </row>
    <row r="5080" spans="2:3" x14ac:dyDescent="0.25">
      <c r="B5080" s="237">
        <v>5017</v>
      </c>
      <c r="C5080" s="236">
        <v>147.21630421731848</v>
      </c>
    </row>
    <row r="5081" spans="2:3" x14ac:dyDescent="0.25">
      <c r="B5081" s="237">
        <v>5018</v>
      </c>
      <c r="C5081" s="236">
        <v>93.016382671242113</v>
      </c>
    </row>
    <row r="5082" spans="2:3" x14ac:dyDescent="0.25">
      <c r="B5082" s="237">
        <v>5019</v>
      </c>
      <c r="C5082" s="236">
        <v>136.63075627046771</v>
      </c>
    </row>
    <row r="5083" spans="2:3" x14ac:dyDescent="0.25">
      <c r="B5083" s="237">
        <v>5020</v>
      </c>
      <c r="C5083" s="236">
        <v>199.38678801245825</v>
      </c>
    </row>
    <row r="5084" spans="2:3" x14ac:dyDescent="0.25">
      <c r="B5084" s="237">
        <v>5021</v>
      </c>
      <c r="C5084" s="236">
        <v>102.05223543146228</v>
      </c>
    </row>
    <row r="5085" spans="2:3" x14ac:dyDescent="0.25">
      <c r="B5085" s="237">
        <v>5022</v>
      </c>
      <c r="C5085" s="236">
        <v>141.83704187491912</v>
      </c>
    </row>
    <row r="5086" spans="2:3" x14ac:dyDescent="0.25">
      <c r="B5086" s="237">
        <v>5023</v>
      </c>
      <c r="C5086" s="236">
        <v>106.2607970254911</v>
      </c>
    </row>
    <row r="5087" spans="2:3" x14ac:dyDescent="0.25">
      <c r="B5087" s="237">
        <v>5024</v>
      </c>
      <c r="C5087" s="236">
        <v>106.01606323295532</v>
      </c>
    </row>
    <row r="5088" spans="2:3" x14ac:dyDescent="0.25">
      <c r="B5088" s="237">
        <v>5025</v>
      </c>
      <c r="C5088" s="236">
        <v>151.64234434290384</v>
      </c>
    </row>
    <row r="5089" spans="2:3" x14ac:dyDescent="0.25">
      <c r="B5089" s="237">
        <v>5026</v>
      </c>
      <c r="C5089" s="236">
        <v>189.01884753660693</v>
      </c>
    </row>
    <row r="5090" spans="2:3" x14ac:dyDescent="0.25">
      <c r="B5090" s="237">
        <v>5027</v>
      </c>
      <c r="C5090" s="236">
        <v>199.43312398494379</v>
      </c>
    </row>
    <row r="5091" spans="2:3" x14ac:dyDescent="0.25">
      <c r="B5091" s="237">
        <v>5028</v>
      </c>
      <c r="C5091" s="236">
        <v>108.76637569946134</v>
      </c>
    </row>
    <row r="5092" spans="2:3" x14ac:dyDescent="0.25">
      <c r="B5092" s="237">
        <v>5029</v>
      </c>
      <c r="C5092" s="236">
        <v>258.03591407662805</v>
      </c>
    </row>
    <row r="5093" spans="2:3" x14ac:dyDescent="0.25">
      <c r="B5093" s="237">
        <v>5030</v>
      </c>
      <c r="C5093" s="236">
        <v>171.61339106747076</v>
      </c>
    </row>
    <row r="5094" spans="2:3" x14ac:dyDescent="0.25">
      <c r="B5094" s="237">
        <v>5031</v>
      </c>
      <c r="C5094" s="236">
        <v>122.61983007632705</v>
      </c>
    </row>
    <row r="5095" spans="2:3" x14ac:dyDescent="0.25">
      <c r="B5095" s="237">
        <v>5032</v>
      </c>
      <c r="C5095" s="236">
        <v>169.05536210313161</v>
      </c>
    </row>
    <row r="5096" spans="2:3" x14ac:dyDescent="0.25">
      <c r="B5096" s="237">
        <v>5033</v>
      </c>
      <c r="C5096" s="236">
        <v>138.03316642149554</v>
      </c>
    </row>
    <row r="5097" spans="2:3" x14ac:dyDescent="0.25">
      <c r="B5097" s="237">
        <v>5034</v>
      </c>
      <c r="C5097" s="236">
        <v>116.57859859720037</v>
      </c>
    </row>
    <row r="5098" spans="2:3" x14ac:dyDescent="0.25">
      <c r="B5098" s="237">
        <v>5035</v>
      </c>
      <c r="C5098" s="236">
        <v>125.71096190359414</v>
      </c>
    </row>
    <row r="5099" spans="2:3" x14ac:dyDescent="0.25">
      <c r="B5099" s="237">
        <v>5036</v>
      </c>
      <c r="C5099" s="236">
        <v>113.73600219088408</v>
      </c>
    </row>
    <row r="5100" spans="2:3" x14ac:dyDescent="0.25">
      <c r="B5100" s="237">
        <v>5037</v>
      </c>
      <c r="C5100" s="236">
        <v>205.21780321917359</v>
      </c>
    </row>
    <row r="5101" spans="2:3" x14ac:dyDescent="0.25">
      <c r="B5101" s="237">
        <v>5038</v>
      </c>
      <c r="C5101" s="236">
        <v>122.51103178198908</v>
      </c>
    </row>
    <row r="5102" spans="2:3" x14ac:dyDescent="0.25">
      <c r="B5102" s="237">
        <v>5039</v>
      </c>
      <c r="C5102" s="236">
        <v>138.07204885054449</v>
      </c>
    </row>
    <row r="5103" spans="2:3" x14ac:dyDescent="0.25">
      <c r="B5103" s="237">
        <v>5040</v>
      </c>
      <c r="C5103" s="236">
        <v>75.100771210001398</v>
      </c>
    </row>
    <row r="5104" spans="2:3" x14ac:dyDescent="0.25">
      <c r="B5104" s="237">
        <v>5041</v>
      </c>
      <c r="C5104" s="236">
        <v>132.51316433670593</v>
      </c>
    </row>
    <row r="5105" spans="2:3" x14ac:dyDescent="0.25">
      <c r="B5105" s="237">
        <v>5042</v>
      </c>
      <c r="C5105" s="236">
        <v>212.73475234164653</v>
      </c>
    </row>
    <row r="5106" spans="2:3" x14ac:dyDescent="0.25">
      <c r="B5106" s="237">
        <v>5043</v>
      </c>
      <c r="C5106" s="236">
        <v>205.97209621067628</v>
      </c>
    </row>
    <row r="5107" spans="2:3" x14ac:dyDescent="0.25">
      <c r="B5107" s="237">
        <v>5044</v>
      </c>
      <c r="C5107" s="236">
        <v>141.30975685737917</v>
      </c>
    </row>
    <row r="5108" spans="2:3" x14ac:dyDescent="0.25">
      <c r="B5108" s="237">
        <v>5045</v>
      </c>
      <c r="C5108" s="236">
        <v>131.29601001247852</v>
      </c>
    </row>
    <row r="5109" spans="2:3" x14ac:dyDescent="0.25">
      <c r="B5109" s="237">
        <v>5046</v>
      </c>
      <c r="C5109" s="236">
        <v>153.7273236159578</v>
      </c>
    </row>
    <row r="5110" spans="2:3" x14ac:dyDescent="0.25">
      <c r="B5110" s="237">
        <v>5047</v>
      </c>
      <c r="C5110" s="236">
        <v>144.14338933824121</v>
      </c>
    </row>
    <row r="5111" spans="2:3" x14ac:dyDescent="0.25">
      <c r="B5111" s="237">
        <v>5048</v>
      </c>
      <c r="C5111" s="236">
        <v>127.7441383650356</v>
      </c>
    </row>
    <row r="5112" spans="2:3" x14ac:dyDescent="0.25">
      <c r="B5112" s="237">
        <v>5049</v>
      </c>
      <c r="C5112" s="236">
        <v>159.39842742388515</v>
      </c>
    </row>
    <row r="5113" spans="2:3" x14ac:dyDescent="0.25">
      <c r="B5113" s="237">
        <v>5050</v>
      </c>
      <c r="C5113" s="236">
        <v>191.89186469502752</v>
      </c>
    </row>
    <row r="5114" spans="2:3" x14ac:dyDescent="0.25">
      <c r="B5114" s="237">
        <v>5051</v>
      </c>
      <c r="C5114" s="236">
        <v>157.03690509904123</v>
      </c>
    </row>
    <row r="5115" spans="2:3" x14ac:dyDescent="0.25">
      <c r="B5115" s="237">
        <v>5052</v>
      </c>
      <c r="C5115" s="236">
        <v>112.35779301147478</v>
      </c>
    </row>
    <row r="5116" spans="2:3" x14ac:dyDescent="0.25">
      <c r="B5116" s="237">
        <v>5053</v>
      </c>
      <c r="C5116" s="236">
        <v>159.94109917226666</v>
      </c>
    </row>
    <row r="5117" spans="2:3" x14ac:dyDescent="0.25">
      <c r="B5117" s="237">
        <v>5054</v>
      </c>
      <c r="C5117" s="236">
        <v>151.4203663171262</v>
      </c>
    </row>
    <row r="5118" spans="2:3" x14ac:dyDescent="0.25">
      <c r="B5118" s="237">
        <v>5055</v>
      </c>
      <c r="C5118" s="236">
        <v>123.38318528916234</v>
      </c>
    </row>
    <row r="5119" spans="2:3" x14ac:dyDescent="0.25">
      <c r="B5119" s="237">
        <v>5056</v>
      </c>
      <c r="C5119" s="236">
        <v>122.52064661753693</v>
      </c>
    </row>
    <row r="5120" spans="2:3" x14ac:dyDescent="0.25">
      <c r="B5120" s="237">
        <v>5057</v>
      </c>
      <c r="C5120" s="236">
        <v>112.75524207036561</v>
      </c>
    </row>
    <row r="5121" spans="2:3" x14ac:dyDescent="0.25">
      <c r="B5121" s="237">
        <v>5058</v>
      </c>
      <c r="C5121" s="236">
        <v>145.6431613182537</v>
      </c>
    </row>
    <row r="5122" spans="2:3" x14ac:dyDescent="0.25">
      <c r="B5122" s="237">
        <v>5059</v>
      </c>
      <c r="C5122" s="236">
        <v>113.89151784373273</v>
      </c>
    </row>
    <row r="5123" spans="2:3" x14ac:dyDescent="0.25">
      <c r="B5123" s="237">
        <v>5060</v>
      </c>
      <c r="C5123" s="236">
        <v>148.98762551363617</v>
      </c>
    </row>
    <row r="5124" spans="2:3" x14ac:dyDescent="0.25">
      <c r="B5124" s="237">
        <v>5061</v>
      </c>
      <c r="C5124" s="236">
        <v>125.66026764255241</v>
      </c>
    </row>
    <row r="5125" spans="2:3" x14ac:dyDescent="0.25">
      <c r="B5125" s="237">
        <v>5062</v>
      </c>
      <c r="C5125" s="236">
        <v>290.25002228500824</v>
      </c>
    </row>
    <row r="5126" spans="2:3" x14ac:dyDescent="0.25">
      <c r="B5126" s="237">
        <v>5063</v>
      </c>
      <c r="C5126" s="236">
        <v>102.23211342513446</v>
      </c>
    </row>
    <row r="5127" spans="2:3" x14ac:dyDescent="0.25">
      <c r="B5127" s="237">
        <v>5064</v>
      </c>
      <c r="C5127" s="236">
        <v>117.04251904111733</v>
      </c>
    </row>
    <row r="5128" spans="2:3" x14ac:dyDescent="0.25">
      <c r="B5128" s="237">
        <v>5065</v>
      </c>
      <c r="C5128" s="236">
        <v>125.52365457793283</v>
      </c>
    </row>
    <row r="5129" spans="2:3" x14ac:dyDescent="0.25">
      <c r="B5129" s="237">
        <v>5066</v>
      </c>
      <c r="C5129" s="236">
        <v>106.75683542893495</v>
      </c>
    </row>
    <row r="5130" spans="2:3" x14ac:dyDescent="0.25">
      <c r="B5130" s="237">
        <v>5067</v>
      </c>
      <c r="C5130" s="236">
        <v>166.37185781833364</v>
      </c>
    </row>
    <row r="5131" spans="2:3" x14ac:dyDescent="0.25">
      <c r="B5131" s="237">
        <v>5068</v>
      </c>
      <c r="C5131" s="236">
        <v>126.84900650870506</v>
      </c>
    </row>
    <row r="5132" spans="2:3" x14ac:dyDescent="0.25">
      <c r="B5132" s="237">
        <v>5069</v>
      </c>
      <c r="C5132" s="236">
        <v>154.70848959718973</v>
      </c>
    </row>
    <row r="5133" spans="2:3" x14ac:dyDescent="0.25">
      <c r="B5133" s="237">
        <v>5070</v>
      </c>
      <c r="C5133" s="236">
        <v>94.282747969052579</v>
      </c>
    </row>
    <row r="5134" spans="2:3" x14ac:dyDescent="0.25">
      <c r="B5134" s="237">
        <v>5071</v>
      </c>
      <c r="C5134" s="236">
        <v>161.58038641730138</v>
      </c>
    </row>
    <row r="5135" spans="2:3" x14ac:dyDescent="0.25">
      <c r="B5135" s="237">
        <v>5072</v>
      </c>
      <c r="C5135" s="236">
        <v>172.38370596450432</v>
      </c>
    </row>
    <row r="5136" spans="2:3" x14ac:dyDescent="0.25">
      <c r="B5136" s="237">
        <v>5073</v>
      </c>
      <c r="C5136" s="236">
        <v>169.35671670490916</v>
      </c>
    </row>
    <row r="5137" spans="2:3" x14ac:dyDescent="0.25">
      <c r="B5137" s="237">
        <v>5074</v>
      </c>
      <c r="C5137" s="236">
        <v>136.96110645759737</v>
      </c>
    </row>
    <row r="5138" spans="2:3" x14ac:dyDescent="0.25">
      <c r="B5138" s="237">
        <v>5075</v>
      </c>
      <c r="C5138" s="236">
        <v>204.49326042694199</v>
      </c>
    </row>
    <row r="5139" spans="2:3" x14ac:dyDescent="0.25">
      <c r="B5139" s="237">
        <v>5076</v>
      </c>
      <c r="C5139" s="236">
        <v>92.762981724829785</v>
      </c>
    </row>
    <row r="5140" spans="2:3" x14ac:dyDescent="0.25">
      <c r="B5140" s="237">
        <v>5077</v>
      </c>
      <c r="C5140" s="236">
        <v>92.339361361563888</v>
      </c>
    </row>
    <row r="5141" spans="2:3" x14ac:dyDescent="0.25">
      <c r="B5141" s="237">
        <v>5078</v>
      </c>
      <c r="C5141" s="236">
        <v>150.55575047416852</v>
      </c>
    </row>
    <row r="5142" spans="2:3" x14ac:dyDescent="0.25">
      <c r="B5142" s="237">
        <v>5079</v>
      </c>
      <c r="C5142" s="236">
        <v>154.98390933260572</v>
      </c>
    </row>
    <row r="5143" spans="2:3" x14ac:dyDescent="0.25">
      <c r="B5143" s="237">
        <v>5080</v>
      </c>
      <c r="C5143" s="236">
        <v>130.40225046009775</v>
      </c>
    </row>
    <row r="5144" spans="2:3" x14ac:dyDescent="0.25">
      <c r="B5144" s="237">
        <v>5081</v>
      </c>
      <c r="C5144" s="236">
        <v>120.52804881607912</v>
      </c>
    </row>
    <row r="5145" spans="2:3" x14ac:dyDescent="0.25">
      <c r="B5145" s="237">
        <v>5082</v>
      </c>
      <c r="C5145" s="236">
        <v>100.70312122102534</v>
      </c>
    </row>
    <row r="5146" spans="2:3" x14ac:dyDescent="0.25">
      <c r="B5146" s="237">
        <v>5083</v>
      </c>
      <c r="C5146" s="236">
        <v>143.42493957342305</v>
      </c>
    </row>
    <row r="5147" spans="2:3" x14ac:dyDescent="0.25">
      <c r="B5147" s="237">
        <v>5084</v>
      </c>
      <c r="C5147" s="236">
        <v>82.583817020722378</v>
      </c>
    </row>
    <row r="5148" spans="2:3" x14ac:dyDescent="0.25">
      <c r="B5148" s="237">
        <v>5085</v>
      </c>
      <c r="C5148" s="236">
        <v>152.62452867904662</v>
      </c>
    </row>
    <row r="5149" spans="2:3" x14ac:dyDescent="0.25">
      <c r="B5149" s="237">
        <v>5086</v>
      </c>
      <c r="C5149" s="236">
        <v>89.677582235219219</v>
      </c>
    </row>
    <row r="5150" spans="2:3" x14ac:dyDescent="0.25">
      <c r="B5150" s="237">
        <v>5087</v>
      </c>
      <c r="C5150" s="236">
        <v>127.10554416298308</v>
      </c>
    </row>
    <row r="5151" spans="2:3" x14ac:dyDescent="0.25">
      <c r="B5151" s="237">
        <v>5088</v>
      </c>
      <c r="C5151" s="236">
        <v>162.75970500194398</v>
      </c>
    </row>
    <row r="5152" spans="2:3" x14ac:dyDescent="0.25">
      <c r="B5152" s="237">
        <v>5089</v>
      </c>
      <c r="C5152" s="236">
        <v>164.90837597461035</v>
      </c>
    </row>
    <row r="5153" spans="2:3" x14ac:dyDescent="0.25">
      <c r="B5153" s="237">
        <v>5090</v>
      </c>
      <c r="C5153" s="236">
        <v>139.86981008264632</v>
      </c>
    </row>
    <row r="5154" spans="2:3" x14ac:dyDescent="0.25">
      <c r="B5154" s="237">
        <v>5091</v>
      </c>
      <c r="C5154" s="236">
        <v>127.32779766393047</v>
      </c>
    </row>
    <row r="5155" spans="2:3" x14ac:dyDescent="0.25">
      <c r="B5155" s="237">
        <v>5092</v>
      </c>
      <c r="C5155" s="236">
        <v>134.59016668588893</v>
      </c>
    </row>
    <row r="5156" spans="2:3" x14ac:dyDescent="0.25">
      <c r="B5156" s="237">
        <v>5093</v>
      </c>
      <c r="C5156" s="236">
        <v>132.26896754873087</v>
      </c>
    </row>
    <row r="5157" spans="2:3" x14ac:dyDescent="0.25">
      <c r="B5157" s="237">
        <v>5094</v>
      </c>
      <c r="C5157" s="236">
        <v>182.10508658715534</v>
      </c>
    </row>
    <row r="5158" spans="2:3" x14ac:dyDescent="0.25">
      <c r="B5158" s="237">
        <v>5095</v>
      </c>
      <c r="C5158" s="236">
        <v>96.122445803988143</v>
      </c>
    </row>
    <row r="5159" spans="2:3" x14ac:dyDescent="0.25">
      <c r="B5159" s="237">
        <v>5096</v>
      </c>
      <c r="C5159" s="236">
        <v>85.062801129661224</v>
      </c>
    </row>
    <row r="5160" spans="2:3" x14ac:dyDescent="0.25">
      <c r="B5160" s="237">
        <v>5097</v>
      </c>
      <c r="C5160" s="236">
        <v>139.5662960590154</v>
      </c>
    </row>
    <row r="5161" spans="2:3" x14ac:dyDescent="0.25">
      <c r="B5161" s="237">
        <v>5098</v>
      </c>
      <c r="C5161" s="236">
        <v>91.960654426885512</v>
      </c>
    </row>
    <row r="5162" spans="2:3" x14ac:dyDescent="0.25">
      <c r="B5162" s="237">
        <v>5099</v>
      </c>
      <c r="C5162" s="236">
        <v>147.86392360804859</v>
      </c>
    </row>
    <row r="5163" spans="2:3" x14ac:dyDescent="0.25">
      <c r="B5163" s="237">
        <v>5100</v>
      </c>
      <c r="C5163" s="236">
        <v>163.04844757038754</v>
      </c>
    </row>
    <row r="5164" spans="2:3" x14ac:dyDescent="0.25">
      <c r="B5164" s="237">
        <v>5101</v>
      </c>
      <c r="C5164" s="236">
        <v>110.47414989660804</v>
      </c>
    </row>
    <row r="5165" spans="2:3" x14ac:dyDescent="0.25">
      <c r="B5165" s="237">
        <v>5102</v>
      </c>
      <c r="C5165" s="236">
        <v>79.768365713562872</v>
      </c>
    </row>
    <row r="5166" spans="2:3" x14ac:dyDescent="0.25">
      <c r="B5166" s="237">
        <v>5103</v>
      </c>
      <c r="C5166" s="236">
        <v>147.60044994528025</v>
      </c>
    </row>
    <row r="5167" spans="2:3" x14ac:dyDescent="0.25">
      <c r="B5167" s="237">
        <v>5104</v>
      </c>
      <c r="C5167" s="236">
        <v>120.25708172700634</v>
      </c>
    </row>
    <row r="5168" spans="2:3" x14ac:dyDescent="0.25">
      <c r="B5168" s="237">
        <v>5105</v>
      </c>
      <c r="C5168" s="236">
        <v>96.965839612460016</v>
      </c>
    </row>
    <row r="5169" spans="2:3" x14ac:dyDescent="0.25">
      <c r="B5169" s="237">
        <v>5106</v>
      </c>
      <c r="C5169" s="236">
        <v>203.60069071730831</v>
      </c>
    </row>
    <row r="5170" spans="2:3" x14ac:dyDescent="0.25">
      <c r="B5170" s="237">
        <v>5107</v>
      </c>
      <c r="C5170" s="236">
        <v>82.712735858108317</v>
      </c>
    </row>
    <row r="5171" spans="2:3" x14ac:dyDescent="0.25">
      <c r="B5171" s="237">
        <v>5108</v>
      </c>
      <c r="C5171" s="236">
        <v>135.71984716469248</v>
      </c>
    </row>
    <row r="5172" spans="2:3" x14ac:dyDescent="0.25">
      <c r="B5172" s="237">
        <v>5109</v>
      </c>
      <c r="C5172" s="236">
        <v>106.30698855343095</v>
      </c>
    </row>
    <row r="5173" spans="2:3" x14ac:dyDescent="0.25">
      <c r="B5173" s="237">
        <v>5110</v>
      </c>
      <c r="C5173" s="236">
        <v>100.66272478663144</v>
      </c>
    </row>
    <row r="5174" spans="2:3" x14ac:dyDescent="0.25">
      <c r="B5174" s="237">
        <v>5111</v>
      </c>
      <c r="C5174" s="236">
        <v>149.25478928032678</v>
      </c>
    </row>
    <row r="5175" spans="2:3" x14ac:dyDescent="0.25">
      <c r="B5175" s="237">
        <v>5112</v>
      </c>
      <c r="C5175" s="236">
        <v>84.757895199109385</v>
      </c>
    </row>
    <row r="5176" spans="2:3" x14ac:dyDescent="0.25">
      <c r="B5176" s="237">
        <v>5113</v>
      </c>
      <c r="C5176" s="236">
        <v>139.68564132301736</v>
      </c>
    </row>
    <row r="5177" spans="2:3" x14ac:dyDescent="0.25">
      <c r="B5177" s="237">
        <v>5114</v>
      </c>
      <c r="C5177" s="236">
        <v>83.413607749610051</v>
      </c>
    </row>
    <row r="5178" spans="2:3" x14ac:dyDescent="0.25">
      <c r="B5178" s="237">
        <v>5115</v>
      </c>
      <c r="C5178" s="236">
        <v>114.03576207494524</v>
      </c>
    </row>
    <row r="5179" spans="2:3" x14ac:dyDescent="0.25">
      <c r="B5179" s="237">
        <v>5116</v>
      </c>
      <c r="C5179" s="236">
        <v>122.04261671311124</v>
      </c>
    </row>
    <row r="5180" spans="2:3" x14ac:dyDescent="0.25">
      <c r="B5180" s="237">
        <v>5117</v>
      </c>
      <c r="C5180" s="236">
        <v>166.76056214029262</v>
      </c>
    </row>
    <row r="5181" spans="2:3" x14ac:dyDescent="0.25">
      <c r="B5181" s="237">
        <v>5118</v>
      </c>
      <c r="C5181" s="236">
        <v>101.71886538324026</v>
      </c>
    </row>
    <row r="5182" spans="2:3" x14ac:dyDescent="0.25">
      <c r="B5182" s="237">
        <v>5119</v>
      </c>
      <c r="C5182" s="236">
        <v>127.56546296469052</v>
      </c>
    </row>
    <row r="5183" spans="2:3" x14ac:dyDescent="0.25">
      <c r="B5183" s="237">
        <v>5120</v>
      </c>
      <c r="C5183" s="236">
        <v>174.79862307482009</v>
      </c>
    </row>
    <row r="5184" spans="2:3" x14ac:dyDescent="0.25">
      <c r="B5184" s="237">
        <v>5121</v>
      </c>
      <c r="C5184" s="236">
        <v>226.37172634269902</v>
      </c>
    </row>
    <row r="5185" spans="2:3" x14ac:dyDescent="0.25">
      <c r="B5185" s="237">
        <v>5122</v>
      </c>
      <c r="C5185" s="236">
        <v>130.97017715956821</v>
      </c>
    </row>
    <row r="5186" spans="2:3" x14ac:dyDescent="0.25">
      <c r="B5186" s="237">
        <v>5123</v>
      </c>
      <c r="C5186" s="236">
        <v>79.967528456657803</v>
      </c>
    </row>
    <row r="5187" spans="2:3" x14ac:dyDescent="0.25">
      <c r="B5187" s="237">
        <v>5124</v>
      </c>
      <c r="C5187" s="236">
        <v>131.57136154607554</v>
      </c>
    </row>
    <row r="5188" spans="2:3" x14ac:dyDescent="0.25">
      <c r="B5188" s="237">
        <v>5125</v>
      </c>
      <c r="C5188" s="236">
        <v>155.4003333973283</v>
      </c>
    </row>
    <row r="5189" spans="2:3" x14ac:dyDescent="0.25">
      <c r="B5189" s="237">
        <v>5126</v>
      </c>
      <c r="C5189" s="236">
        <v>161.46190347475257</v>
      </c>
    </row>
    <row r="5190" spans="2:3" x14ac:dyDescent="0.25">
      <c r="B5190" s="237">
        <v>5127</v>
      </c>
      <c r="C5190" s="236">
        <v>91.269598416446158</v>
      </c>
    </row>
    <row r="5191" spans="2:3" x14ac:dyDescent="0.25">
      <c r="B5191" s="237">
        <v>5128</v>
      </c>
      <c r="C5191" s="236">
        <v>99.348072051060086</v>
      </c>
    </row>
    <row r="5192" spans="2:3" x14ac:dyDescent="0.25">
      <c r="B5192" s="237">
        <v>5129</v>
      </c>
      <c r="C5192" s="236">
        <v>125.2144629011561</v>
      </c>
    </row>
    <row r="5193" spans="2:3" x14ac:dyDescent="0.25">
      <c r="B5193" s="237">
        <v>5130</v>
      </c>
      <c r="C5193" s="236">
        <v>118.54577287850591</v>
      </c>
    </row>
    <row r="5194" spans="2:3" x14ac:dyDescent="0.25">
      <c r="B5194" s="237">
        <v>5131</v>
      </c>
      <c r="C5194" s="236">
        <v>111.0684246787601</v>
      </c>
    </row>
    <row r="5195" spans="2:3" x14ac:dyDescent="0.25">
      <c r="B5195" s="237">
        <v>5132</v>
      </c>
      <c r="C5195" s="236">
        <v>104.96921941413135</v>
      </c>
    </row>
    <row r="5196" spans="2:3" x14ac:dyDescent="0.25">
      <c r="B5196" s="237">
        <v>5133</v>
      </c>
      <c r="C5196" s="236">
        <v>115.01020817860713</v>
      </c>
    </row>
    <row r="5197" spans="2:3" x14ac:dyDescent="0.25">
      <c r="B5197" s="237">
        <v>5134</v>
      </c>
      <c r="C5197" s="236">
        <v>180.34079219647433</v>
      </c>
    </row>
    <row r="5198" spans="2:3" x14ac:dyDescent="0.25">
      <c r="B5198" s="237">
        <v>5135</v>
      </c>
      <c r="C5198" s="236">
        <v>157.71460914547123</v>
      </c>
    </row>
    <row r="5199" spans="2:3" x14ac:dyDescent="0.25">
      <c r="B5199" s="237">
        <v>5136</v>
      </c>
      <c r="C5199" s="236">
        <v>109.70913072610929</v>
      </c>
    </row>
    <row r="5200" spans="2:3" x14ac:dyDescent="0.25">
      <c r="B5200" s="237">
        <v>5137</v>
      </c>
      <c r="C5200" s="236">
        <v>75.086439031305488</v>
      </c>
    </row>
    <row r="5201" spans="2:3" x14ac:dyDescent="0.25">
      <c r="B5201" s="237">
        <v>5138</v>
      </c>
      <c r="C5201" s="236">
        <v>159.89383378997945</v>
      </c>
    </row>
    <row r="5202" spans="2:3" x14ac:dyDescent="0.25">
      <c r="B5202" s="237">
        <v>5139</v>
      </c>
      <c r="C5202" s="236">
        <v>115.56583342584827</v>
      </c>
    </row>
    <row r="5203" spans="2:3" x14ac:dyDescent="0.25">
      <c r="B5203" s="237">
        <v>5140</v>
      </c>
      <c r="C5203" s="236">
        <v>159.94474300848023</v>
      </c>
    </row>
    <row r="5204" spans="2:3" x14ac:dyDescent="0.25">
      <c r="B5204" s="237">
        <v>5141</v>
      </c>
      <c r="C5204" s="236">
        <v>126.36932745401647</v>
      </c>
    </row>
    <row r="5205" spans="2:3" x14ac:dyDescent="0.25">
      <c r="B5205" s="237">
        <v>5142</v>
      </c>
      <c r="C5205" s="236">
        <v>148.3263618528396</v>
      </c>
    </row>
    <row r="5206" spans="2:3" x14ac:dyDescent="0.25">
      <c r="B5206" s="237">
        <v>5143</v>
      </c>
      <c r="C5206" s="236">
        <v>170.59436918613508</v>
      </c>
    </row>
    <row r="5207" spans="2:3" x14ac:dyDescent="0.25">
      <c r="B5207" s="237">
        <v>5144</v>
      </c>
      <c r="C5207" s="236">
        <v>140.80218293579503</v>
      </c>
    </row>
    <row r="5208" spans="2:3" x14ac:dyDescent="0.25">
      <c r="B5208" s="237">
        <v>5145</v>
      </c>
      <c r="C5208" s="236">
        <v>177.12769983309593</v>
      </c>
    </row>
    <row r="5209" spans="2:3" x14ac:dyDescent="0.25">
      <c r="B5209" s="237">
        <v>5146</v>
      </c>
      <c r="C5209" s="236">
        <v>105.60381241107194</v>
      </c>
    </row>
    <row r="5210" spans="2:3" x14ac:dyDescent="0.25">
      <c r="B5210" s="237">
        <v>5147</v>
      </c>
      <c r="C5210" s="236">
        <v>137.85807225209589</v>
      </c>
    </row>
    <row r="5211" spans="2:3" x14ac:dyDescent="0.25">
      <c r="B5211" s="237">
        <v>5148</v>
      </c>
      <c r="C5211" s="236">
        <v>137.35896412809979</v>
      </c>
    </row>
    <row r="5212" spans="2:3" x14ac:dyDescent="0.25">
      <c r="B5212" s="237">
        <v>5149</v>
      </c>
      <c r="C5212" s="236">
        <v>155.02216031519322</v>
      </c>
    </row>
    <row r="5213" spans="2:3" x14ac:dyDescent="0.25">
      <c r="B5213" s="237">
        <v>5150</v>
      </c>
      <c r="C5213" s="236">
        <v>110.51096911793383</v>
      </c>
    </row>
    <row r="5214" spans="2:3" x14ac:dyDescent="0.25">
      <c r="B5214" s="237">
        <v>5151</v>
      </c>
      <c r="C5214" s="236">
        <v>101.32336453254842</v>
      </c>
    </row>
    <row r="5215" spans="2:3" x14ac:dyDescent="0.25">
      <c r="B5215" s="237">
        <v>5152</v>
      </c>
      <c r="C5215" s="236">
        <v>120.1617320823448</v>
      </c>
    </row>
    <row r="5216" spans="2:3" x14ac:dyDescent="0.25">
      <c r="B5216" s="237">
        <v>5153</v>
      </c>
      <c r="C5216" s="236">
        <v>124.09256389404263</v>
      </c>
    </row>
    <row r="5217" spans="2:3" x14ac:dyDescent="0.25">
      <c r="B5217" s="237">
        <v>5154</v>
      </c>
      <c r="C5217" s="236">
        <v>114.43084770571457</v>
      </c>
    </row>
    <row r="5218" spans="2:3" x14ac:dyDescent="0.25">
      <c r="B5218" s="237">
        <v>5155</v>
      </c>
      <c r="C5218" s="236">
        <v>103.23497417310233</v>
      </c>
    </row>
    <row r="5219" spans="2:3" x14ac:dyDescent="0.25">
      <c r="B5219" s="237">
        <v>5156</v>
      </c>
      <c r="C5219" s="236">
        <v>92.250835269980342</v>
      </c>
    </row>
    <row r="5220" spans="2:3" x14ac:dyDescent="0.25">
      <c r="B5220" s="237">
        <v>5157</v>
      </c>
      <c r="C5220" s="236">
        <v>57.9376216641935</v>
      </c>
    </row>
    <row r="5221" spans="2:3" x14ac:dyDescent="0.25">
      <c r="B5221" s="237">
        <v>5158</v>
      </c>
      <c r="C5221" s="236">
        <v>117.06581426705996</v>
      </c>
    </row>
    <row r="5222" spans="2:3" x14ac:dyDescent="0.25">
      <c r="B5222" s="237">
        <v>5159</v>
      </c>
      <c r="C5222" s="236">
        <v>105.23510224796001</v>
      </c>
    </row>
    <row r="5223" spans="2:3" x14ac:dyDescent="0.25">
      <c r="B5223" s="237">
        <v>5160</v>
      </c>
      <c r="C5223" s="236">
        <v>67.715948636435044</v>
      </c>
    </row>
    <row r="5224" spans="2:3" x14ac:dyDescent="0.25">
      <c r="B5224" s="237">
        <v>5161</v>
      </c>
      <c r="C5224" s="236">
        <v>144.73734108634633</v>
      </c>
    </row>
    <row r="5225" spans="2:3" x14ac:dyDescent="0.25">
      <c r="B5225" s="237">
        <v>5162</v>
      </c>
      <c r="C5225" s="236">
        <v>94.14753793841804</v>
      </c>
    </row>
    <row r="5226" spans="2:3" x14ac:dyDescent="0.25">
      <c r="B5226" s="237">
        <v>5163</v>
      </c>
      <c r="C5226" s="236">
        <v>165.94320150542285</v>
      </c>
    </row>
    <row r="5227" spans="2:3" x14ac:dyDescent="0.25">
      <c r="B5227" s="237">
        <v>5164</v>
      </c>
      <c r="C5227" s="236">
        <v>108.33017916904588</v>
      </c>
    </row>
    <row r="5228" spans="2:3" x14ac:dyDescent="0.25">
      <c r="B5228" s="237">
        <v>5165</v>
      </c>
      <c r="C5228" s="236">
        <v>76.654774474916934</v>
      </c>
    </row>
    <row r="5229" spans="2:3" x14ac:dyDescent="0.25">
      <c r="B5229" s="237">
        <v>5166</v>
      </c>
      <c r="C5229" s="236">
        <v>129.15552534248368</v>
      </c>
    </row>
    <row r="5230" spans="2:3" x14ac:dyDescent="0.25">
      <c r="B5230" s="237">
        <v>5167</v>
      </c>
      <c r="C5230" s="236">
        <v>67.787170967327086</v>
      </c>
    </row>
    <row r="5231" spans="2:3" x14ac:dyDescent="0.25">
      <c r="B5231" s="237">
        <v>5168</v>
      </c>
      <c r="C5231" s="236">
        <v>130.38648495661269</v>
      </c>
    </row>
    <row r="5232" spans="2:3" x14ac:dyDescent="0.25">
      <c r="B5232" s="237">
        <v>5169</v>
      </c>
      <c r="C5232" s="236">
        <v>122.85295933888654</v>
      </c>
    </row>
    <row r="5233" spans="2:3" x14ac:dyDescent="0.25">
      <c r="B5233" s="237">
        <v>5170</v>
      </c>
      <c r="C5233" s="236">
        <v>145.667941596513</v>
      </c>
    </row>
    <row r="5234" spans="2:3" x14ac:dyDescent="0.25">
      <c r="B5234" s="237">
        <v>5171</v>
      </c>
      <c r="C5234" s="236">
        <v>191.3166443731719</v>
      </c>
    </row>
    <row r="5235" spans="2:3" x14ac:dyDescent="0.25">
      <c r="B5235" s="237">
        <v>5172</v>
      </c>
      <c r="C5235" s="236">
        <v>136.9272253710179</v>
      </c>
    </row>
    <row r="5236" spans="2:3" x14ac:dyDescent="0.25">
      <c r="B5236" s="237">
        <v>5173</v>
      </c>
      <c r="C5236" s="236">
        <v>128.44996242411696</v>
      </c>
    </row>
    <row r="5237" spans="2:3" x14ac:dyDescent="0.25">
      <c r="B5237" s="237">
        <v>5174</v>
      </c>
      <c r="C5237" s="236">
        <v>93.385546732235397</v>
      </c>
    </row>
    <row r="5238" spans="2:3" x14ac:dyDescent="0.25">
      <c r="B5238" s="237">
        <v>5175</v>
      </c>
      <c r="C5238" s="236">
        <v>95.33997358583494</v>
      </c>
    </row>
    <row r="5239" spans="2:3" x14ac:dyDescent="0.25">
      <c r="B5239" s="237">
        <v>5176</v>
      </c>
      <c r="C5239" s="236">
        <v>146.57632816152244</v>
      </c>
    </row>
    <row r="5240" spans="2:3" x14ac:dyDescent="0.25">
      <c r="B5240" s="237">
        <v>5177</v>
      </c>
      <c r="C5240" s="236">
        <v>114.42181655159824</v>
      </c>
    </row>
    <row r="5241" spans="2:3" x14ac:dyDescent="0.25">
      <c r="B5241" s="237">
        <v>5178</v>
      </c>
      <c r="C5241" s="236">
        <v>89.905300272659929</v>
      </c>
    </row>
    <row r="5242" spans="2:3" x14ac:dyDescent="0.25">
      <c r="B5242" s="237">
        <v>5179</v>
      </c>
      <c r="C5242" s="236">
        <v>176.39662266671343</v>
      </c>
    </row>
    <row r="5243" spans="2:3" x14ac:dyDescent="0.25">
      <c r="B5243" s="237">
        <v>5180</v>
      </c>
      <c r="C5243" s="236">
        <v>109.01517344040388</v>
      </c>
    </row>
    <row r="5244" spans="2:3" x14ac:dyDescent="0.25">
      <c r="B5244" s="237">
        <v>5181</v>
      </c>
      <c r="C5244" s="236">
        <v>117.71754130045055</v>
      </c>
    </row>
    <row r="5245" spans="2:3" x14ac:dyDescent="0.25">
      <c r="B5245" s="237">
        <v>5182</v>
      </c>
      <c r="C5245" s="236">
        <v>83.384449006212307</v>
      </c>
    </row>
    <row r="5246" spans="2:3" x14ac:dyDescent="0.25">
      <c r="B5246" s="237">
        <v>5183</v>
      </c>
      <c r="C5246" s="236">
        <v>165.36034707523501</v>
      </c>
    </row>
    <row r="5247" spans="2:3" x14ac:dyDescent="0.25">
      <c r="B5247" s="237">
        <v>5184</v>
      </c>
      <c r="C5247" s="236">
        <v>77.197106883191282</v>
      </c>
    </row>
    <row r="5248" spans="2:3" x14ac:dyDescent="0.25">
      <c r="B5248" s="237">
        <v>5185</v>
      </c>
      <c r="C5248" s="236">
        <v>98.403640287513539</v>
      </c>
    </row>
    <row r="5249" spans="2:3" x14ac:dyDescent="0.25">
      <c r="B5249" s="237">
        <v>5186</v>
      </c>
      <c r="C5249" s="236">
        <v>188.02593157688469</v>
      </c>
    </row>
    <row r="5250" spans="2:3" x14ac:dyDescent="0.25">
      <c r="B5250" s="237">
        <v>5187</v>
      </c>
      <c r="C5250" s="236">
        <v>139.20501887641345</v>
      </c>
    </row>
    <row r="5251" spans="2:3" x14ac:dyDescent="0.25">
      <c r="B5251" s="237">
        <v>5188</v>
      </c>
      <c r="C5251" s="236">
        <v>109.5857623241843</v>
      </c>
    </row>
    <row r="5252" spans="2:3" x14ac:dyDescent="0.25">
      <c r="B5252" s="237">
        <v>5189</v>
      </c>
      <c r="C5252" s="236">
        <v>230.22609670671176</v>
      </c>
    </row>
    <row r="5253" spans="2:3" x14ac:dyDescent="0.25">
      <c r="B5253" s="237">
        <v>5190</v>
      </c>
      <c r="C5253" s="236">
        <v>94.17244006176729</v>
      </c>
    </row>
    <row r="5254" spans="2:3" x14ac:dyDescent="0.25">
      <c r="B5254" s="237">
        <v>5191</v>
      </c>
      <c r="C5254" s="236">
        <v>85.933400829558607</v>
      </c>
    </row>
    <row r="5255" spans="2:3" x14ac:dyDescent="0.25">
      <c r="B5255" s="237">
        <v>5192</v>
      </c>
      <c r="C5255" s="236">
        <v>213.09229193193369</v>
      </c>
    </row>
    <row r="5256" spans="2:3" x14ac:dyDescent="0.25">
      <c r="B5256" s="237">
        <v>5193</v>
      </c>
      <c r="C5256" s="236">
        <v>122.92838664074604</v>
      </c>
    </row>
    <row r="5257" spans="2:3" x14ac:dyDescent="0.25">
      <c r="B5257" s="237">
        <v>5194</v>
      </c>
      <c r="C5257" s="236">
        <v>118.87877936807446</v>
      </c>
    </row>
    <row r="5258" spans="2:3" x14ac:dyDescent="0.25">
      <c r="B5258" s="237">
        <v>5195</v>
      </c>
      <c r="C5258" s="236">
        <v>116.71051737521844</v>
      </c>
    </row>
    <row r="5259" spans="2:3" x14ac:dyDescent="0.25">
      <c r="B5259" s="237">
        <v>5196</v>
      </c>
      <c r="C5259" s="236">
        <v>109.81178748864589</v>
      </c>
    </row>
    <row r="5260" spans="2:3" x14ac:dyDescent="0.25">
      <c r="B5260" s="237">
        <v>5197</v>
      </c>
      <c r="C5260" s="236">
        <v>134.61598558762921</v>
      </c>
    </row>
    <row r="5261" spans="2:3" x14ac:dyDescent="0.25">
      <c r="B5261" s="237">
        <v>5198</v>
      </c>
      <c r="C5261" s="236">
        <v>134.80186838397941</v>
      </c>
    </row>
    <row r="5262" spans="2:3" x14ac:dyDescent="0.25">
      <c r="B5262" s="237">
        <v>5199</v>
      </c>
      <c r="C5262" s="236">
        <v>125.3451102009157</v>
      </c>
    </row>
    <row r="5263" spans="2:3" x14ac:dyDescent="0.25">
      <c r="B5263" s="237">
        <v>5200</v>
      </c>
      <c r="C5263" s="236">
        <v>227.1438789656865</v>
      </c>
    </row>
    <row r="5264" spans="2:3" x14ac:dyDescent="0.25">
      <c r="B5264" s="237">
        <v>5201</v>
      </c>
      <c r="C5264" s="236">
        <v>134.60315661647385</v>
      </c>
    </row>
    <row r="5265" spans="2:3" x14ac:dyDescent="0.25">
      <c r="B5265" s="237">
        <v>5202</v>
      </c>
      <c r="C5265" s="236">
        <v>139.91020665000494</v>
      </c>
    </row>
    <row r="5266" spans="2:3" x14ac:dyDescent="0.25">
      <c r="B5266" s="237">
        <v>5203</v>
      </c>
      <c r="C5266" s="236">
        <v>161.89310882370157</v>
      </c>
    </row>
    <row r="5267" spans="2:3" x14ac:dyDescent="0.25">
      <c r="B5267" s="237">
        <v>5204</v>
      </c>
      <c r="C5267" s="236">
        <v>71.685580051181105</v>
      </c>
    </row>
    <row r="5268" spans="2:3" x14ac:dyDescent="0.25">
      <c r="B5268" s="237">
        <v>5205</v>
      </c>
      <c r="C5268" s="236">
        <v>125.45763168134479</v>
      </c>
    </row>
    <row r="5269" spans="2:3" x14ac:dyDescent="0.25">
      <c r="B5269" s="237">
        <v>5206</v>
      </c>
      <c r="C5269" s="236">
        <v>138.7738880730395</v>
      </c>
    </row>
    <row r="5270" spans="2:3" x14ac:dyDescent="0.25">
      <c r="B5270" s="237">
        <v>5207</v>
      </c>
      <c r="C5270" s="236">
        <v>98.209939835197858</v>
      </c>
    </row>
    <row r="5271" spans="2:3" x14ac:dyDescent="0.25">
      <c r="B5271" s="237">
        <v>5208</v>
      </c>
      <c r="C5271" s="236">
        <v>117.99413343177065</v>
      </c>
    </row>
    <row r="5272" spans="2:3" x14ac:dyDescent="0.25">
      <c r="B5272" s="237">
        <v>5209</v>
      </c>
      <c r="C5272" s="236">
        <v>100.0306205697665</v>
      </c>
    </row>
    <row r="5273" spans="2:3" x14ac:dyDescent="0.25">
      <c r="B5273" s="237">
        <v>5210</v>
      </c>
      <c r="C5273" s="236">
        <v>142.95716419601339</v>
      </c>
    </row>
    <row r="5274" spans="2:3" x14ac:dyDescent="0.25">
      <c r="B5274" s="237">
        <v>5211</v>
      </c>
      <c r="C5274" s="236">
        <v>136.1771283514114</v>
      </c>
    </row>
    <row r="5275" spans="2:3" x14ac:dyDescent="0.25">
      <c r="B5275" s="237">
        <v>5212</v>
      </c>
      <c r="C5275" s="236">
        <v>99.886836412352366</v>
      </c>
    </row>
    <row r="5276" spans="2:3" x14ac:dyDescent="0.25">
      <c r="B5276" s="237">
        <v>5213</v>
      </c>
      <c r="C5276" s="236">
        <v>93.508536177446487</v>
      </c>
    </row>
    <row r="5277" spans="2:3" x14ac:dyDescent="0.25">
      <c r="B5277" s="237">
        <v>5214</v>
      </c>
      <c r="C5277" s="236">
        <v>136.31446300369072</v>
      </c>
    </row>
    <row r="5278" spans="2:3" x14ac:dyDescent="0.25">
      <c r="B5278" s="237">
        <v>5215</v>
      </c>
      <c r="C5278" s="236">
        <v>112.45796008363614</v>
      </c>
    </row>
    <row r="5279" spans="2:3" x14ac:dyDescent="0.25">
      <c r="B5279" s="237">
        <v>5216</v>
      </c>
      <c r="C5279" s="236">
        <v>157.57140482259678</v>
      </c>
    </row>
    <row r="5280" spans="2:3" x14ac:dyDescent="0.25">
      <c r="B5280" s="237">
        <v>5217</v>
      </c>
      <c r="C5280" s="236">
        <v>124.04895301114384</v>
      </c>
    </row>
    <row r="5281" spans="2:3" x14ac:dyDescent="0.25">
      <c r="B5281" s="237">
        <v>5218</v>
      </c>
      <c r="C5281" s="236">
        <v>192.71357034202191</v>
      </c>
    </row>
    <row r="5282" spans="2:3" x14ac:dyDescent="0.25">
      <c r="B5282" s="237">
        <v>5219</v>
      </c>
      <c r="C5282" s="236">
        <v>158.73721803747765</v>
      </c>
    </row>
    <row r="5283" spans="2:3" x14ac:dyDescent="0.25">
      <c r="B5283" s="237">
        <v>5220</v>
      </c>
      <c r="C5283" s="236">
        <v>104.29404155297117</v>
      </c>
    </row>
    <row r="5284" spans="2:3" x14ac:dyDescent="0.25">
      <c r="B5284" s="237">
        <v>5221</v>
      </c>
      <c r="C5284" s="236">
        <v>153.72011247234806</v>
      </c>
    </row>
    <row r="5285" spans="2:3" x14ac:dyDescent="0.25">
      <c r="B5285" s="237">
        <v>5222</v>
      </c>
      <c r="C5285" s="236">
        <v>145.41867386623983</v>
      </c>
    </row>
    <row r="5286" spans="2:3" x14ac:dyDescent="0.25">
      <c r="B5286" s="237">
        <v>5223</v>
      </c>
      <c r="C5286" s="236">
        <v>90.80835588087578</v>
      </c>
    </row>
    <row r="5287" spans="2:3" x14ac:dyDescent="0.25">
      <c r="B5287" s="237">
        <v>5224</v>
      </c>
      <c r="C5287" s="236">
        <v>103.85543011310287</v>
      </c>
    </row>
    <row r="5288" spans="2:3" x14ac:dyDescent="0.25">
      <c r="B5288" s="237">
        <v>5225</v>
      </c>
      <c r="C5288" s="236">
        <v>109.89531232620222</v>
      </c>
    </row>
    <row r="5289" spans="2:3" x14ac:dyDescent="0.25">
      <c r="B5289" s="237">
        <v>5226</v>
      </c>
      <c r="C5289" s="236">
        <v>125.1931956748392</v>
      </c>
    </row>
    <row r="5290" spans="2:3" x14ac:dyDescent="0.25">
      <c r="B5290" s="237">
        <v>5227</v>
      </c>
      <c r="C5290" s="236">
        <v>190.45281047371498</v>
      </c>
    </row>
    <row r="5291" spans="2:3" x14ac:dyDescent="0.25">
      <c r="B5291" s="237">
        <v>5228</v>
      </c>
      <c r="C5291" s="236">
        <v>92.289341400131107</v>
      </c>
    </row>
    <row r="5292" spans="2:3" x14ac:dyDescent="0.25">
      <c r="B5292" s="237">
        <v>5229</v>
      </c>
      <c r="C5292" s="236">
        <v>185.48646306026953</v>
      </c>
    </row>
    <row r="5293" spans="2:3" x14ac:dyDescent="0.25">
      <c r="B5293" s="237">
        <v>5230</v>
      </c>
      <c r="C5293" s="236">
        <v>77.379010958359189</v>
      </c>
    </row>
    <row r="5294" spans="2:3" x14ac:dyDescent="0.25">
      <c r="B5294" s="237">
        <v>5231</v>
      </c>
      <c r="C5294" s="236">
        <v>150.36490125108079</v>
      </c>
    </row>
    <row r="5295" spans="2:3" x14ac:dyDescent="0.25">
      <c r="B5295" s="237">
        <v>5232</v>
      </c>
      <c r="C5295" s="236">
        <v>161.65457788364191</v>
      </c>
    </row>
    <row r="5296" spans="2:3" x14ac:dyDescent="0.25">
      <c r="B5296" s="237">
        <v>5233</v>
      </c>
      <c r="C5296" s="236">
        <v>111.56896051269075</v>
      </c>
    </row>
    <row r="5297" spans="2:3" x14ac:dyDescent="0.25">
      <c r="B5297" s="237">
        <v>5234</v>
      </c>
      <c r="C5297" s="236">
        <v>93.419428139947854</v>
      </c>
    </row>
    <row r="5298" spans="2:3" x14ac:dyDescent="0.25">
      <c r="B5298" s="237">
        <v>5235</v>
      </c>
      <c r="C5298" s="236">
        <v>135.12831854920455</v>
      </c>
    </row>
    <row r="5299" spans="2:3" x14ac:dyDescent="0.25">
      <c r="B5299" s="237">
        <v>5236</v>
      </c>
      <c r="C5299" s="236">
        <v>101.57901240194738</v>
      </c>
    </row>
    <row r="5300" spans="2:3" x14ac:dyDescent="0.25">
      <c r="B5300" s="237">
        <v>5237</v>
      </c>
      <c r="C5300" s="236">
        <v>118.00346362142052</v>
      </c>
    </row>
    <row r="5301" spans="2:3" x14ac:dyDescent="0.25">
      <c r="B5301" s="237">
        <v>5238</v>
      </c>
      <c r="C5301" s="236">
        <v>157.20664520565012</v>
      </c>
    </row>
    <row r="5302" spans="2:3" x14ac:dyDescent="0.25">
      <c r="B5302" s="237">
        <v>5239</v>
      </c>
      <c r="C5302" s="236">
        <v>114.08790069811853</v>
      </c>
    </row>
    <row r="5303" spans="2:3" x14ac:dyDescent="0.25">
      <c r="B5303" s="237">
        <v>5240</v>
      </c>
      <c r="C5303" s="236">
        <v>109.1914528371376</v>
      </c>
    </row>
    <row r="5304" spans="2:3" x14ac:dyDescent="0.25">
      <c r="B5304" s="237">
        <v>5241</v>
      </c>
      <c r="C5304" s="236">
        <v>164.77207462138426</v>
      </c>
    </row>
    <row r="5305" spans="2:3" x14ac:dyDescent="0.25">
      <c r="B5305" s="237">
        <v>5242</v>
      </c>
      <c r="C5305" s="236">
        <v>141.79141918754723</v>
      </c>
    </row>
    <row r="5306" spans="2:3" x14ac:dyDescent="0.25">
      <c r="B5306" s="237">
        <v>5243</v>
      </c>
      <c r="C5306" s="236">
        <v>103.04946897430372</v>
      </c>
    </row>
    <row r="5307" spans="2:3" x14ac:dyDescent="0.25">
      <c r="B5307" s="237">
        <v>5244</v>
      </c>
      <c r="C5307" s="236">
        <v>105.56710980119648</v>
      </c>
    </row>
    <row r="5308" spans="2:3" x14ac:dyDescent="0.25">
      <c r="B5308" s="237">
        <v>5245</v>
      </c>
      <c r="C5308" s="236">
        <v>192.49757195077922</v>
      </c>
    </row>
    <row r="5309" spans="2:3" x14ac:dyDescent="0.25">
      <c r="B5309" s="237">
        <v>5246</v>
      </c>
      <c r="C5309" s="236">
        <v>124.21194618077747</v>
      </c>
    </row>
    <row r="5310" spans="2:3" x14ac:dyDescent="0.25">
      <c r="B5310" s="237">
        <v>5247</v>
      </c>
      <c r="C5310" s="236">
        <v>90.19015275853306</v>
      </c>
    </row>
    <row r="5311" spans="2:3" x14ac:dyDescent="0.25">
      <c r="B5311" s="237">
        <v>5248</v>
      </c>
      <c r="C5311" s="236">
        <v>201.44071181821312</v>
      </c>
    </row>
    <row r="5312" spans="2:3" x14ac:dyDescent="0.25">
      <c r="B5312" s="237">
        <v>5249</v>
      </c>
      <c r="C5312" s="236">
        <v>122.58909491473975</v>
      </c>
    </row>
    <row r="5313" spans="2:3" x14ac:dyDescent="0.25">
      <c r="B5313" s="237">
        <v>5250</v>
      </c>
      <c r="C5313" s="236">
        <v>112.45187300061939</v>
      </c>
    </row>
    <row r="5314" spans="2:3" x14ac:dyDescent="0.25">
      <c r="B5314" s="237">
        <v>5251</v>
      </c>
      <c r="C5314" s="236">
        <v>110.5254729562498</v>
      </c>
    </row>
    <row r="5315" spans="2:3" x14ac:dyDescent="0.25">
      <c r="B5315" s="237">
        <v>5252</v>
      </c>
      <c r="C5315" s="236">
        <v>216.61871692995589</v>
      </c>
    </row>
    <row r="5316" spans="2:3" x14ac:dyDescent="0.25">
      <c r="B5316" s="237">
        <v>5253</v>
      </c>
      <c r="C5316" s="236">
        <v>123.87573358443721</v>
      </c>
    </row>
    <row r="5317" spans="2:3" x14ac:dyDescent="0.25">
      <c r="B5317" s="237">
        <v>5254</v>
      </c>
      <c r="C5317" s="236">
        <v>99.981075162841989</v>
      </c>
    </row>
    <row r="5318" spans="2:3" x14ac:dyDescent="0.25">
      <c r="B5318" s="237">
        <v>5255</v>
      </c>
      <c r="C5318" s="236">
        <v>100.50785422600114</v>
      </c>
    </row>
    <row r="5319" spans="2:3" x14ac:dyDescent="0.25">
      <c r="B5319" s="237">
        <v>5256</v>
      </c>
      <c r="C5319" s="236">
        <v>221.60437429046627</v>
      </c>
    </row>
    <row r="5320" spans="2:3" x14ac:dyDescent="0.25">
      <c r="B5320" s="237">
        <v>5257</v>
      </c>
      <c r="C5320" s="236">
        <v>85.088630675530268</v>
      </c>
    </row>
    <row r="5321" spans="2:3" x14ac:dyDescent="0.25">
      <c r="B5321" s="237">
        <v>5258</v>
      </c>
      <c r="C5321" s="236">
        <v>103.73443199510778</v>
      </c>
    </row>
    <row r="5322" spans="2:3" x14ac:dyDescent="0.25">
      <c r="B5322" s="237">
        <v>5259</v>
      </c>
      <c r="C5322" s="236">
        <v>106.41885882337834</v>
      </c>
    </row>
    <row r="5323" spans="2:3" x14ac:dyDescent="0.25">
      <c r="B5323" s="237">
        <v>5260</v>
      </c>
      <c r="C5323" s="236">
        <v>222.40249858238573</v>
      </c>
    </row>
    <row r="5324" spans="2:3" x14ac:dyDescent="0.25">
      <c r="B5324" s="237">
        <v>5261</v>
      </c>
      <c r="C5324" s="236">
        <v>111.22833803913072</v>
      </c>
    </row>
    <row r="5325" spans="2:3" x14ac:dyDescent="0.25">
      <c r="B5325" s="237">
        <v>5262</v>
      </c>
      <c r="C5325" s="236">
        <v>124.3550472701193</v>
      </c>
    </row>
    <row r="5326" spans="2:3" x14ac:dyDescent="0.25">
      <c r="B5326" s="237">
        <v>5263</v>
      </c>
      <c r="C5326" s="236">
        <v>109.04929808064784</v>
      </c>
    </row>
    <row r="5327" spans="2:3" x14ac:dyDescent="0.25">
      <c r="B5327" s="237">
        <v>5264</v>
      </c>
      <c r="C5327" s="236">
        <v>139.5000545334411</v>
      </c>
    </row>
    <row r="5328" spans="2:3" x14ac:dyDescent="0.25">
      <c r="B5328" s="237">
        <v>5265</v>
      </c>
      <c r="C5328" s="236">
        <v>139.6964928277325</v>
      </c>
    </row>
    <row r="5329" spans="2:3" x14ac:dyDescent="0.25">
      <c r="B5329" s="237">
        <v>5266</v>
      </c>
      <c r="C5329" s="236">
        <v>144.87509194981874</v>
      </c>
    </row>
    <row r="5330" spans="2:3" x14ac:dyDescent="0.25">
      <c r="B5330" s="237">
        <v>5267</v>
      </c>
      <c r="C5330" s="236">
        <v>137.39978904851014</v>
      </c>
    </row>
    <row r="5331" spans="2:3" x14ac:dyDescent="0.25">
      <c r="B5331" s="237">
        <v>5268</v>
      </c>
      <c r="C5331" s="236">
        <v>167.98203744964536</v>
      </c>
    </row>
    <row r="5332" spans="2:3" x14ac:dyDescent="0.25">
      <c r="B5332" s="237">
        <v>5269</v>
      </c>
      <c r="C5332" s="236">
        <v>205.59140280791112</v>
      </c>
    </row>
    <row r="5333" spans="2:3" x14ac:dyDescent="0.25">
      <c r="B5333" s="237">
        <v>5270</v>
      </c>
      <c r="C5333" s="236">
        <v>121.28472594127228</v>
      </c>
    </row>
    <row r="5334" spans="2:3" x14ac:dyDescent="0.25">
      <c r="B5334" s="237">
        <v>5271</v>
      </c>
      <c r="C5334" s="236">
        <v>112.24203408953615</v>
      </c>
    </row>
    <row r="5335" spans="2:3" x14ac:dyDescent="0.25">
      <c r="B5335" s="237">
        <v>5272</v>
      </c>
      <c r="C5335" s="236">
        <v>104.30799759640217</v>
      </c>
    </row>
    <row r="5336" spans="2:3" x14ac:dyDescent="0.25">
      <c r="B5336" s="237">
        <v>5273</v>
      </c>
      <c r="C5336" s="236">
        <v>134.7175049198938</v>
      </c>
    </row>
    <row r="5337" spans="2:3" x14ac:dyDescent="0.25">
      <c r="B5337" s="237">
        <v>5274</v>
      </c>
      <c r="C5337" s="236">
        <v>148.23349450410353</v>
      </c>
    </row>
    <row r="5338" spans="2:3" x14ac:dyDescent="0.25">
      <c r="B5338" s="237">
        <v>5275</v>
      </c>
      <c r="C5338" s="236">
        <v>46.508597544840732</v>
      </c>
    </row>
    <row r="5339" spans="2:3" x14ac:dyDescent="0.25">
      <c r="B5339" s="237">
        <v>5276</v>
      </c>
      <c r="C5339" s="236">
        <v>75.865709372345606</v>
      </c>
    </row>
    <row r="5340" spans="2:3" x14ac:dyDescent="0.25">
      <c r="B5340" s="237">
        <v>5277</v>
      </c>
      <c r="C5340" s="236">
        <v>173.64780659611344</v>
      </c>
    </row>
    <row r="5341" spans="2:3" x14ac:dyDescent="0.25">
      <c r="B5341" s="237">
        <v>5278</v>
      </c>
      <c r="C5341" s="236">
        <v>97.782744041753304</v>
      </c>
    </row>
    <row r="5342" spans="2:3" x14ac:dyDescent="0.25">
      <c r="B5342" s="237">
        <v>5279</v>
      </c>
      <c r="C5342" s="236">
        <v>121.61281066856469</v>
      </c>
    </row>
    <row r="5343" spans="2:3" x14ac:dyDescent="0.25">
      <c r="B5343" s="237">
        <v>5280</v>
      </c>
      <c r="C5343" s="236">
        <v>156.99139245024853</v>
      </c>
    </row>
    <row r="5344" spans="2:3" x14ac:dyDescent="0.25">
      <c r="B5344" s="237">
        <v>5281</v>
      </c>
      <c r="C5344" s="236">
        <v>152.71169524095248</v>
      </c>
    </row>
    <row r="5345" spans="2:3" x14ac:dyDescent="0.25">
      <c r="B5345" s="237">
        <v>5282</v>
      </c>
      <c r="C5345" s="236">
        <v>153.99669290901639</v>
      </c>
    </row>
    <row r="5346" spans="2:3" x14ac:dyDescent="0.25">
      <c r="B5346" s="237">
        <v>5283</v>
      </c>
      <c r="C5346" s="236">
        <v>147.05337045344567</v>
      </c>
    </row>
    <row r="5347" spans="2:3" x14ac:dyDescent="0.25">
      <c r="B5347" s="237">
        <v>5284</v>
      </c>
      <c r="C5347" s="236">
        <v>118.41392947868574</v>
      </c>
    </row>
    <row r="5348" spans="2:3" x14ac:dyDescent="0.25">
      <c r="B5348" s="237">
        <v>5285</v>
      </c>
      <c r="C5348" s="236">
        <v>142.53897871676963</v>
      </c>
    </row>
    <row r="5349" spans="2:3" x14ac:dyDescent="0.25">
      <c r="B5349" s="237">
        <v>5286</v>
      </c>
      <c r="C5349" s="236">
        <v>97.341047666656195</v>
      </c>
    </row>
    <row r="5350" spans="2:3" x14ac:dyDescent="0.25">
      <c r="B5350" s="237">
        <v>5287</v>
      </c>
      <c r="C5350" s="236">
        <v>182.29364365467498</v>
      </c>
    </row>
    <row r="5351" spans="2:3" x14ac:dyDescent="0.25">
      <c r="B5351" s="237">
        <v>5288</v>
      </c>
      <c r="C5351" s="236">
        <v>118.42947877259549</v>
      </c>
    </row>
    <row r="5352" spans="2:3" x14ac:dyDescent="0.25">
      <c r="B5352" s="237">
        <v>5289</v>
      </c>
      <c r="C5352" s="236">
        <v>128.06564515900567</v>
      </c>
    </row>
    <row r="5353" spans="2:3" x14ac:dyDescent="0.25">
      <c r="B5353" s="237">
        <v>5290</v>
      </c>
      <c r="C5353" s="236">
        <v>145.09239126317888</v>
      </c>
    </row>
    <row r="5354" spans="2:3" x14ac:dyDescent="0.25">
      <c r="B5354" s="237">
        <v>5291</v>
      </c>
      <c r="C5354" s="236">
        <v>136.54010271316591</v>
      </c>
    </row>
    <row r="5355" spans="2:3" x14ac:dyDescent="0.25">
      <c r="B5355" s="237">
        <v>5292</v>
      </c>
      <c r="C5355" s="236">
        <v>133.82778277627054</v>
      </c>
    </row>
    <row r="5356" spans="2:3" x14ac:dyDescent="0.25">
      <c r="B5356" s="237">
        <v>5293</v>
      </c>
      <c r="C5356" s="236">
        <v>159.81679401916114</v>
      </c>
    </row>
    <row r="5357" spans="2:3" x14ac:dyDescent="0.25">
      <c r="B5357" s="237">
        <v>5294</v>
      </c>
      <c r="C5357" s="236">
        <v>152.09157056943886</v>
      </c>
    </row>
    <row r="5358" spans="2:3" x14ac:dyDescent="0.25">
      <c r="B5358" s="237">
        <v>5295</v>
      </c>
      <c r="C5358" s="236">
        <v>104.98372157218945</v>
      </c>
    </row>
    <row r="5359" spans="2:3" x14ac:dyDescent="0.25">
      <c r="B5359" s="237">
        <v>5296</v>
      </c>
      <c r="C5359" s="236">
        <v>123.38804063136276</v>
      </c>
    </row>
    <row r="5360" spans="2:3" x14ac:dyDescent="0.25">
      <c r="B5360" s="237">
        <v>5297</v>
      </c>
      <c r="C5360" s="236">
        <v>165.78595311155405</v>
      </c>
    </row>
    <row r="5361" spans="2:3" x14ac:dyDescent="0.25">
      <c r="B5361" s="237">
        <v>5298</v>
      </c>
      <c r="C5361" s="236">
        <v>154.46282151388513</v>
      </c>
    </row>
    <row r="5362" spans="2:3" x14ac:dyDescent="0.25">
      <c r="B5362" s="237">
        <v>5299</v>
      </c>
      <c r="C5362" s="236">
        <v>162.94909001354185</v>
      </c>
    </row>
    <row r="5363" spans="2:3" x14ac:dyDescent="0.25">
      <c r="B5363" s="237">
        <v>5300</v>
      </c>
      <c r="C5363" s="236">
        <v>125.77517800117364</v>
      </c>
    </row>
    <row r="5364" spans="2:3" x14ac:dyDescent="0.25">
      <c r="B5364" s="237">
        <v>5301</v>
      </c>
      <c r="C5364" s="236">
        <v>149.97046578927038</v>
      </c>
    </row>
    <row r="5365" spans="2:3" x14ac:dyDescent="0.25">
      <c r="B5365" s="237">
        <v>5302</v>
      </c>
      <c r="C5365" s="236">
        <v>115.6989771625872</v>
      </c>
    </row>
    <row r="5366" spans="2:3" x14ac:dyDescent="0.25">
      <c r="B5366" s="237">
        <v>5303</v>
      </c>
      <c r="C5366" s="236">
        <v>93.615936652542004</v>
      </c>
    </row>
    <row r="5367" spans="2:3" x14ac:dyDescent="0.25">
      <c r="B5367" s="237">
        <v>5304</v>
      </c>
      <c r="C5367" s="236">
        <v>126.82607827809282</v>
      </c>
    </row>
    <row r="5368" spans="2:3" x14ac:dyDescent="0.25">
      <c r="B5368" s="237">
        <v>5305</v>
      </c>
      <c r="C5368" s="236">
        <v>131.93472090136589</v>
      </c>
    </row>
    <row r="5369" spans="2:3" x14ac:dyDescent="0.25">
      <c r="B5369" s="237">
        <v>5306</v>
      </c>
      <c r="C5369" s="236">
        <v>118.58714582350235</v>
      </c>
    </row>
    <row r="5370" spans="2:3" x14ac:dyDescent="0.25">
      <c r="B5370" s="237">
        <v>5307</v>
      </c>
      <c r="C5370" s="236">
        <v>141.63978509879661</v>
      </c>
    </row>
    <row r="5371" spans="2:3" x14ac:dyDescent="0.25">
      <c r="B5371" s="237">
        <v>5308</v>
      </c>
      <c r="C5371" s="236">
        <v>122.23440489982409</v>
      </c>
    </row>
    <row r="5372" spans="2:3" x14ac:dyDescent="0.25">
      <c r="B5372" s="237">
        <v>5309</v>
      </c>
      <c r="C5372" s="236">
        <v>130.16493545582983</v>
      </c>
    </row>
    <row r="5373" spans="2:3" x14ac:dyDescent="0.25">
      <c r="B5373" s="237">
        <v>5310</v>
      </c>
      <c r="C5373" s="236">
        <v>112.00503203626361</v>
      </c>
    </row>
    <row r="5374" spans="2:3" x14ac:dyDescent="0.25">
      <c r="B5374" s="237">
        <v>5311</v>
      </c>
      <c r="C5374" s="236">
        <v>117.65548321904598</v>
      </c>
    </row>
    <row r="5375" spans="2:3" x14ac:dyDescent="0.25">
      <c r="B5375" s="237">
        <v>5312</v>
      </c>
      <c r="C5375" s="236">
        <v>157.09890259381666</v>
      </c>
    </row>
    <row r="5376" spans="2:3" x14ac:dyDescent="0.25">
      <c r="B5376" s="237">
        <v>5313</v>
      </c>
      <c r="C5376" s="236">
        <v>109.15104937149877</v>
      </c>
    </row>
    <row r="5377" spans="2:3" x14ac:dyDescent="0.25">
      <c r="B5377" s="237">
        <v>5314</v>
      </c>
      <c r="C5377" s="236">
        <v>182.08633675277343</v>
      </c>
    </row>
    <row r="5378" spans="2:3" x14ac:dyDescent="0.25">
      <c r="B5378" s="237">
        <v>5315</v>
      </c>
      <c r="C5378" s="236">
        <v>154.17658247342945</v>
      </c>
    </row>
    <row r="5379" spans="2:3" x14ac:dyDescent="0.25">
      <c r="B5379" s="237">
        <v>5316</v>
      </c>
      <c r="C5379" s="236">
        <v>99.53560972843664</v>
      </c>
    </row>
    <row r="5380" spans="2:3" x14ac:dyDescent="0.25">
      <c r="B5380" s="237">
        <v>5317</v>
      </c>
      <c r="C5380" s="236">
        <v>136.63564263106224</v>
      </c>
    </row>
    <row r="5381" spans="2:3" x14ac:dyDescent="0.25">
      <c r="B5381" s="237">
        <v>5318</v>
      </c>
      <c r="C5381" s="236">
        <v>78.970407554492709</v>
      </c>
    </row>
    <row r="5382" spans="2:3" x14ac:dyDescent="0.25">
      <c r="B5382" s="237">
        <v>5319</v>
      </c>
      <c r="C5382" s="236">
        <v>166.40656633315274</v>
      </c>
    </row>
    <row r="5383" spans="2:3" x14ac:dyDescent="0.25">
      <c r="B5383" s="237">
        <v>5320</v>
      </c>
      <c r="C5383" s="236">
        <v>147.28191246234744</v>
      </c>
    </row>
    <row r="5384" spans="2:3" x14ac:dyDescent="0.25">
      <c r="B5384" s="237">
        <v>5321</v>
      </c>
      <c r="C5384" s="236">
        <v>277.81801860849413</v>
      </c>
    </row>
    <row r="5385" spans="2:3" x14ac:dyDescent="0.25">
      <c r="B5385" s="237">
        <v>5322</v>
      </c>
      <c r="C5385" s="236">
        <v>238.50918778772149</v>
      </c>
    </row>
    <row r="5386" spans="2:3" x14ac:dyDescent="0.25">
      <c r="B5386" s="237">
        <v>5323</v>
      </c>
      <c r="C5386" s="236">
        <v>100.02381207606757</v>
      </c>
    </row>
    <row r="5387" spans="2:3" x14ac:dyDescent="0.25">
      <c r="B5387" s="237">
        <v>5324</v>
      </c>
      <c r="C5387" s="236">
        <v>163.00349280090984</v>
      </c>
    </row>
    <row r="5388" spans="2:3" x14ac:dyDescent="0.25">
      <c r="B5388" s="237">
        <v>5325</v>
      </c>
      <c r="C5388" s="236">
        <v>121.815869463448</v>
      </c>
    </row>
    <row r="5389" spans="2:3" x14ac:dyDescent="0.25">
      <c r="B5389" s="237">
        <v>5326</v>
      </c>
      <c r="C5389" s="236">
        <v>115.06102764113272</v>
      </c>
    </row>
    <row r="5390" spans="2:3" x14ac:dyDescent="0.25">
      <c r="B5390" s="237">
        <v>5327</v>
      </c>
      <c r="C5390" s="236">
        <v>69.241343818036114</v>
      </c>
    </row>
    <row r="5391" spans="2:3" x14ac:dyDescent="0.25">
      <c r="B5391" s="237">
        <v>5328</v>
      </c>
      <c r="C5391" s="236">
        <v>117.67567227620668</v>
      </c>
    </row>
    <row r="5392" spans="2:3" x14ac:dyDescent="0.25">
      <c r="B5392" s="237">
        <v>5329</v>
      </c>
      <c r="C5392" s="236">
        <v>76.203010785509463</v>
      </c>
    </row>
    <row r="5393" spans="2:3" x14ac:dyDescent="0.25">
      <c r="B5393" s="237">
        <v>5330</v>
      </c>
      <c r="C5393" s="236">
        <v>112.14782727483507</v>
      </c>
    </row>
    <row r="5394" spans="2:3" x14ac:dyDescent="0.25">
      <c r="B5394" s="237">
        <v>5331</v>
      </c>
      <c r="C5394" s="236">
        <v>134.98340324464777</v>
      </c>
    </row>
    <row r="5395" spans="2:3" x14ac:dyDescent="0.25">
      <c r="B5395" s="237">
        <v>5332</v>
      </c>
      <c r="C5395" s="236">
        <v>121.66189686437782</v>
      </c>
    </row>
    <row r="5396" spans="2:3" x14ac:dyDescent="0.25">
      <c r="B5396" s="237">
        <v>5333</v>
      </c>
      <c r="C5396" s="236">
        <v>197.53405860581358</v>
      </c>
    </row>
    <row r="5397" spans="2:3" x14ac:dyDescent="0.25">
      <c r="B5397" s="237">
        <v>5334</v>
      </c>
      <c r="C5397" s="236">
        <v>156.46623308695746</v>
      </c>
    </row>
    <row r="5398" spans="2:3" x14ac:dyDescent="0.25">
      <c r="B5398" s="237">
        <v>5335</v>
      </c>
      <c r="C5398" s="236">
        <v>127.8429127771759</v>
      </c>
    </row>
    <row r="5399" spans="2:3" x14ac:dyDescent="0.25">
      <c r="B5399" s="237">
        <v>5336</v>
      </c>
      <c r="C5399" s="236">
        <v>122.29240406948963</v>
      </c>
    </row>
    <row r="5400" spans="2:3" x14ac:dyDescent="0.25">
      <c r="B5400" s="237">
        <v>5337</v>
      </c>
      <c r="C5400" s="236">
        <v>126.66565577610633</v>
      </c>
    </row>
    <row r="5401" spans="2:3" x14ac:dyDescent="0.25">
      <c r="B5401" s="237">
        <v>5338</v>
      </c>
      <c r="C5401" s="236">
        <v>115.91260522393073</v>
      </c>
    </row>
    <row r="5402" spans="2:3" x14ac:dyDescent="0.25">
      <c r="B5402" s="237">
        <v>5339</v>
      </c>
      <c r="C5402" s="236">
        <v>146.34825217330794</v>
      </c>
    </row>
    <row r="5403" spans="2:3" x14ac:dyDescent="0.25">
      <c r="B5403" s="237">
        <v>5340</v>
      </c>
      <c r="C5403" s="236">
        <v>103.76269368330993</v>
      </c>
    </row>
    <row r="5404" spans="2:3" x14ac:dyDescent="0.25">
      <c r="B5404" s="237">
        <v>5341</v>
      </c>
      <c r="C5404" s="236">
        <v>112.5699923599898</v>
      </c>
    </row>
    <row r="5405" spans="2:3" x14ac:dyDescent="0.25">
      <c r="B5405" s="237">
        <v>5342</v>
      </c>
      <c r="C5405" s="236">
        <v>210.31437814032839</v>
      </c>
    </row>
    <row r="5406" spans="2:3" x14ac:dyDescent="0.25">
      <c r="B5406" s="237">
        <v>5343</v>
      </c>
      <c r="C5406" s="236">
        <v>177.31568172042353</v>
      </c>
    </row>
    <row r="5407" spans="2:3" x14ac:dyDescent="0.25">
      <c r="B5407" s="237">
        <v>5344</v>
      </c>
      <c r="C5407" s="236">
        <v>111.61419423984061</v>
      </c>
    </row>
    <row r="5408" spans="2:3" x14ac:dyDescent="0.25">
      <c r="B5408" s="237">
        <v>5345</v>
      </c>
      <c r="C5408" s="236">
        <v>126.96375230170655</v>
      </c>
    </row>
    <row r="5409" spans="2:3" x14ac:dyDescent="0.25">
      <c r="B5409" s="237">
        <v>5346</v>
      </c>
      <c r="C5409" s="236">
        <v>139.19787682986194</v>
      </c>
    </row>
    <row r="5410" spans="2:3" x14ac:dyDescent="0.25">
      <c r="B5410" s="237">
        <v>5347</v>
      </c>
      <c r="C5410" s="236">
        <v>116.61246449656538</v>
      </c>
    </row>
    <row r="5411" spans="2:3" x14ac:dyDescent="0.25">
      <c r="B5411" s="237">
        <v>5348</v>
      </c>
      <c r="C5411" s="236">
        <v>141.36237096866026</v>
      </c>
    </row>
    <row r="5412" spans="2:3" x14ac:dyDescent="0.25">
      <c r="B5412" s="237">
        <v>5349</v>
      </c>
      <c r="C5412" s="236">
        <v>293.00717947848943</v>
      </c>
    </row>
    <row r="5413" spans="2:3" x14ac:dyDescent="0.25">
      <c r="B5413" s="237">
        <v>5350</v>
      </c>
      <c r="C5413" s="236">
        <v>156.67986823185373</v>
      </c>
    </row>
    <row r="5414" spans="2:3" x14ac:dyDescent="0.25">
      <c r="B5414" s="237">
        <v>5351</v>
      </c>
      <c r="C5414" s="236">
        <v>111.9183652386708</v>
      </c>
    </row>
    <row r="5415" spans="2:3" x14ac:dyDescent="0.25">
      <c r="B5415" s="237">
        <v>5352</v>
      </c>
      <c r="C5415" s="236">
        <v>128.08350462335812</v>
      </c>
    </row>
    <row r="5416" spans="2:3" x14ac:dyDescent="0.25">
      <c r="B5416" s="237">
        <v>5353</v>
      </c>
      <c r="C5416" s="236">
        <v>103.20824097115086</v>
      </c>
    </row>
    <row r="5417" spans="2:3" x14ac:dyDescent="0.25">
      <c r="B5417" s="237">
        <v>5354</v>
      </c>
      <c r="C5417" s="236">
        <v>163.22995852538176</v>
      </c>
    </row>
    <row r="5418" spans="2:3" x14ac:dyDescent="0.25">
      <c r="B5418" s="237">
        <v>5355</v>
      </c>
      <c r="C5418" s="236">
        <v>109.00502937045883</v>
      </c>
    </row>
    <row r="5419" spans="2:3" x14ac:dyDescent="0.25">
      <c r="B5419" s="237">
        <v>5356</v>
      </c>
      <c r="C5419" s="236">
        <v>200.450898536301</v>
      </c>
    </row>
    <row r="5420" spans="2:3" x14ac:dyDescent="0.25">
      <c r="B5420" s="237">
        <v>5357</v>
      </c>
      <c r="C5420" s="236">
        <v>161.03537285170773</v>
      </c>
    </row>
    <row r="5421" spans="2:3" x14ac:dyDescent="0.25">
      <c r="B5421" s="237">
        <v>5358</v>
      </c>
      <c r="C5421" s="236">
        <v>145.19973057425386</v>
      </c>
    </row>
    <row r="5422" spans="2:3" x14ac:dyDescent="0.25">
      <c r="B5422" s="237">
        <v>5359</v>
      </c>
      <c r="C5422" s="236">
        <v>140.94180486615477</v>
      </c>
    </row>
    <row r="5423" spans="2:3" x14ac:dyDescent="0.25">
      <c r="B5423" s="237">
        <v>5360</v>
      </c>
      <c r="C5423" s="236">
        <v>164.55785016334531</v>
      </c>
    </row>
    <row r="5424" spans="2:3" x14ac:dyDescent="0.25">
      <c r="B5424" s="237">
        <v>5361</v>
      </c>
      <c r="C5424" s="236">
        <v>145.67908388127043</v>
      </c>
    </row>
    <row r="5425" spans="2:3" x14ac:dyDescent="0.25">
      <c r="B5425" s="237">
        <v>5362</v>
      </c>
      <c r="C5425" s="236">
        <v>131.46395280216763</v>
      </c>
    </row>
    <row r="5426" spans="2:3" x14ac:dyDescent="0.25">
      <c r="B5426" s="237">
        <v>5363</v>
      </c>
      <c r="C5426" s="236">
        <v>154.5459710442189</v>
      </c>
    </row>
    <row r="5427" spans="2:3" x14ac:dyDescent="0.25">
      <c r="B5427" s="237">
        <v>5364</v>
      </c>
      <c r="C5427" s="236">
        <v>152.36599539458305</v>
      </c>
    </row>
    <row r="5428" spans="2:3" x14ac:dyDescent="0.25">
      <c r="B5428" s="237">
        <v>5365</v>
      </c>
      <c r="C5428" s="236">
        <v>135.20493104391684</v>
      </c>
    </row>
    <row r="5429" spans="2:3" x14ac:dyDescent="0.25">
      <c r="B5429" s="237">
        <v>5366</v>
      </c>
      <c r="C5429" s="236">
        <v>188.09785956483049</v>
      </c>
    </row>
    <row r="5430" spans="2:3" x14ac:dyDescent="0.25">
      <c r="B5430" s="237">
        <v>5367</v>
      </c>
      <c r="C5430" s="236">
        <v>136.96298131766591</v>
      </c>
    </row>
    <row r="5431" spans="2:3" x14ac:dyDescent="0.25">
      <c r="B5431" s="237">
        <v>5368</v>
      </c>
      <c r="C5431" s="236">
        <v>120.32249143348579</v>
      </c>
    </row>
    <row r="5432" spans="2:3" x14ac:dyDescent="0.25">
      <c r="B5432" s="237">
        <v>5369</v>
      </c>
      <c r="C5432" s="236">
        <v>104.55319537240234</v>
      </c>
    </row>
    <row r="5433" spans="2:3" x14ac:dyDescent="0.25">
      <c r="B5433" s="237">
        <v>5370</v>
      </c>
      <c r="C5433" s="236">
        <v>103.13689747035269</v>
      </c>
    </row>
    <row r="5434" spans="2:3" x14ac:dyDescent="0.25">
      <c r="B5434" s="237">
        <v>5371</v>
      </c>
      <c r="C5434" s="236">
        <v>147.99264600054812</v>
      </c>
    </row>
    <row r="5435" spans="2:3" x14ac:dyDescent="0.25">
      <c r="B5435" s="237">
        <v>5372</v>
      </c>
      <c r="C5435" s="236">
        <v>120.93827203729728</v>
      </c>
    </row>
    <row r="5436" spans="2:3" x14ac:dyDescent="0.25">
      <c r="B5436" s="237">
        <v>5373</v>
      </c>
      <c r="C5436" s="236">
        <v>192.65322010738964</v>
      </c>
    </row>
    <row r="5437" spans="2:3" x14ac:dyDescent="0.25">
      <c r="B5437" s="237">
        <v>5374</v>
      </c>
      <c r="C5437" s="236">
        <v>106.4528524438978</v>
      </c>
    </row>
    <row r="5438" spans="2:3" x14ac:dyDescent="0.25">
      <c r="B5438" s="237">
        <v>5375</v>
      </c>
      <c r="C5438" s="236">
        <v>90.817370476579697</v>
      </c>
    </row>
    <row r="5439" spans="2:3" x14ac:dyDescent="0.25">
      <c r="B5439" s="237">
        <v>5376</v>
      </c>
      <c r="C5439" s="236">
        <v>128.6804286020629</v>
      </c>
    </row>
    <row r="5440" spans="2:3" x14ac:dyDescent="0.25">
      <c r="B5440" s="237">
        <v>5377</v>
      </c>
      <c r="C5440" s="236">
        <v>79.142092477463251</v>
      </c>
    </row>
    <row r="5441" spans="2:3" x14ac:dyDescent="0.25">
      <c r="B5441" s="237">
        <v>5378</v>
      </c>
      <c r="C5441" s="236">
        <v>182.79409406292601</v>
      </c>
    </row>
    <row r="5442" spans="2:3" x14ac:dyDescent="0.25">
      <c r="B5442" s="237">
        <v>5379</v>
      </c>
      <c r="C5442" s="236">
        <v>139.77724109277526</v>
      </c>
    </row>
    <row r="5443" spans="2:3" x14ac:dyDescent="0.25">
      <c r="B5443" s="237">
        <v>5380</v>
      </c>
      <c r="C5443" s="236">
        <v>118.90629409444591</v>
      </c>
    </row>
    <row r="5444" spans="2:3" x14ac:dyDescent="0.25">
      <c r="B5444" s="237">
        <v>5381</v>
      </c>
      <c r="C5444" s="236">
        <v>126.06066778831108</v>
      </c>
    </row>
    <row r="5445" spans="2:3" x14ac:dyDescent="0.25">
      <c r="B5445" s="237">
        <v>5382</v>
      </c>
      <c r="C5445" s="236">
        <v>94.043547105399043</v>
      </c>
    </row>
    <row r="5446" spans="2:3" x14ac:dyDescent="0.25">
      <c r="B5446" s="237">
        <v>5383</v>
      </c>
      <c r="C5446" s="236">
        <v>147.28290232234795</v>
      </c>
    </row>
    <row r="5447" spans="2:3" x14ac:dyDescent="0.25">
      <c r="B5447" s="237">
        <v>5384</v>
      </c>
      <c r="C5447" s="236">
        <v>132.76967779284527</v>
      </c>
    </row>
    <row r="5448" spans="2:3" x14ac:dyDescent="0.25">
      <c r="B5448" s="237">
        <v>5385</v>
      </c>
      <c r="C5448" s="236">
        <v>115.92333427845949</v>
      </c>
    </row>
    <row r="5449" spans="2:3" x14ac:dyDescent="0.25">
      <c r="B5449" s="237">
        <v>5386</v>
      </c>
      <c r="C5449" s="236">
        <v>156.96604033963288</v>
      </c>
    </row>
    <row r="5450" spans="2:3" x14ac:dyDescent="0.25">
      <c r="B5450" s="237">
        <v>5387</v>
      </c>
      <c r="C5450" s="236">
        <v>170.23092228230666</v>
      </c>
    </row>
    <row r="5451" spans="2:3" x14ac:dyDescent="0.25">
      <c r="B5451" s="237">
        <v>5388</v>
      </c>
      <c r="C5451" s="236">
        <v>172.336627646636</v>
      </c>
    </row>
    <row r="5452" spans="2:3" x14ac:dyDescent="0.25">
      <c r="B5452" s="237">
        <v>5389</v>
      </c>
      <c r="C5452" s="236">
        <v>158.63588867967439</v>
      </c>
    </row>
    <row r="5453" spans="2:3" x14ac:dyDescent="0.25">
      <c r="B5453" s="237">
        <v>5390</v>
      </c>
      <c r="C5453" s="236">
        <v>136.78935245331229</v>
      </c>
    </row>
    <row r="5454" spans="2:3" x14ac:dyDescent="0.25">
      <c r="B5454" s="237">
        <v>5391</v>
      </c>
      <c r="C5454" s="236">
        <v>88.506488344104199</v>
      </c>
    </row>
    <row r="5455" spans="2:3" x14ac:dyDescent="0.25">
      <c r="B5455" s="237">
        <v>5392</v>
      </c>
      <c r="C5455" s="236">
        <v>126.37466095234011</v>
      </c>
    </row>
    <row r="5456" spans="2:3" x14ac:dyDescent="0.25">
      <c r="B5456" s="237">
        <v>5393</v>
      </c>
      <c r="C5456" s="236">
        <v>239.56317596843871</v>
      </c>
    </row>
    <row r="5457" spans="2:3" x14ac:dyDescent="0.25">
      <c r="B5457" s="237">
        <v>5394</v>
      </c>
      <c r="C5457" s="236">
        <v>94.443001145196575</v>
      </c>
    </row>
    <row r="5458" spans="2:3" x14ac:dyDescent="0.25">
      <c r="B5458" s="237">
        <v>5395</v>
      </c>
      <c r="C5458" s="236">
        <v>128.52183361734097</v>
      </c>
    </row>
    <row r="5459" spans="2:3" x14ac:dyDescent="0.25">
      <c r="B5459" s="237">
        <v>5396</v>
      </c>
      <c r="C5459" s="236">
        <v>128.42111133357426</v>
      </c>
    </row>
    <row r="5460" spans="2:3" x14ac:dyDescent="0.25">
      <c r="B5460" s="237">
        <v>5397</v>
      </c>
      <c r="C5460" s="236">
        <v>145.15898605050734</v>
      </c>
    </row>
    <row r="5461" spans="2:3" x14ac:dyDescent="0.25">
      <c r="B5461" s="237">
        <v>5398</v>
      </c>
      <c r="C5461" s="236">
        <v>79.857628355812381</v>
      </c>
    </row>
    <row r="5462" spans="2:3" x14ac:dyDescent="0.25">
      <c r="B5462" s="237">
        <v>5399</v>
      </c>
      <c r="C5462" s="236">
        <v>155.50752498759437</v>
      </c>
    </row>
    <row r="5463" spans="2:3" x14ac:dyDescent="0.25">
      <c r="B5463" s="237">
        <v>5400</v>
      </c>
      <c r="C5463" s="236">
        <v>141.90935283591492</v>
      </c>
    </row>
    <row r="5464" spans="2:3" x14ac:dyDescent="0.25">
      <c r="B5464" s="237">
        <v>5401</v>
      </c>
      <c r="C5464" s="236">
        <v>112.5207621808094</v>
      </c>
    </row>
    <row r="5465" spans="2:3" x14ac:dyDescent="0.25">
      <c r="B5465" s="237">
        <v>5402</v>
      </c>
      <c r="C5465" s="236">
        <v>121.74780928272806</v>
      </c>
    </row>
    <row r="5466" spans="2:3" x14ac:dyDescent="0.25">
      <c r="B5466" s="237">
        <v>5403</v>
      </c>
      <c r="C5466" s="236">
        <v>90.224188831614853</v>
      </c>
    </row>
    <row r="5467" spans="2:3" x14ac:dyDescent="0.25">
      <c r="B5467" s="237">
        <v>5404</v>
      </c>
      <c r="C5467" s="236">
        <v>137.33241006870179</v>
      </c>
    </row>
    <row r="5468" spans="2:3" x14ac:dyDescent="0.25">
      <c r="B5468" s="237">
        <v>5405</v>
      </c>
      <c r="C5468" s="236">
        <v>124.44538943240863</v>
      </c>
    </row>
    <row r="5469" spans="2:3" x14ac:dyDescent="0.25">
      <c r="B5469" s="237">
        <v>5406</v>
      </c>
      <c r="C5469" s="236">
        <v>170.16924269839882</v>
      </c>
    </row>
    <row r="5470" spans="2:3" x14ac:dyDescent="0.25">
      <c r="B5470" s="237">
        <v>5407</v>
      </c>
      <c r="C5470" s="236">
        <v>147.28389472738803</v>
      </c>
    </row>
    <row r="5471" spans="2:3" x14ac:dyDescent="0.25">
      <c r="B5471" s="237">
        <v>5408</v>
      </c>
      <c r="C5471" s="236">
        <v>126.59495107378126</v>
      </c>
    </row>
    <row r="5472" spans="2:3" x14ac:dyDescent="0.25">
      <c r="B5472" s="237">
        <v>5409</v>
      </c>
      <c r="C5472" s="236">
        <v>162.11440846624461</v>
      </c>
    </row>
    <row r="5473" spans="2:3" x14ac:dyDescent="0.25">
      <c r="B5473" s="237">
        <v>5410</v>
      </c>
      <c r="C5473" s="236">
        <v>137.34577622512478</v>
      </c>
    </row>
    <row r="5474" spans="2:3" x14ac:dyDescent="0.25">
      <c r="B5474" s="237">
        <v>5411</v>
      </c>
      <c r="C5474" s="236">
        <v>88.159027779158379</v>
      </c>
    </row>
    <row r="5475" spans="2:3" x14ac:dyDescent="0.25">
      <c r="B5475" s="237">
        <v>5412</v>
      </c>
      <c r="C5475" s="236">
        <v>125.99211020804327</v>
      </c>
    </row>
    <row r="5476" spans="2:3" x14ac:dyDescent="0.25">
      <c r="B5476" s="237">
        <v>5413</v>
      </c>
      <c r="C5476" s="236">
        <v>132.07255634866561</v>
      </c>
    </row>
    <row r="5477" spans="2:3" x14ac:dyDescent="0.25">
      <c r="B5477" s="237">
        <v>5414</v>
      </c>
      <c r="C5477" s="236">
        <v>137.29956775619922</v>
      </c>
    </row>
    <row r="5478" spans="2:3" x14ac:dyDescent="0.25">
      <c r="B5478" s="237">
        <v>5415</v>
      </c>
      <c r="C5478" s="236">
        <v>130.86684933810284</v>
      </c>
    </row>
    <row r="5479" spans="2:3" x14ac:dyDescent="0.25">
      <c r="B5479" s="237">
        <v>5416</v>
      </c>
      <c r="C5479" s="236">
        <v>159.23372344589322</v>
      </c>
    </row>
    <row r="5480" spans="2:3" x14ac:dyDescent="0.25">
      <c r="B5480" s="237">
        <v>5417</v>
      </c>
      <c r="C5480" s="236">
        <v>181.89500927137044</v>
      </c>
    </row>
    <row r="5481" spans="2:3" x14ac:dyDescent="0.25">
      <c r="B5481" s="237">
        <v>5418</v>
      </c>
      <c r="C5481" s="236">
        <v>106.12042390612378</v>
      </c>
    </row>
    <row r="5482" spans="2:3" x14ac:dyDescent="0.25">
      <c r="B5482" s="237">
        <v>5419</v>
      </c>
      <c r="C5482" s="236">
        <v>112.13128811862563</v>
      </c>
    </row>
    <row r="5483" spans="2:3" x14ac:dyDescent="0.25">
      <c r="B5483" s="237">
        <v>5420</v>
      </c>
      <c r="C5483" s="236">
        <v>191.32395320410149</v>
      </c>
    </row>
    <row r="5484" spans="2:3" x14ac:dyDescent="0.25">
      <c r="B5484" s="237">
        <v>5421</v>
      </c>
      <c r="C5484" s="236">
        <v>213.74746544239736</v>
      </c>
    </row>
    <row r="5485" spans="2:3" x14ac:dyDescent="0.25">
      <c r="B5485" s="237">
        <v>5422</v>
      </c>
      <c r="C5485" s="236">
        <v>146.57657795226348</v>
      </c>
    </row>
    <row r="5486" spans="2:3" x14ac:dyDescent="0.25">
      <c r="B5486" s="237">
        <v>5423</v>
      </c>
      <c r="C5486" s="236">
        <v>188.52737616778822</v>
      </c>
    </row>
    <row r="5487" spans="2:3" x14ac:dyDescent="0.25">
      <c r="B5487" s="237">
        <v>5424</v>
      </c>
      <c r="C5487" s="236">
        <v>97.4138317681915</v>
      </c>
    </row>
    <row r="5488" spans="2:3" x14ac:dyDescent="0.25">
      <c r="B5488" s="237">
        <v>5425</v>
      </c>
      <c r="C5488" s="236">
        <v>126.03326055057885</v>
      </c>
    </row>
    <row r="5489" spans="2:3" x14ac:dyDescent="0.25">
      <c r="B5489" s="237">
        <v>5426</v>
      </c>
      <c r="C5489" s="236">
        <v>71.004594864972631</v>
      </c>
    </row>
    <row r="5490" spans="2:3" x14ac:dyDescent="0.25">
      <c r="B5490" s="237">
        <v>5427</v>
      </c>
      <c r="C5490" s="236">
        <v>147.70412157353792</v>
      </c>
    </row>
    <row r="5491" spans="2:3" x14ac:dyDescent="0.25">
      <c r="B5491" s="237">
        <v>5428</v>
      </c>
      <c r="C5491" s="236">
        <v>112.762534644723</v>
      </c>
    </row>
    <row r="5492" spans="2:3" x14ac:dyDescent="0.25">
      <c r="B5492" s="237">
        <v>5429</v>
      </c>
      <c r="C5492" s="236">
        <v>167.23854934822597</v>
      </c>
    </row>
    <row r="5493" spans="2:3" x14ac:dyDescent="0.25">
      <c r="B5493" s="237">
        <v>5430</v>
      </c>
      <c r="C5493" s="236">
        <v>157.9388360245236</v>
      </c>
    </row>
    <row r="5494" spans="2:3" x14ac:dyDescent="0.25">
      <c r="B5494" s="237">
        <v>5431</v>
      </c>
      <c r="C5494" s="236">
        <v>196.33475289848076</v>
      </c>
    </row>
    <row r="5495" spans="2:3" x14ac:dyDescent="0.25">
      <c r="B5495" s="237">
        <v>5432</v>
      </c>
      <c r="C5495" s="236">
        <v>142.00259098278644</v>
      </c>
    </row>
    <row r="5496" spans="2:3" x14ac:dyDescent="0.25">
      <c r="B5496" s="237">
        <v>5433</v>
      </c>
      <c r="C5496" s="236">
        <v>156.67671984795604</v>
      </c>
    </row>
    <row r="5497" spans="2:3" x14ac:dyDescent="0.25">
      <c r="B5497" s="237">
        <v>5434</v>
      </c>
      <c r="C5497" s="236">
        <v>118.28865509393471</v>
      </c>
    </row>
    <row r="5498" spans="2:3" x14ac:dyDescent="0.25">
      <c r="B5498" s="237">
        <v>5435</v>
      </c>
      <c r="C5498" s="236">
        <v>125.03497217137685</v>
      </c>
    </row>
    <row r="5499" spans="2:3" x14ac:dyDescent="0.25">
      <c r="B5499" s="237">
        <v>5436</v>
      </c>
      <c r="C5499" s="236">
        <v>101.8021644179028</v>
      </c>
    </row>
    <row r="5500" spans="2:3" x14ac:dyDescent="0.25">
      <c r="B5500" s="237">
        <v>5437</v>
      </c>
      <c r="C5500" s="236">
        <v>137.94829250058913</v>
      </c>
    </row>
    <row r="5501" spans="2:3" x14ac:dyDescent="0.25">
      <c r="B5501" s="237">
        <v>5438</v>
      </c>
      <c r="C5501" s="236">
        <v>132.22703476990108</v>
      </c>
    </row>
    <row r="5502" spans="2:3" x14ac:dyDescent="0.25">
      <c r="B5502" s="237">
        <v>5439</v>
      </c>
      <c r="C5502" s="236">
        <v>118.98225164399183</v>
      </c>
    </row>
    <row r="5503" spans="2:3" x14ac:dyDescent="0.25">
      <c r="B5503" s="237">
        <v>5440</v>
      </c>
      <c r="C5503" s="236">
        <v>117.81086081688785</v>
      </c>
    </row>
    <row r="5504" spans="2:3" x14ac:dyDescent="0.25">
      <c r="B5504" s="237">
        <v>5441</v>
      </c>
      <c r="C5504" s="236">
        <v>161.27167892540879</v>
      </c>
    </row>
    <row r="5505" spans="2:3" x14ac:dyDescent="0.25">
      <c r="B5505" s="237">
        <v>5442</v>
      </c>
      <c r="C5505" s="236">
        <v>104.42634366045323</v>
      </c>
    </row>
    <row r="5506" spans="2:3" x14ac:dyDescent="0.25">
      <c r="B5506" s="237">
        <v>5443</v>
      </c>
      <c r="C5506" s="236">
        <v>141.98920603947391</v>
      </c>
    </row>
    <row r="5507" spans="2:3" x14ac:dyDescent="0.25">
      <c r="B5507" s="237">
        <v>5444</v>
      </c>
      <c r="C5507" s="236">
        <v>155.180688117362</v>
      </c>
    </row>
    <row r="5508" spans="2:3" x14ac:dyDescent="0.25">
      <c r="B5508" s="237">
        <v>5445</v>
      </c>
      <c r="C5508" s="236">
        <v>142.8606925403158</v>
      </c>
    </row>
    <row r="5509" spans="2:3" x14ac:dyDescent="0.25">
      <c r="B5509" s="237">
        <v>5446</v>
      </c>
      <c r="C5509" s="236">
        <v>94.369246371890782</v>
      </c>
    </row>
    <row r="5510" spans="2:3" x14ac:dyDescent="0.25">
      <c r="B5510" s="237">
        <v>5447</v>
      </c>
      <c r="C5510" s="236">
        <v>126.95694344908588</v>
      </c>
    </row>
    <row r="5511" spans="2:3" x14ac:dyDescent="0.25">
      <c r="B5511" s="237">
        <v>5448</v>
      </c>
      <c r="C5511" s="236">
        <v>78.292588380752989</v>
      </c>
    </row>
    <row r="5512" spans="2:3" x14ac:dyDescent="0.25">
      <c r="B5512" s="237">
        <v>5449</v>
      </c>
      <c r="C5512" s="236">
        <v>87.375310284179577</v>
      </c>
    </row>
    <row r="5513" spans="2:3" x14ac:dyDescent="0.25">
      <c r="B5513" s="237">
        <v>5450</v>
      </c>
      <c r="C5513" s="236">
        <v>171.93630128358359</v>
      </c>
    </row>
    <row r="5514" spans="2:3" x14ac:dyDescent="0.25">
      <c r="B5514" s="237">
        <v>5451</v>
      </c>
      <c r="C5514" s="236">
        <v>111.5705452361598</v>
      </c>
    </row>
    <row r="5515" spans="2:3" x14ac:dyDescent="0.25">
      <c r="B5515" s="237">
        <v>5452</v>
      </c>
      <c r="C5515" s="236">
        <v>167.01884717557866</v>
      </c>
    </row>
    <row r="5516" spans="2:3" x14ac:dyDescent="0.25">
      <c r="B5516" s="237">
        <v>5453</v>
      </c>
      <c r="C5516" s="236">
        <v>203.61818557784264</v>
      </c>
    </row>
    <row r="5517" spans="2:3" x14ac:dyDescent="0.25">
      <c r="B5517" s="237">
        <v>5454</v>
      </c>
      <c r="C5517" s="236">
        <v>242.41696556508032</v>
      </c>
    </row>
    <row r="5518" spans="2:3" x14ac:dyDescent="0.25">
      <c r="B5518" s="237">
        <v>5455</v>
      </c>
      <c r="C5518" s="236">
        <v>138.82103359911378</v>
      </c>
    </row>
    <row r="5519" spans="2:3" x14ac:dyDescent="0.25">
      <c r="B5519" s="237">
        <v>5456</v>
      </c>
      <c r="C5519" s="236">
        <v>114.19304664133863</v>
      </c>
    </row>
    <row r="5520" spans="2:3" x14ac:dyDescent="0.25">
      <c r="B5520" s="237">
        <v>5457</v>
      </c>
      <c r="C5520" s="236">
        <v>197.4200629302874</v>
      </c>
    </row>
    <row r="5521" spans="2:3" x14ac:dyDescent="0.25">
      <c r="B5521" s="237">
        <v>5458</v>
      </c>
      <c r="C5521" s="236">
        <v>143.69940572892699</v>
      </c>
    </row>
    <row r="5522" spans="2:3" x14ac:dyDescent="0.25">
      <c r="B5522" s="237">
        <v>5459</v>
      </c>
      <c r="C5522" s="236">
        <v>191.40094206676179</v>
      </c>
    </row>
    <row r="5523" spans="2:3" x14ac:dyDescent="0.25">
      <c r="B5523" s="237">
        <v>5460</v>
      </c>
      <c r="C5523" s="236">
        <v>122.68669534289104</v>
      </c>
    </row>
    <row r="5524" spans="2:3" x14ac:dyDescent="0.25">
      <c r="B5524" s="237">
        <v>5461</v>
      </c>
      <c r="C5524" s="236">
        <v>142.68923720817119</v>
      </c>
    </row>
    <row r="5525" spans="2:3" x14ac:dyDescent="0.25">
      <c r="B5525" s="237">
        <v>5462</v>
      </c>
      <c r="C5525" s="236">
        <v>201.38303717358551</v>
      </c>
    </row>
    <row r="5526" spans="2:3" x14ac:dyDescent="0.25">
      <c r="B5526" s="237">
        <v>5463</v>
      </c>
      <c r="C5526" s="236">
        <v>190.64714304698359</v>
      </c>
    </row>
    <row r="5527" spans="2:3" x14ac:dyDescent="0.25">
      <c r="B5527" s="237">
        <v>5464</v>
      </c>
      <c r="C5527" s="236">
        <v>113.40861869217852</v>
      </c>
    </row>
    <row r="5528" spans="2:3" x14ac:dyDescent="0.25">
      <c r="B5528" s="237">
        <v>5465</v>
      </c>
      <c r="C5528" s="236">
        <v>95.800959932947464</v>
      </c>
    </row>
    <row r="5529" spans="2:3" x14ac:dyDescent="0.25">
      <c r="B5529" s="237">
        <v>5466</v>
      </c>
      <c r="C5529" s="236">
        <v>138.94597226485601</v>
      </c>
    </row>
    <row r="5530" spans="2:3" x14ac:dyDescent="0.25">
      <c r="B5530" s="237">
        <v>5467</v>
      </c>
      <c r="C5530" s="236">
        <v>114.41670240659997</v>
      </c>
    </row>
    <row r="5531" spans="2:3" x14ac:dyDescent="0.25">
      <c r="B5531" s="237">
        <v>5468</v>
      </c>
      <c r="C5531" s="236">
        <v>143.27455200058083</v>
      </c>
    </row>
    <row r="5532" spans="2:3" x14ac:dyDescent="0.25">
      <c r="B5532" s="237">
        <v>5469</v>
      </c>
      <c r="C5532" s="236">
        <v>129.39102663857787</v>
      </c>
    </row>
    <row r="5533" spans="2:3" x14ac:dyDescent="0.25">
      <c r="B5533" s="237">
        <v>5470</v>
      </c>
      <c r="C5533" s="236">
        <v>138.04228128420749</v>
      </c>
    </row>
    <row r="5534" spans="2:3" x14ac:dyDescent="0.25">
      <c r="B5534" s="237">
        <v>5471</v>
      </c>
      <c r="C5534" s="236">
        <v>68.253436603455285</v>
      </c>
    </row>
    <row r="5535" spans="2:3" x14ac:dyDescent="0.25">
      <c r="B5535" s="237">
        <v>5472</v>
      </c>
      <c r="C5535" s="236">
        <v>173.4348808385999</v>
      </c>
    </row>
    <row r="5536" spans="2:3" x14ac:dyDescent="0.25">
      <c r="B5536" s="237">
        <v>5473</v>
      </c>
      <c r="C5536" s="236">
        <v>147.95966599737397</v>
      </c>
    </row>
    <row r="5537" spans="2:3" x14ac:dyDescent="0.25">
      <c r="B5537" s="237">
        <v>5474</v>
      </c>
      <c r="C5537" s="236">
        <v>132.0465581319495</v>
      </c>
    </row>
    <row r="5538" spans="2:3" x14ac:dyDescent="0.25">
      <c r="B5538" s="237">
        <v>5475</v>
      </c>
      <c r="C5538" s="236">
        <v>153.94316651486645</v>
      </c>
    </row>
    <row r="5539" spans="2:3" x14ac:dyDescent="0.25">
      <c r="B5539" s="237">
        <v>5476</v>
      </c>
      <c r="C5539" s="236">
        <v>88.463090240818218</v>
      </c>
    </row>
    <row r="5540" spans="2:3" x14ac:dyDescent="0.25">
      <c r="B5540" s="237">
        <v>5477</v>
      </c>
      <c r="C5540" s="236">
        <v>126.31692488444048</v>
      </c>
    </row>
    <row r="5541" spans="2:3" x14ac:dyDescent="0.25">
      <c r="B5541" s="237">
        <v>5478</v>
      </c>
      <c r="C5541" s="236">
        <v>216.36727183775429</v>
      </c>
    </row>
    <row r="5542" spans="2:3" x14ac:dyDescent="0.25">
      <c r="B5542" s="237">
        <v>5479</v>
      </c>
      <c r="C5542" s="236">
        <v>109.61787219952667</v>
      </c>
    </row>
    <row r="5543" spans="2:3" x14ac:dyDescent="0.25">
      <c r="B5543" s="237">
        <v>5480</v>
      </c>
      <c r="C5543" s="236">
        <v>88.293542886009348</v>
      </c>
    </row>
    <row r="5544" spans="2:3" x14ac:dyDescent="0.25">
      <c r="B5544" s="237">
        <v>5481</v>
      </c>
      <c r="C5544" s="236">
        <v>114.93323361863118</v>
      </c>
    </row>
    <row r="5545" spans="2:3" x14ac:dyDescent="0.25">
      <c r="B5545" s="237">
        <v>5482</v>
      </c>
      <c r="C5545" s="236">
        <v>87.986254065062141</v>
      </c>
    </row>
    <row r="5546" spans="2:3" x14ac:dyDescent="0.25">
      <c r="B5546" s="237">
        <v>5483</v>
      </c>
      <c r="C5546" s="236">
        <v>145.26661996439509</v>
      </c>
    </row>
    <row r="5547" spans="2:3" x14ac:dyDescent="0.25">
      <c r="B5547" s="237">
        <v>5484</v>
      </c>
      <c r="C5547" s="236">
        <v>104.21869059361487</v>
      </c>
    </row>
    <row r="5548" spans="2:3" x14ac:dyDescent="0.25">
      <c r="B5548" s="237">
        <v>5485</v>
      </c>
      <c r="C5548" s="236">
        <v>83.403691664047443</v>
      </c>
    </row>
    <row r="5549" spans="2:3" x14ac:dyDescent="0.25">
      <c r="B5549" s="237">
        <v>5486</v>
      </c>
      <c r="C5549" s="236">
        <v>120.10309178289302</v>
      </c>
    </row>
    <row r="5550" spans="2:3" x14ac:dyDescent="0.25">
      <c r="B5550" s="237">
        <v>5487</v>
      </c>
      <c r="C5550" s="236">
        <v>131.8481576857011</v>
      </c>
    </row>
    <row r="5551" spans="2:3" x14ac:dyDescent="0.25">
      <c r="B5551" s="237">
        <v>5488</v>
      </c>
      <c r="C5551" s="236">
        <v>169.09565656324543</v>
      </c>
    </row>
    <row r="5552" spans="2:3" x14ac:dyDescent="0.25">
      <c r="B5552" s="237">
        <v>5489</v>
      </c>
      <c r="C5552" s="236">
        <v>124.33276535769402</v>
      </c>
    </row>
    <row r="5553" spans="2:3" x14ac:dyDescent="0.25">
      <c r="B5553" s="237">
        <v>5490</v>
      </c>
      <c r="C5553" s="236">
        <v>110.0573803473476</v>
      </c>
    </row>
    <row r="5554" spans="2:3" x14ac:dyDescent="0.25">
      <c r="B5554" s="237">
        <v>5491</v>
      </c>
      <c r="C5554" s="236">
        <v>92.706882080653784</v>
      </c>
    </row>
    <row r="5555" spans="2:3" x14ac:dyDescent="0.25">
      <c r="B5555" s="237">
        <v>5492</v>
      </c>
      <c r="C5555" s="236">
        <v>132.75988449400819</v>
      </c>
    </row>
    <row r="5556" spans="2:3" x14ac:dyDescent="0.25">
      <c r="B5556" s="237">
        <v>5493</v>
      </c>
      <c r="C5556" s="236">
        <v>115.828100986503</v>
      </c>
    </row>
    <row r="5557" spans="2:3" x14ac:dyDescent="0.25">
      <c r="B5557" s="237">
        <v>5494</v>
      </c>
      <c r="C5557" s="236">
        <v>132.29757770851828</v>
      </c>
    </row>
    <row r="5558" spans="2:3" x14ac:dyDescent="0.25">
      <c r="B5558" s="237">
        <v>5495</v>
      </c>
      <c r="C5558" s="236">
        <v>184.94100165838344</v>
      </c>
    </row>
    <row r="5559" spans="2:3" x14ac:dyDescent="0.25">
      <c r="B5559" s="237">
        <v>5496</v>
      </c>
      <c r="C5559" s="236">
        <v>148.40888201158396</v>
      </c>
    </row>
    <row r="5560" spans="2:3" x14ac:dyDescent="0.25">
      <c r="B5560" s="237">
        <v>5497</v>
      </c>
      <c r="C5560" s="236">
        <v>79.660325564165021</v>
      </c>
    </row>
    <row r="5561" spans="2:3" x14ac:dyDescent="0.25">
      <c r="B5561" s="237">
        <v>5498</v>
      </c>
      <c r="C5561" s="236">
        <v>140.55755048792128</v>
      </c>
    </row>
    <row r="5562" spans="2:3" x14ac:dyDescent="0.25">
      <c r="B5562" s="237">
        <v>5499</v>
      </c>
      <c r="C5562" s="236">
        <v>206.39744401690362</v>
      </c>
    </row>
    <row r="5563" spans="2:3" x14ac:dyDescent="0.25">
      <c r="B5563" s="237">
        <v>5500</v>
      </c>
      <c r="C5563" s="236">
        <v>129.2005189358793</v>
      </c>
    </row>
    <row r="5564" spans="2:3" x14ac:dyDescent="0.25">
      <c r="B5564" s="237">
        <v>5501</v>
      </c>
      <c r="C5564" s="236">
        <v>109.30326223803564</v>
      </c>
    </row>
    <row r="5565" spans="2:3" x14ac:dyDescent="0.25">
      <c r="B5565" s="237">
        <v>5502</v>
      </c>
      <c r="C5565" s="236">
        <v>153.91906486141181</v>
      </c>
    </row>
    <row r="5566" spans="2:3" x14ac:dyDescent="0.25">
      <c r="B5566" s="237">
        <v>5503</v>
      </c>
      <c r="C5566" s="236">
        <v>116.20135665697028</v>
      </c>
    </row>
    <row r="5567" spans="2:3" x14ac:dyDescent="0.25">
      <c r="B5567" s="237">
        <v>5504</v>
      </c>
      <c r="C5567" s="236">
        <v>111.4807699727469</v>
      </c>
    </row>
    <row r="5568" spans="2:3" x14ac:dyDescent="0.25">
      <c r="B5568" s="237">
        <v>5505</v>
      </c>
      <c r="C5568" s="236">
        <v>137.14691118521506</v>
      </c>
    </row>
    <row r="5569" spans="2:3" x14ac:dyDescent="0.25">
      <c r="B5569" s="237">
        <v>5506</v>
      </c>
      <c r="C5569" s="236">
        <v>143.69749296617175</v>
      </c>
    </row>
    <row r="5570" spans="2:3" x14ac:dyDescent="0.25">
      <c r="B5570" s="237">
        <v>5507</v>
      </c>
      <c r="C5570" s="236">
        <v>152.2529465905574</v>
      </c>
    </row>
    <row r="5571" spans="2:3" x14ac:dyDescent="0.25">
      <c r="B5571" s="237">
        <v>5508</v>
      </c>
      <c r="C5571" s="236">
        <v>81.373127018826963</v>
      </c>
    </row>
    <row r="5572" spans="2:3" x14ac:dyDescent="0.25">
      <c r="B5572" s="237">
        <v>5509</v>
      </c>
      <c r="C5572" s="236">
        <v>111.87740794303342</v>
      </c>
    </row>
    <row r="5573" spans="2:3" x14ac:dyDescent="0.25">
      <c r="B5573" s="237">
        <v>5510</v>
      </c>
      <c r="C5573" s="236">
        <v>119.12487363402046</v>
      </c>
    </row>
    <row r="5574" spans="2:3" x14ac:dyDescent="0.25">
      <c r="B5574" s="237">
        <v>5511</v>
      </c>
      <c r="C5574" s="236">
        <v>103.48866296714193</v>
      </c>
    </row>
    <row r="5575" spans="2:3" x14ac:dyDescent="0.25">
      <c r="B5575" s="237">
        <v>5512</v>
      </c>
      <c r="C5575" s="236">
        <v>159.27576683072263</v>
      </c>
    </row>
    <row r="5576" spans="2:3" x14ac:dyDescent="0.25">
      <c r="B5576" s="237">
        <v>5513</v>
      </c>
      <c r="C5576" s="236">
        <v>116.60629759249839</v>
      </c>
    </row>
    <row r="5577" spans="2:3" x14ac:dyDescent="0.25">
      <c r="B5577" s="237">
        <v>5514</v>
      </c>
      <c r="C5577" s="236">
        <v>99.194153934760564</v>
      </c>
    </row>
    <row r="5578" spans="2:3" x14ac:dyDescent="0.25">
      <c r="B5578" s="237">
        <v>5515</v>
      </c>
      <c r="C5578" s="236">
        <v>170.48842665473907</v>
      </c>
    </row>
    <row r="5579" spans="2:3" x14ac:dyDescent="0.25">
      <c r="B5579" s="237">
        <v>5516</v>
      </c>
      <c r="C5579" s="236">
        <v>141.57169730278321</v>
      </c>
    </row>
    <row r="5580" spans="2:3" x14ac:dyDescent="0.25">
      <c r="B5580" s="237">
        <v>5517</v>
      </c>
      <c r="C5580" s="236">
        <v>151.69386348709108</v>
      </c>
    </row>
    <row r="5581" spans="2:3" x14ac:dyDescent="0.25">
      <c r="B5581" s="237">
        <v>5518</v>
      </c>
      <c r="C5581" s="236">
        <v>138.44193625124194</v>
      </c>
    </row>
    <row r="5582" spans="2:3" x14ac:dyDescent="0.25">
      <c r="B5582" s="237">
        <v>5519</v>
      </c>
      <c r="C5582" s="236">
        <v>89.51716926949419</v>
      </c>
    </row>
    <row r="5583" spans="2:3" x14ac:dyDescent="0.25">
      <c r="B5583" s="237">
        <v>5520</v>
      </c>
      <c r="C5583" s="236">
        <v>90.035476083467472</v>
      </c>
    </row>
    <row r="5584" spans="2:3" x14ac:dyDescent="0.25">
      <c r="B5584" s="237">
        <v>5521</v>
      </c>
      <c r="C5584" s="236">
        <v>117.89808720961344</v>
      </c>
    </row>
    <row r="5585" spans="2:3" x14ac:dyDescent="0.25">
      <c r="B5585" s="237">
        <v>5522</v>
      </c>
      <c r="C5585" s="236">
        <v>110.98765332874243</v>
      </c>
    </row>
    <row r="5586" spans="2:3" x14ac:dyDescent="0.25">
      <c r="B5586" s="237">
        <v>5523</v>
      </c>
      <c r="C5586" s="236">
        <v>128.74026147815326</v>
      </c>
    </row>
    <row r="5587" spans="2:3" x14ac:dyDescent="0.25">
      <c r="B5587" s="237">
        <v>5524</v>
      </c>
      <c r="C5587" s="236">
        <v>90.195328997086008</v>
      </c>
    </row>
    <row r="5588" spans="2:3" x14ac:dyDescent="0.25">
      <c r="B5588" s="237">
        <v>5525</v>
      </c>
      <c r="C5588" s="236">
        <v>136.68375014313042</v>
      </c>
    </row>
    <row r="5589" spans="2:3" x14ac:dyDescent="0.25">
      <c r="B5589" s="237">
        <v>5526</v>
      </c>
      <c r="C5589" s="236">
        <v>198.98321535656453</v>
      </c>
    </row>
    <row r="5590" spans="2:3" x14ac:dyDescent="0.25">
      <c r="B5590" s="237">
        <v>5527</v>
      </c>
      <c r="C5590" s="236">
        <v>95.247233287335249</v>
      </c>
    </row>
    <row r="5591" spans="2:3" x14ac:dyDescent="0.25">
      <c r="B5591" s="237">
        <v>5528</v>
      </c>
      <c r="C5591" s="236">
        <v>102.56557891368105</v>
      </c>
    </row>
    <row r="5592" spans="2:3" x14ac:dyDescent="0.25">
      <c r="B5592" s="237">
        <v>5529</v>
      </c>
      <c r="C5592" s="236">
        <v>156.03837698961934</v>
      </c>
    </row>
    <row r="5593" spans="2:3" x14ac:dyDescent="0.25">
      <c r="B5593" s="237">
        <v>5530</v>
      </c>
      <c r="C5593" s="236">
        <v>82.012155388456748</v>
      </c>
    </row>
    <row r="5594" spans="2:3" x14ac:dyDescent="0.25">
      <c r="B5594" s="237">
        <v>5531</v>
      </c>
      <c r="C5594" s="236">
        <v>161.11037015538685</v>
      </c>
    </row>
    <row r="5595" spans="2:3" x14ac:dyDescent="0.25">
      <c r="B5595" s="237">
        <v>5532</v>
      </c>
      <c r="C5595" s="236">
        <v>148.99966345055958</v>
      </c>
    </row>
    <row r="5596" spans="2:3" x14ac:dyDescent="0.25">
      <c r="B5596" s="237">
        <v>5533</v>
      </c>
      <c r="C5596" s="236">
        <v>94.562014915307046</v>
      </c>
    </row>
    <row r="5597" spans="2:3" x14ac:dyDescent="0.25">
      <c r="B5597" s="237">
        <v>5534</v>
      </c>
      <c r="C5597" s="236">
        <v>126.92529315642409</v>
      </c>
    </row>
    <row r="5598" spans="2:3" x14ac:dyDescent="0.25">
      <c r="B5598" s="237">
        <v>5535</v>
      </c>
      <c r="C5598" s="236">
        <v>112.14642561328522</v>
      </c>
    </row>
    <row r="5599" spans="2:3" x14ac:dyDescent="0.25">
      <c r="B5599" s="237">
        <v>5536</v>
      </c>
      <c r="C5599" s="236">
        <v>119.73684613441512</v>
      </c>
    </row>
    <row r="5600" spans="2:3" x14ac:dyDescent="0.25">
      <c r="B5600" s="237">
        <v>5537</v>
      </c>
      <c r="C5600" s="236">
        <v>143.72771042436574</v>
      </c>
    </row>
    <row r="5601" spans="2:3" x14ac:dyDescent="0.25">
      <c r="B5601" s="237">
        <v>5538</v>
      </c>
      <c r="C5601" s="236">
        <v>113.560662419156</v>
      </c>
    </row>
    <row r="5602" spans="2:3" x14ac:dyDescent="0.25">
      <c r="B5602" s="237">
        <v>5539</v>
      </c>
      <c r="C5602" s="236">
        <v>161.26962591484897</v>
      </c>
    </row>
    <row r="5603" spans="2:3" x14ac:dyDescent="0.25">
      <c r="B5603" s="237">
        <v>5540</v>
      </c>
      <c r="C5603" s="236">
        <v>92.626391900898042</v>
      </c>
    </row>
    <row r="5604" spans="2:3" x14ac:dyDescent="0.25">
      <c r="B5604" s="237">
        <v>5541</v>
      </c>
      <c r="C5604" s="236">
        <v>152.2861803054515</v>
      </c>
    </row>
    <row r="5605" spans="2:3" x14ac:dyDescent="0.25">
      <c r="B5605" s="237">
        <v>5542</v>
      </c>
      <c r="C5605" s="236">
        <v>123.5368117096226</v>
      </c>
    </row>
    <row r="5606" spans="2:3" x14ac:dyDescent="0.25">
      <c r="B5606" s="237">
        <v>5543</v>
      </c>
      <c r="C5606" s="236">
        <v>121.9520714575099</v>
      </c>
    </row>
    <row r="5607" spans="2:3" x14ac:dyDescent="0.25">
      <c r="B5607" s="237">
        <v>5544</v>
      </c>
      <c r="C5607" s="236">
        <v>135.58555180983146</v>
      </c>
    </row>
    <row r="5608" spans="2:3" x14ac:dyDescent="0.25">
      <c r="B5608" s="237">
        <v>5545</v>
      </c>
      <c r="C5608" s="236">
        <v>138.72674794381393</v>
      </c>
    </row>
    <row r="5609" spans="2:3" x14ac:dyDescent="0.25">
      <c r="B5609" s="237">
        <v>5546</v>
      </c>
      <c r="C5609" s="236">
        <v>113.22094681961653</v>
      </c>
    </row>
    <row r="5610" spans="2:3" x14ac:dyDescent="0.25">
      <c r="B5610" s="237">
        <v>5547</v>
      </c>
      <c r="C5610" s="236">
        <v>104.35217774136238</v>
      </c>
    </row>
    <row r="5611" spans="2:3" x14ac:dyDescent="0.25">
      <c r="B5611" s="237">
        <v>5548</v>
      </c>
      <c r="C5611" s="236">
        <v>86.35064373287473</v>
      </c>
    </row>
    <row r="5612" spans="2:3" x14ac:dyDescent="0.25">
      <c r="B5612" s="237">
        <v>5549</v>
      </c>
      <c r="C5612" s="236">
        <v>127.6705551135158</v>
      </c>
    </row>
    <row r="5613" spans="2:3" x14ac:dyDescent="0.25">
      <c r="B5613" s="237">
        <v>5550</v>
      </c>
      <c r="C5613" s="236">
        <v>123.94327919122092</v>
      </c>
    </row>
    <row r="5614" spans="2:3" x14ac:dyDescent="0.25">
      <c r="B5614" s="237">
        <v>5551</v>
      </c>
      <c r="C5614" s="236">
        <v>183.12234132818935</v>
      </c>
    </row>
    <row r="5615" spans="2:3" x14ac:dyDescent="0.25">
      <c r="B5615" s="237">
        <v>5552</v>
      </c>
      <c r="C5615" s="236">
        <v>142.02438155131514</v>
      </c>
    </row>
    <row r="5616" spans="2:3" x14ac:dyDescent="0.25">
      <c r="B5616" s="237">
        <v>5553</v>
      </c>
      <c r="C5616" s="236">
        <v>101.49380634537148</v>
      </c>
    </row>
    <row r="5617" spans="2:3" x14ac:dyDescent="0.25">
      <c r="B5617" s="237">
        <v>5554</v>
      </c>
      <c r="C5617" s="236">
        <v>144.40283703636905</v>
      </c>
    </row>
    <row r="5618" spans="2:3" x14ac:dyDescent="0.25">
      <c r="B5618" s="237">
        <v>5555</v>
      </c>
      <c r="C5618" s="236">
        <v>130.06922447899865</v>
      </c>
    </row>
    <row r="5619" spans="2:3" x14ac:dyDescent="0.25">
      <c r="B5619" s="237">
        <v>5556</v>
      </c>
      <c r="C5619" s="236">
        <v>145.77304891592024</v>
      </c>
    </row>
    <row r="5620" spans="2:3" x14ac:dyDescent="0.25">
      <c r="B5620" s="237">
        <v>5557</v>
      </c>
      <c r="C5620" s="236">
        <v>183.12172511455202</v>
      </c>
    </row>
    <row r="5621" spans="2:3" x14ac:dyDescent="0.25">
      <c r="B5621" s="237">
        <v>5558</v>
      </c>
      <c r="C5621" s="236">
        <v>172.69353803404837</v>
      </c>
    </row>
    <row r="5622" spans="2:3" x14ac:dyDescent="0.25">
      <c r="B5622" s="237">
        <v>5559</v>
      </c>
      <c r="C5622" s="236">
        <v>159.52013860293974</v>
      </c>
    </row>
    <row r="5623" spans="2:3" x14ac:dyDescent="0.25">
      <c r="B5623" s="237">
        <v>5560</v>
      </c>
      <c r="C5623" s="236">
        <v>131.7186258720271</v>
      </c>
    </row>
    <row r="5624" spans="2:3" x14ac:dyDescent="0.25">
      <c r="B5624" s="237">
        <v>5561</v>
      </c>
      <c r="C5624" s="236">
        <v>140.03842029402313</v>
      </c>
    </row>
    <row r="5625" spans="2:3" x14ac:dyDescent="0.25">
      <c r="B5625" s="237">
        <v>5562</v>
      </c>
      <c r="C5625" s="236">
        <v>144.58852227226842</v>
      </c>
    </row>
    <row r="5626" spans="2:3" x14ac:dyDescent="0.25">
      <c r="B5626" s="237">
        <v>5563</v>
      </c>
      <c r="C5626" s="236">
        <v>109.08466815801272</v>
      </c>
    </row>
    <row r="5627" spans="2:3" x14ac:dyDescent="0.25">
      <c r="B5627" s="237">
        <v>5564</v>
      </c>
      <c r="C5627" s="236">
        <v>139.14082748667448</v>
      </c>
    </row>
    <row r="5628" spans="2:3" x14ac:dyDescent="0.25">
      <c r="B5628" s="237">
        <v>5565</v>
      </c>
      <c r="C5628" s="236">
        <v>152.27423452196697</v>
      </c>
    </row>
    <row r="5629" spans="2:3" x14ac:dyDescent="0.25">
      <c r="B5629" s="237">
        <v>5566</v>
      </c>
      <c r="C5629" s="236">
        <v>124.88095780132083</v>
      </c>
    </row>
    <row r="5630" spans="2:3" x14ac:dyDescent="0.25">
      <c r="B5630" s="237">
        <v>5567</v>
      </c>
      <c r="C5630" s="236">
        <v>163.50413142185855</v>
      </c>
    </row>
    <row r="5631" spans="2:3" x14ac:dyDescent="0.25">
      <c r="B5631" s="237">
        <v>5568</v>
      </c>
      <c r="C5631" s="236">
        <v>104.84849623436149</v>
      </c>
    </row>
    <row r="5632" spans="2:3" x14ac:dyDescent="0.25">
      <c r="B5632" s="237">
        <v>5569</v>
      </c>
      <c r="C5632" s="236">
        <v>114.76133422342468</v>
      </c>
    </row>
    <row r="5633" spans="2:3" x14ac:dyDescent="0.25">
      <c r="B5633" s="237">
        <v>5570</v>
      </c>
      <c r="C5633" s="236">
        <v>108.42104403998455</v>
      </c>
    </row>
    <row r="5634" spans="2:3" x14ac:dyDescent="0.25">
      <c r="B5634" s="237">
        <v>5571</v>
      </c>
      <c r="C5634" s="236">
        <v>104.92930095487273</v>
      </c>
    </row>
    <row r="5635" spans="2:3" x14ac:dyDescent="0.25">
      <c r="B5635" s="237">
        <v>5572</v>
      </c>
      <c r="C5635" s="236">
        <v>109.25249604477632</v>
      </c>
    </row>
    <row r="5636" spans="2:3" x14ac:dyDescent="0.25">
      <c r="B5636" s="237">
        <v>5573</v>
      </c>
      <c r="C5636" s="236">
        <v>117.93426472457527</v>
      </c>
    </row>
    <row r="5637" spans="2:3" x14ac:dyDescent="0.25">
      <c r="B5637" s="237">
        <v>5574</v>
      </c>
      <c r="C5637" s="236">
        <v>169.96980946316006</v>
      </c>
    </row>
    <row r="5638" spans="2:3" x14ac:dyDescent="0.25">
      <c r="B5638" s="237">
        <v>5575</v>
      </c>
      <c r="C5638" s="236">
        <v>166.31969341165134</v>
      </c>
    </row>
    <row r="5639" spans="2:3" x14ac:dyDescent="0.25">
      <c r="B5639" s="237">
        <v>5576</v>
      </c>
      <c r="C5639" s="236">
        <v>137.5318409075669</v>
      </c>
    </row>
    <row r="5640" spans="2:3" x14ac:dyDescent="0.25">
      <c r="B5640" s="237">
        <v>5577</v>
      </c>
      <c r="C5640" s="236">
        <v>99.995733140631444</v>
      </c>
    </row>
    <row r="5641" spans="2:3" x14ac:dyDescent="0.25">
      <c r="B5641" s="237">
        <v>5578</v>
      </c>
      <c r="C5641" s="236">
        <v>149.71373295407724</v>
      </c>
    </row>
    <row r="5642" spans="2:3" x14ac:dyDescent="0.25">
      <c r="B5642" s="237">
        <v>5579</v>
      </c>
      <c r="C5642" s="236">
        <v>120.26906013529255</v>
      </c>
    </row>
    <row r="5643" spans="2:3" x14ac:dyDescent="0.25">
      <c r="B5643" s="237">
        <v>5580</v>
      </c>
      <c r="C5643" s="236">
        <v>110.62339844092253</v>
      </c>
    </row>
    <row r="5644" spans="2:3" x14ac:dyDescent="0.25">
      <c r="B5644" s="237">
        <v>5581</v>
      </c>
      <c r="C5644" s="236">
        <v>76.663938411548941</v>
      </c>
    </row>
    <row r="5645" spans="2:3" x14ac:dyDescent="0.25">
      <c r="B5645" s="237">
        <v>5582</v>
      </c>
      <c r="C5645" s="236">
        <v>162.29033440417268</v>
      </c>
    </row>
    <row r="5646" spans="2:3" x14ac:dyDescent="0.25">
      <c r="B5646" s="237">
        <v>5583</v>
      </c>
      <c r="C5646" s="236">
        <v>120.51472874726738</v>
      </c>
    </row>
    <row r="5647" spans="2:3" x14ac:dyDescent="0.25">
      <c r="B5647" s="237">
        <v>5584</v>
      </c>
      <c r="C5647" s="236">
        <v>106.20218923197349</v>
      </c>
    </row>
    <row r="5648" spans="2:3" x14ac:dyDescent="0.25">
      <c r="B5648" s="237">
        <v>5585</v>
      </c>
      <c r="C5648" s="236">
        <v>85.577737619618347</v>
      </c>
    </row>
    <row r="5649" spans="2:3" x14ac:dyDescent="0.25">
      <c r="B5649" s="237">
        <v>5586</v>
      </c>
      <c r="C5649" s="236">
        <v>130.82290986403584</v>
      </c>
    </row>
    <row r="5650" spans="2:3" x14ac:dyDescent="0.25">
      <c r="B5650" s="237">
        <v>5587</v>
      </c>
      <c r="C5650" s="236">
        <v>156.1637598363931</v>
      </c>
    </row>
    <row r="5651" spans="2:3" x14ac:dyDescent="0.25">
      <c r="B5651" s="237">
        <v>5588</v>
      </c>
      <c r="C5651" s="236">
        <v>136.71144364705401</v>
      </c>
    </row>
    <row r="5652" spans="2:3" x14ac:dyDescent="0.25">
      <c r="B5652" s="237">
        <v>5589</v>
      </c>
      <c r="C5652" s="236">
        <v>70.951164254463549</v>
      </c>
    </row>
    <row r="5653" spans="2:3" x14ac:dyDescent="0.25">
      <c r="B5653" s="237">
        <v>5590</v>
      </c>
      <c r="C5653" s="236">
        <v>138.18034094845731</v>
      </c>
    </row>
    <row r="5654" spans="2:3" x14ac:dyDescent="0.25">
      <c r="B5654" s="237">
        <v>5591</v>
      </c>
      <c r="C5654" s="236">
        <v>160.25415474797634</v>
      </c>
    </row>
    <row r="5655" spans="2:3" x14ac:dyDescent="0.25">
      <c r="B5655" s="237">
        <v>5592</v>
      </c>
      <c r="C5655" s="236">
        <v>149.0458973942352</v>
      </c>
    </row>
    <row r="5656" spans="2:3" x14ac:dyDescent="0.25">
      <c r="B5656" s="237">
        <v>5593</v>
      </c>
      <c r="C5656" s="236">
        <v>153.74565772899246</v>
      </c>
    </row>
    <row r="5657" spans="2:3" x14ac:dyDescent="0.25">
      <c r="B5657" s="237">
        <v>5594</v>
      </c>
      <c r="C5657" s="236">
        <v>199.09943752370816</v>
      </c>
    </row>
    <row r="5658" spans="2:3" x14ac:dyDescent="0.25">
      <c r="B5658" s="237">
        <v>5595</v>
      </c>
      <c r="C5658" s="236">
        <v>132.1325351109783</v>
      </c>
    </row>
    <row r="5659" spans="2:3" x14ac:dyDescent="0.25">
      <c r="B5659" s="237">
        <v>5596</v>
      </c>
      <c r="C5659" s="236">
        <v>121.30414413833323</v>
      </c>
    </row>
    <row r="5660" spans="2:3" x14ac:dyDescent="0.25">
      <c r="B5660" s="237">
        <v>5597</v>
      </c>
      <c r="C5660" s="236">
        <v>85.354316934315477</v>
      </c>
    </row>
    <row r="5661" spans="2:3" x14ac:dyDescent="0.25">
      <c r="B5661" s="237">
        <v>5598</v>
      </c>
      <c r="C5661" s="236">
        <v>119.48324261140478</v>
      </c>
    </row>
    <row r="5662" spans="2:3" x14ac:dyDescent="0.25">
      <c r="B5662" s="237">
        <v>5599</v>
      </c>
      <c r="C5662" s="236">
        <v>148.97138203700618</v>
      </c>
    </row>
    <row r="5663" spans="2:3" x14ac:dyDescent="0.25">
      <c r="B5663" s="237">
        <v>5600</v>
      </c>
      <c r="C5663" s="236">
        <v>129.58135586592704</v>
      </c>
    </row>
    <row r="5664" spans="2:3" x14ac:dyDescent="0.25">
      <c r="B5664" s="237">
        <v>5601</v>
      </c>
      <c r="C5664" s="236">
        <v>138.06517033857062</v>
      </c>
    </row>
    <row r="5665" spans="2:3" x14ac:dyDescent="0.25">
      <c r="B5665" s="237">
        <v>5602</v>
      </c>
      <c r="C5665" s="236">
        <v>134.48560075797258</v>
      </c>
    </row>
    <row r="5666" spans="2:3" x14ac:dyDescent="0.25">
      <c r="B5666" s="237">
        <v>5603</v>
      </c>
      <c r="C5666" s="236">
        <v>144.92235980088356</v>
      </c>
    </row>
    <row r="5667" spans="2:3" x14ac:dyDescent="0.25">
      <c r="B5667" s="237">
        <v>5604</v>
      </c>
      <c r="C5667" s="236">
        <v>137.50278491668595</v>
      </c>
    </row>
    <row r="5668" spans="2:3" x14ac:dyDescent="0.25">
      <c r="B5668" s="237">
        <v>5605</v>
      </c>
      <c r="C5668" s="236">
        <v>130.05960857384858</v>
      </c>
    </row>
    <row r="5669" spans="2:3" x14ac:dyDescent="0.25">
      <c r="B5669" s="237">
        <v>5606</v>
      </c>
      <c r="C5669" s="236">
        <v>116.5655884340166</v>
      </c>
    </row>
    <row r="5670" spans="2:3" x14ac:dyDescent="0.25">
      <c r="B5670" s="237">
        <v>5607</v>
      </c>
      <c r="C5670" s="236">
        <v>123.1674694142677</v>
      </c>
    </row>
    <row r="5671" spans="2:3" x14ac:dyDescent="0.25">
      <c r="B5671" s="237">
        <v>5608</v>
      </c>
      <c r="C5671" s="236">
        <v>104.65039454110192</v>
      </c>
    </row>
    <row r="5672" spans="2:3" x14ac:dyDescent="0.25">
      <c r="B5672" s="237">
        <v>5609</v>
      </c>
      <c r="C5672" s="236">
        <v>102.4675615042638</v>
      </c>
    </row>
    <row r="5673" spans="2:3" x14ac:dyDescent="0.25">
      <c r="B5673" s="237">
        <v>5610</v>
      </c>
      <c r="C5673" s="236">
        <v>120.17221174406102</v>
      </c>
    </row>
    <row r="5674" spans="2:3" x14ac:dyDescent="0.25">
      <c r="B5674" s="237">
        <v>5611</v>
      </c>
      <c r="C5674" s="236">
        <v>136.56586598168155</v>
      </c>
    </row>
    <row r="5675" spans="2:3" x14ac:dyDescent="0.25">
      <c r="B5675" s="237">
        <v>5612</v>
      </c>
      <c r="C5675" s="236">
        <v>98.219404354005263</v>
      </c>
    </row>
    <row r="5676" spans="2:3" x14ac:dyDescent="0.25">
      <c r="B5676" s="237">
        <v>5613</v>
      </c>
      <c r="C5676" s="236">
        <v>140.10136772750531</v>
      </c>
    </row>
    <row r="5677" spans="2:3" x14ac:dyDescent="0.25">
      <c r="B5677" s="237">
        <v>5614</v>
      </c>
      <c r="C5677" s="236">
        <v>201.37694677650401</v>
      </c>
    </row>
    <row r="5678" spans="2:3" x14ac:dyDescent="0.25">
      <c r="B5678" s="237">
        <v>5615</v>
      </c>
      <c r="C5678" s="236">
        <v>157.39250310054825</v>
      </c>
    </row>
    <row r="5679" spans="2:3" x14ac:dyDescent="0.25">
      <c r="B5679" s="237">
        <v>5616</v>
      </c>
      <c r="C5679" s="236">
        <v>143.49399717499332</v>
      </c>
    </row>
    <row r="5680" spans="2:3" x14ac:dyDescent="0.25">
      <c r="B5680" s="237">
        <v>5617</v>
      </c>
      <c r="C5680" s="236">
        <v>126.48971294476731</v>
      </c>
    </row>
    <row r="5681" spans="2:3" x14ac:dyDescent="0.25">
      <c r="B5681" s="237">
        <v>5618</v>
      </c>
      <c r="C5681" s="236">
        <v>124.72684132487997</v>
      </c>
    </row>
    <row r="5682" spans="2:3" x14ac:dyDescent="0.25">
      <c r="B5682" s="237">
        <v>5619</v>
      </c>
      <c r="C5682" s="236">
        <v>97.403879769814694</v>
      </c>
    </row>
    <row r="5683" spans="2:3" x14ac:dyDescent="0.25">
      <c r="B5683" s="237">
        <v>5620</v>
      </c>
      <c r="C5683" s="236">
        <v>181.19788636426858</v>
      </c>
    </row>
    <row r="5684" spans="2:3" x14ac:dyDescent="0.25">
      <c r="B5684" s="237">
        <v>5621</v>
      </c>
      <c r="C5684" s="236">
        <v>82.73478975976299</v>
      </c>
    </row>
    <row r="5685" spans="2:3" x14ac:dyDescent="0.25">
      <c r="B5685" s="237">
        <v>5622</v>
      </c>
      <c r="C5685" s="236">
        <v>137.30021657189741</v>
      </c>
    </row>
    <row r="5686" spans="2:3" x14ac:dyDescent="0.25">
      <c r="B5686" s="237">
        <v>5623</v>
      </c>
      <c r="C5686" s="236">
        <v>179.04250553055974</v>
      </c>
    </row>
    <row r="5687" spans="2:3" x14ac:dyDescent="0.25">
      <c r="B5687" s="237">
        <v>5624</v>
      </c>
      <c r="C5687" s="236">
        <v>155.20065838980395</v>
      </c>
    </row>
    <row r="5688" spans="2:3" x14ac:dyDescent="0.25">
      <c r="B5688" s="237">
        <v>5625</v>
      </c>
      <c r="C5688" s="236">
        <v>206.9327885370364</v>
      </c>
    </row>
    <row r="5689" spans="2:3" x14ac:dyDescent="0.25">
      <c r="B5689" s="237">
        <v>5626</v>
      </c>
      <c r="C5689" s="236">
        <v>119.64178896639865</v>
      </c>
    </row>
    <row r="5690" spans="2:3" x14ac:dyDescent="0.25">
      <c r="B5690" s="237">
        <v>5627</v>
      </c>
      <c r="C5690" s="236">
        <v>136.84907728060284</v>
      </c>
    </row>
    <row r="5691" spans="2:3" x14ac:dyDescent="0.25">
      <c r="B5691" s="237">
        <v>5628</v>
      </c>
      <c r="C5691" s="236">
        <v>194.09638737774424</v>
      </c>
    </row>
    <row r="5692" spans="2:3" x14ac:dyDescent="0.25">
      <c r="B5692" s="237">
        <v>5629</v>
      </c>
      <c r="C5692" s="236">
        <v>84.178162690209717</v>
      </c>
    </row>
    <row r="5693" spans="2:3" x14ac:dyDescent="0.25">
      <c r="B5693" s="237">
        <v>5630</v>
      </c>
      <c r="C5693" s="236">
        <v>95.911682658718362</v>
      </c>
    </row>
    <row r="5694" spans="2:3" x14ac:dyDescent="0.25">
      <c r="B5694" s="237">
        <v>5631</v>
      </c>
      <c r="C5694" s="236">
        <v>118.46748406321021</v>
      </c>
    </row>
    <row r="5695" spans="2:3" x14ac:dyDescent="0.25">
      <c r="B5695" s="237">
        <v>5632</v>
      </c>
      <c r="C5695" s="236">
        <v>105.90397318530376</v>
      </c>
    </row>
    <row r="5696" spans="2:3" x14ac:dyDescent="0.25">
      <c r="B5696" s="237">
        <v>5633</v>
      </c>
      <c r="C5696" s="236">
        <v>105.87945129615214</v>
      </c>
    </row>
    <row r="5697" spans="2:3" x14ac:dyDescent="0.25">
      <c r="B5697" s="237">
        <v>5634</v>
      </c>
      <c r="C5697" s="236">
        <v>170.32702575955719</v>
      </c>
    </row>
    <row r="5698" spans="2:3" x14ac:dyDescent="0.25">
      <c r="B5698" s="237">
        <v>5635</v>
      </c>
      <c r="C5698" s="236">
        <v>87.558234167446869</v>
      </c>
    </row>
    <row r="5699" spans="2:3" x14ac:dyDescent="0.25">
      <c r="B5699" s="237">
        <v>5636</v>
      </c>
      <c r="C5699" s="236">
        <v>90.315797687024443</v>
      </c>
    </row>
    <row r="5700" spans="2:3" x14ac:dyDescent="0.25">
      <c r="B5700" s="237">
        <v>5637</v>
      </c>
      <c r="C5700" s="236">
        <v>144.42789577806613</v>
      </c>
    </row>
    <row r="5701" spans="2:3" x14ac:dyDescent="0.25">
      <c r="B5701" s="237">
        <v>5638</v>
      </c>
      <c r="C5701" s="236">
        <v>123.73346202715003</v>
      </c>
    </row>
    <row r="5702" spans="2:3" x14ac:dyDescent="0.25">
      <c r="B5702" s="237">
        <v>5639</v>
      </c>
      <c r="C5702" s="236">
        <v>99.801139250254053</v>
      </c>
    </row>
    <row r="5703" spans="2:3" x14ac:dyDescent="0.25">
      <c r="B5703" s="237">
        <v>5640</v>
      </c>
      <c r="C5703" s="236">
        <v>102.51321670849684</v>
      </c>
    </row>
    <row r="5704" spans="2:3" x14ac:dyDescent="0.25">
      <c r="B5704" s="237">
        <v>5641</v>
      </c>
      <c r="C5704" s="236">
        <v>107.14303018627723</v>
      </c>
    </row>
    <row r="5705" spans="2:3" x14ac:dyDescent="0.25">
      <c r="B5705" s="237">
        <v>5642</v>
      </c>
      <c r="C5705" s="236">
        <v>90.687841497077258</v>
      </c>
    </row>
    <row r="5706" spans="2:3" x14ac:dyDescent="0.25">
      <c r="B5706" s="237">
        <v>5643</v>
      </c>
      <c r="C5706" s="236">
        <v>118.75119061011014</v>
      </c>
    </row>
    <row r="5707" spans="2:3" x14ac:dyDescent="0.25">
      <c r="B5707" s="237">
        <v>5644</v>
      </c>
      <c r="C5707" s="236">
        <v>110.74556051865447</v>
      </c>
    </row>
    <row r="5708" spans="2:3" x14ac:dyDescent="0.25">
      <c r="B5708" s="237">
        <v>5645</v>
      </c>
      <c r="C5708" s="236">
        <v>182.30561384285716</v>
      </c>
    </row>
    <row r="5709" spans="2:3" x14ac:dyDescent="0.25">
      <c r="B5709" s="237">
        <v>5646</v>
      </c>
      <c r="C5709" s="236">
        <v>135.63691744249675</v>
      </c>
    </row>
    <row r="5710" spans="2:3" x14ac:dyDescent="0.25">
      <c r="B5710" s="237">
        <v>5647</v>
      </c>
      <c r="C5710" s="236">
        <v>191.16961202886301</v>
      </c>
    </row>
    <row r="5711" spans="2:3" x14ac:dyDescent="0.25">
      <c r="B5711" s="237">
        <v>5648</v>
      </c>
      <c r="C5711" s="236">
        <v>83.254715395576397</v>
      </c>
    </row>
    <row r="5712" spans="2:3" x14ac:dyDescent="0.25">
      <c r="B5712" s="237">
        <v>5649</v>
      </c>
      <c r="C5712" s="236">
        <v>140.82472888817136</v>
      </c>
    </row>
    <row r="5713" spans="2:3" x14ac:dyDescent="0.25">
      <c r="B5713" s="237">
        <v>5650</v>
      </c>
      <c r="C5713" s="236">
        <v>98.769849145312463</v>
      </c>
    </row>
    <row r="5714" spans="2:3" x14ac:dyDescent="0.25">
      <c r="B5714" s="237">
        <v>5651</v>
      </c>
      <c r="C5714" s="236">
        <v>193.04107516536709</v>
      </c>
    </row>
    <row r="5715" spans="2:3" x14ac:dyDescent="0.25">
      <c r="B5715" s="237">
        <v>5652</v>
      </c>
      <c r="C5715" s="236">
        <v>138.94456707496386</v>
      </c>
    </row>
    <row r="5716" spans="2:3" x14ac:dyDescent="0.25">
      <c r="B5716" s="237">
        <v>5653</v>
      </c>
      <c r="C5716" s="236">
        <v>170.60743543929149</v>
      </c>
    </row>
    <row r="5717" spans="2:3" x14ac:dyDescent="0.25">
      <c r="B5717" s="237">
        <v>5654</v>
      </c>
      <c r="C5717" s="236">
        <v>217.76232864076363</v>
      </c>
    </row>
    <row r="5718" spans="2:3" x14ac:dyDescent="0.25">
      <c r="B5718" s="237">
        <v>5655</v>
      </c>
      <c r="C5718" s="236">
        <v>139.40863429458975</v>
      </c>
    </row>
    <row r="5719" spans="2:3" x14ac:dyDescent="0.25">
      <c r="B5719" s="237">
        <v>5656</v>
      </c>
      <c r="C5719" s="236">
        <v>100.81326489396672</v>
      </c>
    </row>
    <row r="5720" spans="2:3" x14ac:dyDescent="0.25">
      <c r="B5720" s="237">
        <v>5657</v>
      </c>
      <c r="C5720" s="236">
        <v>117.00292487378969</v>
      </c>
    </row>
    <row r="5721" spans="2:3" x14ac:dyDescent="0.25">
      <c r="B5721" s="237">
        <v>5658</v>
      </c>
      <c r="C5721" s="236">
        <v>173.16693553750301</v>
      </c>
    </row>
    <row r="5722" spans="2:3" x14ac:dyDescent="0.25">
      <c r="B5722" s="237">
        <v>5659</v>
      </c>
      <c r="C5722" s="236">
        <v>82.850746725757048</v>
      </c>
    </row>
    <row r="5723" spans="2:3" x14ac:dyDescent="0.25">
      <c r="B5723" s="237">
        <v>5660</v>
      </c>
      <c r="C5723" s="236">
        <v>104.41148612368031</v>
      </c>
    </row>
    <row r="5724" spans="2:3" x14ac:dyDescent="0.25">
      <c r="B5724" s="237">
        <v>5661</v>
      </c>
      <c r="C5724" s="236">
        <v>190.86534202191254</v>
      </c>
    </row>
    <row r="5725" spans="2:3" x14ac:dyDescent="0.25">
      <c r="B5725" s="237">
        <v>5662</v>
      </c>
      <c r="C5725" s="236">
        <v>140.14304220578705</v>
      </c>
    </row>
    <row r="5726" spans="2:3" x14ac:dyDescent="0.25">
      <c r="B5726" s="237">
        <v>5663</v>
      </c>
      <c r="C5726" s="236">
        <v>152.72313033781884</v>
      </c>
    </row>
    <row r="5727" spans="2:3" x14ac:dyDescent="0.25">
      <c r="B5727" s="237">
        <v>5664</v>
      </c>
      <c r="C5727" s="236">
        <v>132.44067509441186</v>
      </c>
    </row>
    <row r="5728" spans="2:3" x14ac:dyDescent="0.25">
      <c r="B5728" s="237">
        <v>5665</v>
      </c>
      <c r="C5728" s="236">
        <v>86.969188266041485</v>
      </c>
    </row>
    <row r="5729" spans="2:3" x14ac:dyDescent="0.25">
      <c r="B5729" s="237">
        <v>5666</v>
      </c>
      <c r="C5729" s="236">
        <v>117.5734994019801</v>
      </c>
    </row>
    <row r="5730" spans="2:3" x14ac:dyDescent="0.25">
      <c r="B5730" s="237">
        <v>5667</v>
      </c>
      <c r="C5730" s="236">
        <v>77.218899821369249</v>
      </c>
    </row>
    <row r="5731" spans="2:3" x14ac:dyDescent="0.25">
      <c r="B5731" s="237">
        <v>5668</v>
      </c>
      <c r="C5731" s="236">
        <v>172.8712830575156</v>
      </c>
    </row>
    <row r="5732" spans="2:3" x14ac:dyDescent="0.25">
      <c r="B5732" s="237">
        <v>5669</v>
      </c>
      <c r="C5732" s="236">
        <v>193.09819185074082</v>
      </c>
    </row>
    <row r="5733" spans="2:3" x14ac:dyDescent="0.25">
      <c r="B5733" s="237">
        <v>5670</v>
      </c>
      <c r="C5733" s="236">
        <v>67.635407230571289</v>
      </c>
    </row>
    <row r="5734" spans="2:3" x14ac:dyDescent="0.25">
      <c r="B5734" s="237">
        <v>5671</v>
      </c>
      <c r="C5734" s="236">
        <v>136.09826229137599</v>
      </c>
    </row>
    <row r="5735" spans="2:3" x14ac:dyDescent="0.25">
      <c r="B5735" s="237">
        <v>5672</v>
      </c>
      <c r="C5735" s="236">
        <v>145.63462495969199</v>
      </c>
    </row>
    <row r="5736" spans="2:3" x14ac:dyDescent="0.25">
      <c r="B5736" s="237">
        <v>5673</v>
      </c>
      <c r="C5736" s="236">
        <v>132.6912678703917</v>
      </c>
    </row>
    <row r="5737" spans="2:3" x14ac:dyDescent="0.25">
      <c r="B5737" s="237">
        <v>5674</v>
      </c>
      <c r="C5737" s="236">
        <v>181.29704464471371</v>
      </c>
    </row>
    <row r="5738" spans="2:3" x14ac:dyDescent="0.25">
      <c r="B5738" s="237">
        <v>5675</v>
      </c>
      <c r="C5738" s="236">
        <v>101.39075146519227</v>
      </c>
    </row>
    <row r="5739" spans="2:3" x14ac:dyDescent="0.25">
      <c r="B5739" s="237">
        <v>5676</v>
      </c>
      <c r="C5739" s="236">
        <v>124.28533728317286</v>
      </c>
    </row>
    <row r="5740" spans="2:3" x14ac:dyDescent="0.25">
      <c r="B5740" s="237">
        <v>5677</v>
      </c>
      <c r="C5740" s="236">
        <v>91.378901309319104</v>
      </c>
    </row>
    <row r="5741" spans="2:3" x14ac:dyDescent="0.25">
      <c r="B5741" s="237">
        <v>5678</v>
      </c>
      <c r="C5741" s="236">
        <v>174.7520600949799</v>
      </c>
    </row>
    <row r="5742" spans="2:3" x14ac:dyDescent="0.25">
      <c r="B5742" s="237">
        <v>5679</v>
      </c>
      <c r="C5742" s="236">
        <v>163.1399227047404</v>
      </c>
    </row>
    <row r="5743" spans="2:3" x14ac:dyDescent="0.25">
      <c r="B5743" s="237">
        <v>5680</v>
      </c>
      <c r="C5743" s="236">
        <v>76.696195404639084</v>
      </c>
    </row>
    <row r="5744" spans="2:3" x14ac:dyDescent="0.25">
      <c r="B5744" s="237">
        <v>5681</v>
      </c>
      <c r="C5744" s="236">
        <v>152.44089427124439</v>
      </c>
    </row>
    <row r="5745" spans="2:3" x14ac:dyDescent="0.25">
      <c r="B5745" s="237">
        <v>5682</v>
      </c>
      <c r="C5745" s="236">
        <v>133.04419263235803</v>
      </c>
    </row>
    <row r="5746" spans="2:3" x14ac:dyDescent="0.25">
      <c r="B5746" s="237">
        <v>5683</v>
      </c>
      <c r="C5746" s="236">
        <v>160.65000969570517</v>
      </c>
    </row>
    <row r="5747" spans="2:3" x14ac:dyDescent="0.25">
      <c r="B5747" s="237">
        <v>5684</v>
      </c>
      <c r="C5747" s="236">
        <v>106.57025845275548</v>
      </c>
    </row>
    <row r="5748" spans="2:3" x14ac:dyDescent="0.25">
      <c r="B5748" s="237">
        <v>5685</v>
      </c>
      <c r="C5748" s="236">
        <v>80.050525758295251</v>
      </c>
    </row>
    <row r="5749" spans="2:3" x14ac:dyDescent="0.25">
      <c r="B5749" s="237">
        <v>5686</v>
      </c>
      <c r="C5749" s="236">
        <v>139.12572259612341</v>
      </c>
    </row>
    <row r="5750" spans="2:3" x14ac:dyDescent="0.25">
      <c r="B5750" s="237">
        <v>5687</v>
      </c>
      <c r="C5750" s="236">
        <v>118.97460017681399</v>
      </c>
    </row>
    <row r="5751" spans="2:3" x14ac:dyDescent="0.25">
      <c r="B5751" s="237">
        <v>5688</v>
      </c>
      <c r="C5751" s="236">
        <v>180.97035360512356</v>
      </c>
    </row>
    <row r="5752" spans="2:3" x14ac:dyDescent="0.25">
      <c r="B5752" s="237">
        <v>5689</v>
      </c>
      <c r="C5752" s="236">
        <v>174.76140988073351</v>
      </c>
    </row>
    <row r="5753" spans="2:3" x14ac:dyDescent="0.25">
      <c r="B5753" s="237">
        <v>5690</v>
      </c>
      <c r="C5753" s="236">
        <v>115.21527614196636</v>
      </c>
    </row>
    <row r="5754" spans="2:3" x14ac:dyDescent="0.25">
      <c r="B5754" s="237">
        <v>5691</v>
      </c>
      <c r="C5754" s="236">
        <v>133.26356540427841</v>
      </c>
    </row>
    <row r="5755" spans="2:3" x14ac:dyDescent="0.25">
      <c r="B5755" s="237">
        <v>5692</v>
      </c>
      <c r="C5755" s="236">
        <v>109.41844219999402</v>
      </c>
    </row>
    <row r="5756" spans="2:3" x14ac:dyDescent="0.25">
      <c r="B5756" s="237">
        <v>5693</v>
      </c>
      <c r="C5756" s="236">
        <v>81.765815334681022</v>
      </c>
    </row>
    <row r="5757" spans="2:3" x14ac:dyDescent="0.25">
      <c r="B5757" s="237">
        <v>5694</v>
      </c>
      <c r="C5757" s="236">
        <v>121.69299791300935</v>
      </c>
    </row>
    <row r="5758" spans="2:3" x14ac:dyDescent="0.25">
      <c r="B5758" s="237">
        <v>5695</v>
      </c>
      <c r="C5758" s="236">
        <v>86.91871276841843</v>
      </c>
    </row>
    <row r="5759" spans="2:3" x14ac:dyDescent="0.25">
      <c r="B5759" s="237">
        <v>5696</v>
      </c>
      <c r="C5759" s="236">
        <v>175.56791180523879</v>
      </c>
    </row>
    <row r="5760" spans="2:3" x14ac:dyDescent="0.25">
      <c r="B5760" s="237">
        <v>5697</v>
      </c>
      <c r="C5760" s="236">
        <v>143.97161237641853</v>
      </c>
    </row>
    <row r="5761" spans="2:3" x14ac:dyDescent="0.25">
      <c r="B5761" s="237">
        <v>5698</v>
      </c>
      <c r="C5761" s="236">
        <v>133.68939475702953</v>
      </c>
    </row>
    <row r="5762" spans="2:3" x14ac:dyDescent="0.25">
      <c r="B5762" s="237">
        <v>5699</v>
      </c>
      <c r="C5762" s="236">
        <v>142.23940923929877</v>
      </c>
    </row>
    <row r="5763" spans="2:3" x14ac:dyDescent="0.25">
      <c r="B5763" s="237">
        <v>5700</v>
      </c>
      <c r="C5763" s="236">
        <v>131.90327519466479</v>
      </c>
    </row>
    <row r="5764" spans="2:3" x14ac:dyDescent="0.25">
      <c r="B5764" s="237">
        <v>5701</v>
      </c>
      <c r="C5764" s="236">
        <v>165.06346606923489</v>
      </c>
    </row>
    <row r="5765" spans="2:3" x14ac:dyDescent="0.25">
      <c r="B5765" s="237">
        <v>5702</v>
      </c>
      <c r="C5765" s="236">
        <v>142.13609203547168</v>
      </c>
    </row>
    <row r="5766" spans="2:3" x14ac:dyDescent="0.25">
      <c r="B5766" s="237">
        <v>5703</v>
      </c>
      <c r="C5766" s="236">
        <v>142.07720556401196</v>
      </c>
    </row>
    <row r="5767" spans="2:3" x14ac:dyDescent="0.25">
      <c r="B5767" s="237">
        <v>5704</v>
      </c>
      <c r="C5767" s="236">
        <v>117.64328704879642</v>
      </c>
    </row>
    <row r="5768" spans="2:3" x14ac:dyDescent="0.25">
      <c r="B5768" s="237">
        <v>5705</v>
      </c>
      <c r="C5768" s="236">
        <v>92.262232474983449</v>
      </c>
    </row>
    <row r="5769" spans="2:3" x14ac:dyDescent="0.25">
      <c r="B5769" s="237">
        <v>5706</v>
      </c>
      <c r="C5769" s="236">
        <v>130.86739885146346</v>
      </c>
    </row>
    <row r="5770" spans="2:3" x14ac:dyDescent="0.25">
      <c r="B5770" s="237">
        <v>5707</v>
      </c>
      <c r="C5770" s="236">
        <v>114.36679158846201</v>
      </c>
    </row>
    <row r="5771" spans="2:3" x14ac:dyDescent="0.25">
      <c r="B5771" s="237">
        <v>5708</v>
      </c>
      <c r="C5771" s="236">
        <v>184.23897213934029</v>
      </c>
    </row>
    <row r="5772" spans="2:3" x14ac:dyDescent="0.25">
      <c r="B5772" s="237">
        <v>5709</v>
      </c>
      <c r="C5772" s="236">
        <v>105.85878490239614</v>
      </c>
    </row>
    <row r="5773" spans="2:3" x14ac:dyDescent="0.25">
      <c r="B5773" s="237">
        <v>5710</v>
      </c>
      <c r="C5773" s="236">
        <v>91.280373707831828</v>
      </c>
    </row>
    <row r="5774" spans="2:3" x14ac:dyDescent="0.25">
      <c r="B5774" s="237">
        <v>5711</v>
      </c>
      <c r="C5774" s="236">
        <v>119.40561573206112</v>
      </c>
    </row>
    <row r="5775" spans="2:3" x14ac:dyDescent="0.25">
      <c r="B5775" s="237">
        <v>5712</v>
      </c>
      <c r="C5775" s="236">
        <v>135.45050679894231</v>
      </c>
    </row>
    <row r="5776" spans="2:3" x14ac:dyDescent="0.25">
      <c r="B5776" s="237">
        <v>5713</v>
      </c>
      <c r="C5776" s="236">
        <v>76.122885166594159</v>
      </c>
    </row>
    <row r="5777" spans="2:3" x14ac:dyDescent="0.25">
      <c r="B5777" s="237">
        <v>5714</v>
      </c>
      <c r="C5777" s="236">
        <v>95.129923683958353</v>
      </c>
    </row>
    <row r="5778" spans="2:3" x14ac:dyDescent="0.25">
      <c r="B5778" s="237">
        <v>5715</v>
      </c>
      <c r="C5778" s="236">
        <v>170.11476618788816</v>
      </c>
    </row>
    <row r="5779" spans="2:3" x14ac:dyDescent="0.25">
      <c r="B5779" s="237">
        <v>5716</v>
      </c>
      <c r="C5779" s="236">
        <v>88.267066946366896</v>
      </c>
    </row>
    <row r="5780" spans="2:3" x14ac:dyDescent="0.25">
      <c r="B5780" s="237">
        <v>5717</v>
      </c>
      <c r="C5780" s="236">
        <v>134.53680821204</v>
      </c>
    </row>
    <row r="5781" spans="2:3" x14ac:dyDescent="0.25">
      <c r="B5781" s="237">
        <v>5718</v>
      </c>
      <c r="C5781" s="236">
        <v>103.76799571288372</v>
      </c>
    </row>
    <row r="5782" spans="2:3" x14ac:dyDescent="0.25">
      <c r="B5782" s="237">
        <v>5719</v>
      </c>
      <c r="C5782" s="236">
        <v>100.34307379920222</v>
      </c>
    </row>
    <row r="5783" spans="2:3" x14ac:dyDescent="0.25">
      <c r="B5783" s="237">
        <v>5720</v>
      </c>
      <c r="C5783" s="236">
        <v>140.68667686695071</v>
      </c>
    </row>
    <row r="5784" spans="2:3" x14ac:dyDescent="0.25">
      <c r="B5784" s="237">
        <v>5721</v>
      </c>
      <c r="C5784" s="236">
        <v>135.28448555863358</v>
      </c>
    </row>
    <row r="5785" spans="2:3" x14ac:dyDescent="0.25">
      <c r="B5785" s="237">
        <v>5722</v>
      </c>
      <c r="C5785" s="236">
        <v>182.87974038820039</v>
      </c>
    </row>
    <row r="5786" spans="2:3" x14ac:dyDescent="0.25">
      <c r="B5786" s="237">
        <v>5723</v>
      </c>
      <c r="C5786" s="236">
        <v>182.86818021987654</v>
      </c>
    </row>
    <row r="5787" spans="2:3" x14ac:dyDescent="0.25">
      <c r="B5787" s="237">
        <v>5724</v>
      </c>
      <c r="C5787" s="236">
        <v>157.87922147173455</v>
      </c>
    </row>
    <row r="5788" spans="2:3" x14ac:dyDescent="0.25">
      <c r="B5788" s="237">
        <v>5725</v>
      </c>
      <c r="C5788" s="236">
        <v>111.97764296235745</v>
      </c>
    </row>
    <row r="5789" spans="2:3" x14ac:dyDescent="0.25">
      <c r="B5789" s="237">
        <v>5726</v>
      </c>
      <c r="C5789" s="236">
        <v>108.15912627443984</v>
      </c>
    </row>
    <row r="5790" spans="2:3" x14ac:dyDescent="0.25">
      <c r="B5790" s="237">
        <v>5727</v>
      </c>
      <c r="C5790" s="236">
        <v>131.10028735157127</v>
      </c>
    </row>
    <row r="5791" spans="2:3" x14ac:dyDescent="0.25">
      <c r="B5791" s="237">
        <v>5728</v>
      </c>
      <c r="C5791" s="236">
        <v>97.060060810933876</v>
      </c>
    </row>
    <row r="5792" spans="2:3" x14ac:dyDescent="0.25">
      <c r="B5792" s="237">
        <v>5729</v>
      </c>
      <c r="C5792" s="236">
        <v>128.67769365532843</v>
      </c>
    </row>
    <row r="5793" spans="2:3" x14ac:dyDescent="0.25">
      <c r="B5793" s="237">
        <v>5730</v>
      </c>
      <c r="C5793" s="236">
        <v>143.8239553930247</v>
      </c>
    </row>
    <row r="5794" spans="2:3" x14ac:dyDescent="0.25">
      <c r="B5794" s="237">
        <v>5731</v>
      </c>
      <c r="C5794" s="236">
        <v>156.89706315876109</v>
      </c>
    </row>
    <row r="5795" spans="2:3" x14ac:dyDescent="0.25">
      <c r="B5795" s="237">
        <v>5732</v>
      </c>
      <c r="C5795" s="236">
        <v>158.76198707854107</v>
      </c>
    </row>
    <row r="5796" spans="2:3" x14ac:dyDescent="0.25">
      <c r="B5796" s="237">
        <v>5733</v>
      </c>
      <c r="C5796" s="236">
        <v>97.92196996174485</v>
      </c>
    </row>
    <row r="5797" spans="2:3" x14ac:dyDescent="0.25">
      <c r="B5797" s="237">
        <v>5734</v>
      </c>
      <c r="C5797" s="236">
        <v>173.12447910690378</v>
      </c>
    </row>
    <row r="5798" spans="2:3" x14ac:dyDescent="0.25">
      <c r="B5798" s="237">
        <v>5735</v>
      </c>
      <c r="C5798" s="236">
        <v>126.33057917502038</v>
      </c>
    </row>
    <row r="5799" spans="2:3" x14ac:dyDescent="0.25">
      <c r="B5799" s="237">
        <v>5736</v>
      </c>
      <c r="C5799" s="236">
        <v>163.0502440937849</v>
      </c>
    </row>
    <row r="5800" spans="2:3" x14ac:dyDescent="0.25">
      <c r="B5800" s="237">
        <v>5737</v>
      </c>
      <c r="C5800" s="236">
        <v>131.06895732219087</v>
      </c>
    </row>
    <row r="5801" spans="2:3" x14ac:dyDescent="0.25">
      <c r="B5801" s="237">
        <v>5738</v>
      </c>
      <c r="C5801" s="236">
        <v>113.27677969124645</v>
      </c>
    </row>
    <row r="5802" spans="2:3" x14ac:dyDescent="0.25">
      <c r="B5802" s="237">
        <v>5739</v>
      </c>
      <c r="C5802" s="236">
        <v>111.32781982647506</v>
      </c>
    </row>
    <row r="5803" spans="2:3" x14ac:dyDescent="0.25">
      <c r="B5803" s="237">
        <v>5740</v>
      </c>
      <c r="C5803" s="236">
        <v>88.842919046385518</v>
      </c>
    </row>
    <row r="5804" spans="2:3" x14ac:dyDescent="0.25">
      <c r="B5804" s="237">
        <v>5741</v>
      </c>
      <c r="C5804" s="236">
        <v>106.54717013003128</v>
      </c>
    </row>
    <row r="5805" spans="2:3" x14ac:dyDescent="0.25">
      <c r="B5805" s="237">
        <v>5742</v>
      </c>
      <c r="C5805" s="236">
        <v>110.02869887964388</v>
      </c>
    </row>
    <row r="5806" spans="2:3" x14ac:dyDescent="0.25">
      <c r="B5806" s="237">
        <v>5743</v>
      </c>
      <c r="C5806" s="236">
        <v>110.84798508432212</v>
      </c>
    </row>
    <row r="5807" spans="2:3" x14ac:dyDescent="0.25">
      <c r="B5807" s="237">
        <v>5744</v>
      </c>
      <c r="C5807" s="236">
        <v>225.11814540431394</v>
      </c>
    </row>
    <row r="5808" spans="2:3" x14ac:dyDescent="0.25">
      <c r="B5808" s="237">
        <v>5745</v>
      </c>
      <c r="C5808" s="236">
        <v>102.1538313817898</v>
      </c>
    </row>
    <row r="5809" spans="2:3" x14ac:dyDescent="0.25">
      <c r="B5809" s="237">
        <v>5746</v>
      </c>
      <c r="C5809" s="236">
        <v>113.75128023729006</v>
      </c>
    </row>
    <row r="5810" spans="2:3" x14ac:dyDescent="0.25">
      <c r="B5810" s="237">
        <v>5747</v>
      </c>
      <c r="C5810" s="236">
        <v>142.91214414432685</v>
      </c>
    </row>
    <row r="5811" spans="2:3" x14ac:dyDescent="0.25">
      <c r="B5811" s="237">
        <v>5748</v>
      </c>
      <c r="C5811" s="236">
        <v>74.12440805504491</v>
      </c>
    </row>
    <row r="5812" spans="2:3" x14ac:dyDescent="0.25">
      <c r="B5812" s="237">
        <v>5749</v>
      </c>
      <c r="C5812" s="236">
        <v>158.71501277989842</v>
      </c>
    </row>
    <row r="5813" spans="2:3" x14ac:dyDescent="0.25">
      <c r="B5813" s="237">
        <v>5750</v>
      </c>
      <c r="C5813" s="236">
        <v>150.93377887264856</v>
      </c>
    </row>
    <row r="5814" spans="2:3" x14ac:dyDescent="0.25">
      <c r="B5814" s="237">
        <v>5751</v>
      </c>
      <c r="C5814" s="236">
        <v>118.3904597388179</v>
      </c>
    </row>
    <row r="5815" spans="2:3" x14ac:dyDescent="0.25">
      <c r="B5815" s="237">
        <v>5752</v>
      </c>
      <c r="C5815" s="236">
        <v>147.71526823524113</v>
      </c>
    </row>
    <row r="5816" spans="2:3" x14ac:dyDescent="0.25">
      <c r="B5816" s="237">
        <v>5753</v>
      </c>
      <c r="C5816" s="236">
        <v>135.63813741395469</v>
      </c>
    </row>
    <row r="5817" spans="2:3" x14ac:dyDescent="0.25">
      <c r="B5817" s="237">
        <v>5754</v>
      </c>
      <c r="C5817" s="236">
        <v>107.47336829028761</v>
      </c>
    </row>
    <row r="5818" spans="2:3" x14ac:dyDescent="0.25">
      <c r="B5818" s="237">
        <v>5755</v>
      </c>
      <c r="C5818" s="236">
        <v>77.057772275589812</v>
      </c>
    </row>
    <row r="5819" spans="2:3" x14ac:dyDescent="0.25">
      <c r="B5819" s="237">
        <v>5756</v>
      </c>
      <c r="C5819" s="236">
        <v>116.8457177648919</v>
      </c>
    </row>
    <row r="5820" spans="2:3" x14ac:dyDescent="0.25">
      <c r="B5820" s="237">
        <v>5757</v>
      </c>
      <c r="C5820" s="236">
        <v>92.574118336579701</v>
      </c>
    </row>
    <row r="5821" spans="2:3" x14ac:dyDescent="0.25">
      <c r="B5821" s="237">
        <v>5758</v>
      </c>
      <c r="C5821" s="236">
        <v>97.64598417836072</v>
      </c>
    </row>
    <row r="5822" spans="2:3" x14ac:dyDescent="0.25">
      <c r="B5822" s="237">
        <v>5759</v>
      </c>
      <c r="C5822" s="236">
        <v>113.68584790075322</v>
      </c>
    </row>
    <row r="5823" spans="2:3" x14ac:dyDescent="0.25">
      <c r="B5823" s="237">
        <v>5760</v>
      </c>
      <c r="C5823" s="236">
        <v>178.57359132696865</v>
      </c>
    </row>
    <row r="5824" spans="2:3" x14ac:dyDescent="0.25">
      <c r="B5824" s="237">
        <v>5761</v>
      </c>
      <c r="C5824" s="236">
        <v>112.93014758244345</v>
      </c>
    </row>
    <row r="5825" spans="2:3" x14ac:dyDescent="0.25">
      <c r="B5825" s="237">
        <v>5762</v>
      </c>
      <c r="C5825" s="236">
        <v>117.04919717466173</v>
      </c>
    </row>
    <row r="5826" spans="2:3" x14ac:dyDescent="0.25">
      <c r="B5826" s="237">
        <v>5763</v>
      </c>
      <c r="C5826" s="236">
        <v>137.86960030841882</v>
      </c>
    </row>
    <row r="5827" spans="2:3" x14ac:dyDescent="0.25">
      <c r="B5827" s="237">
        <v>5764</v>
      </c>
      <c r="C5827" s="236">
        <v>114.60413012506304</v>
      </c>
    </row>
    <row r="5828" spans="2:3" x14ac:dyDescent="0.25">
      <c r="B5828" s="237">
        <v>5765</v>
      </c>
      <c r="C5828" s="236">
        <v>94.79058312927954</v>
      </c>
    </row>
    <row r="5829" spans="2:3" x14ac:dyDescent="0.25">
      <c r="B5829" s="237">
        <v>5766</v>
      </c>
      <c r="C5829" s="236">
        <v>93.141201163231358</v>
      </c>
    </row>
    <row r="5830" spans="2:3" x14ac:dyDescent="0.25">
      <c r="B5830" s="237">
        <v>5767</v>
      </c>
      <c r="C5830" s="236">
        <v>137.87350537892772</v>
      </c>
    </row>
    <row r="5831" spans="2:3" x14ac:dyDescent="0.25">
      <c r="B5831" s="237">
        <v>5768</v>
      </c>
      <c r="C5831" s="236">
        <v>95.263888321376186</v>
      </c>
    </row>
    <row r="5832" spans="2:3" x14ac:dyDescent="0.25">
      <c r="B5832" s="237">
        <v>5769</v>
      </c>
      <c r="C5832" s="236">
        <v>93.599225478986526</v>
      </c>
    </row>
    <row r="5833" spans="2:3" x14ac:dyDescent="0.25">
      <c r="B5833" s="237">
        <v>5770</v>
      </c>
      <c r="C5833" s="236">
        <v>140.95238775113802</v>
      </c>
    </row>
    <row r="5834" spans="2:3" x14ac:dyDescent="0.25">
      <c r="B5834" s="237">
        <v>5771</v>
      </c>
      <c r="C5834" s="236">
        <v>152.25063628904792</v>
      </c>
    </row>
    <row r="5835" spans="2:3" x14ac:dyDescent="0.25">
      <c r="B5835" s="237">
        <v>5772</v>
      </c>
      <c r="C5835" s="236">
        <v>218.54798303690788</v>
      </c>
    </row>
    <row r="5836" spans="2:3" x14ac:dyDescent="0.25">
      <c r="B5836" s="237">
        <v>5773</v>
      </c>
      <c r="C5836" s="236">
        <v>115.67293538061057</v>
      </c>
    </row>
    <row r="5837" spans="2:3" x14ac:dyDescent="0.25">
      <c r="B5837" s="237">
        <v>5774</v>
      </c>
      <c r="C5837" s="236">
        <v>143.8826506387513</v>
      </c>
    </row>
    <row r="5838" spans="2:3" x14ac:dyDescent="0.25">
      <c r="B5838" s="237">
        <v>5775</v>
      </c>
      <c r="C5838" s="236">
        <v>105.82898554639796</v>
      </c>
    </row>
    <row r="5839" spans="2:3" x14ac:dyDescent="0.25">
      <c r="B5839" s="237">
        <v>5776</v>
      </c>
      <c r="C5839" s="236">
        <v>151.11801914928964</v>
      </c>
    </row>
    <row r="5840" spans="2:3" x14ac:dyDescent="0.25">
      <c r="B5840" s="237">
        <v>5777</v>
      </c>
      <c r="C5840" s="236">
        <v>111.71997217498296</v>
      </c>
    </row>
    <row r="5841" spans="2:3" x14ac:dyDescent="0.25">
      <c r="B5841" s="237">
        <v>5778</v>
      </c>
      <c r="C5841" s="236">
        <v>107.11343789017761</v>
      </c>
    </row>
    <row r="5842" spans="2:3" x14ac:dyDescent="0.25">
      <c r="B5842" s="237">
        <v>5779</v>
      </c>
      <c r="C5842" s="236">
        <v>128.15976375247016</v>
      </c>
    </row>
    <row r="5843" spans="2:3" x14ac:dyDescent="0.25">
      <c r="B5843" s="237">
        <v>5780</v>
      </c>
      <c r="C5843" s="236">
        <v>133.01696288638666</v>
      </c>
    </row>
    <row r="5844" spans="2:3" x14ac:dyDescent="0.25">
      <c r="B5844" s="237">
        <v>5781</v>
      </c>
      <c r="C5844" s="236">
        <v>171.27353051403634</v>
      </c>
    </row>
    <row r="5845" spans="2:3" x14ac:dyDescent="0.25">
      <c r="B5845" s="237">
        <v>5782</v>
      </c>
      <c r="C5845" s="236">
        <v>105.97278524267779</v>
      </c>
    </row>
    <row r="5846" spans="2:3" x14ac:dyDescent="0.25">
      <c r="B5846" s="237">
        <v>5783</v>
      </c>
      <c r="C5846" s="236">
        <v>175.6663000564746</v>
      </c>
    </row>
    <row r="5847" spans="2:3" x14ac:dyDescent="0.25">
      <c r="B5847" s="237">
        <v>5784</v>
      </c>
      <c r="C5847" s="236">
        <v>83.506034989988791</v>
      </c>
    </row>
    <row r="5848" spans="2:3" x14ac:dyDescent="0.25">
      <c r="B5848" s="237">
        <v>5785</v>
      </c>
      <c r="C5848" s="236">
        <v>129.74838189499255</v>
      </c>
    </row>
    <row r="5849" spans="2:3" x14ac:dyDescent="0.25">
      <c r="B5849" s="237">
        <v>5786</v>
      </c>
      <c r="C5849" s="236">
        <v>105.62744266655314</v>
      </c>
    </row>
    <row r="5850" spans="2:3" x14ac:dyDescent="0.25">
      <c r="B5850" s="237">
        <v>5787</v>
      </c>
      <c r="C5850" s="236">
        <v>81.149060477638827</v>
      </c>
    </row>
    <row r="5851" spans="2:3" x14ac:dyDescent="0.25">
      <c r="B5851" s="237">
        <v>5788</v>
      </c>
      <c r="C5851" s="236">
        <v>106.40752688256489</v>
      </c>
    </row>
    <row r="5852" spans="2:3" x14ac:dyDescent="0.25">
      <c r="B5852" s="237">
        <v>5789</v>
      </c>
      <c r="C5852" s="236">
        <v>149.8435961364205</v>
      </c>
    </row>
    <row r="5853" spans="2:3" x14ac:dyDescent="0.25">
      <c r="B5853" s="237">
        <v>5790</v>
      </c>
      <c r="C5853" s="236">
        <v>143.6823989217248</v>
      </c>
    </row>
    <row r="5854" spans="2:3" x14ac:dyDescent="0.25">
      <c r="B5854" s="237">
        <v>5791</v>
      </c>
      <c r="C5854" s="236">
        <v>98.186138592006955</v>
      </c>
    </row>
    <row r="5855" spans="2:3" x14ac:dyDescent="0.25">
      <c r="B5855" s="237">
        <v>5792</v>
      </c>
      <c r="C5855" s="236">
        <v>148.13575121197692</v>
      </c>
    </row>
    <row r="5856" spans="2:3" x14ac:dyDescent="0.25">
      <c r="B5856" s="237">
        <v>5793</v>
      </c>
      <c r="C5856" s="236">
        <v>153.83961387809973</v>
      </c>
    </row>
    <row r="5857" spans="2:3" x14ac:dyDescent="0.25">
      <c r="B5857" s="237">
        <v>5794</v>
      </c>
      <c r="C5857" s="236">
        <v>126.30985798583143</v>
      </c>
    </row>
    <row r="5858" spans="2:3" x14ac:dyDescent="0.25">
      <c r="B5858" s="237">
        <v>5795</v>
      </c>
      <c r="C5858" s="236">
        <v>133.10430122145172</v>
      </c>
    </row>
    <row r="5859" spans="2:3" x14ac:dyDescent="0.25">
      <c r="B5859" s="237">
        <v>5796</v>
      </c>
      <c r="C5859" s="236">
        <v>108.27276918986077</v>
      </c>
    </row>
    <row r="5860" spans="2:3" x14ac:dyDescent="0.25">
      <c r="B5860" s="237">
        <v>5797</v>
      </c>
      <c r="C5860" s="236">
        <v>163.89975011335852</v>
      </c>
    </row>
    <row r="5861" spans="2:3" x14ac:dyDescent="0.25">
      <c r="B5861" s="237">
        <v>5798</v>
      </c>
      <c r="C5861" s="236">
        <v>103.75208777928347</v>
      </c>
    </row>
    <row r="5862" spans="2:3" x14ac:dyDescent="0.25">
      <c r="B5862" s="237">
        <v>5799</v>
      </c>
      <c r="C5862" s="236">
        <v>160.62682221072592</v>
      </c>
    </row>
    <row r="5863" spans="2:3" x14ac:dyDescent="0.25">
      <c r="B5863" s="237">
        <v>5800</v>
      </c>
      <c r="C5863" s="236">
        <v>122.38239291718784</v>
      </c>
    </row>
    <row r="5864" spans="2:3" x14ac:dyDescent="0.25">
      <c r="B5864" s="237">
        <v>5801</v>
      </c>
      <c r="C5864" s="236">
        <v>253.56246352408397</v>
      </c>
    </row>
    <row r="5865" spans="2:3" x14ac:dyDescent="0.25">
      <c r="B5865" s="237">
        <v>5802</v>
      </c>
      <c r="C5865" s="236">
        <v>184.01973781357529</v>
      </c>
    </row>
    <row r="5866" spans="2:3" x14ac:dyDescent="0.25">
      <c r="B5866" s="237">
        <v>5803</v>
      </c>
      <c r="C5866" s="236">
        <v>81.012319244382127</v>
      </c>
    </row>
    <row r="5867" spans="2:3" x14ac:dyDescent="0.25">
      <c r="B5867" s="237">
        <v>5804</v>
      </c>
      <c r="C5867" s="236">
        <v>91.116648681317713</v>
      </c>
    </row>
    <row r="5868" spans="2:3" x14ac:dyDescent="0.25">
      <c r="B5868" s="237">
        <v>5805</v>
      </c>
      <c r="C5868" s="236">
        <v>105.11831637529582</v>
      </c>
    </row>
    <row r="5869" spans="2:3" x14ac:dyDescent="0.25">
      <c r="B5869" s="237">
        <v>5806</v>
      </c>
      <c r="C5869" s="236">
        <v>135.51780833648877</v>
      </c>
    </row>
    <row r="5870" spans="2:3" x14ac:dyDescent="0.25">
      <c r="B5870" s="237">
        <v>5807</v>
      </c>
      <c r="C5870" s="236">
        <v>128.32109293263429</v>
      </c>
    </row>
    <row r="5871" spans="2:3" x14ac:dyDescent="0.25">
      <c r="B5871" s="237">
        <v>5808</v>
      </c>
      <c r="C5871" s="236">
        <v>127.6524444581129</v>
      </c>
    </row>
    <row r="5872" spans="2:3" x14ac:dyDescent="0.25">
      <c r="B5872" s="237">
        <v>5809</v>
      </c>
      <c r="C5872" s="236">
        <v>140.9929349647503</v>
      </c>
    </row>
    <row r="5873" spans="2:3" x14ac:dyDescent="0.25">
      <c r="B5873" s="237">
        <v>5810</v>
      </c>
      <c r="C5873" s="236">
        <v>180.0914062033288</v>
      </c>
    </row>
    <row r="5874" spans="2:3" x14ac:dyDescent="0.25">
      <c r="B5874" s="237">
        <v>5811</v>
      </c>
      <c r="C5874" s="236">
        <v>111.48744070155708</v>
      </c>
    </row>
    <row r="5875" spans="2:3" x14ac:dyDescent="0.25">
      <c r="B5875" s="237">
        <v>5812</v>
      </c>
      <c r="C5875" s="236">
        <v>146.17020306964511</v>
      </c>
    </row>
    <row r="5876" spans="2:3" x14ac:dyDescent="0.25">
      <c r="B5876" s="237">
        <v>5813</v>
      </c>
      <c r="C5876" s="236">
        <v>103.50558689870162</v>
      </c>
    </row>
    <row r="5877" spans="2:3" x14ac:dyDescent="0.25">
      <c r="B5877" s="237">
        <v>5814</v>
      </c>
      <c r="C5877" s="236">
        <v>129.8773533902305</v>
      </c>
    </row>
    <row r="5878" spans="2:3" x14ac:dyDescent="0.25">
      <c r="B5878" s="237">
        <v>5815</v>
      </c>
      <c r="C5878" s="236">
        <v>107.58695261382329</v>
      </c>
    </row>
    <row r="5879" spans="2:3" x14ac:dyDescent="0.25">
      <c r="B5879" s="237">
        <v>5816</v>
      </c>
      <c r="C5879" s="236">
        <v>149.29714178830619</v>
      </c>
    </row>
    <row r="5880" spans="2:3" x14ac:dyDescent="0.25">
      <c r="B5880" s="237">
        <v>5817</v>
      </c>
      <c r="C5880" s="236">
        <v>106.63481996668685</v>
      </c>
    </row>
    <row r="5881" spans="2:3" x14ac:dyDescent="0.25">
      <c r="B5881" s="237">
        <v>5818</v>
      </c>
      <c r="C5881" s="236">
        <v>173.49836700125067</v>
      </c>
    </row>
    <row r="5882" spans="2:3" x14ac:dyDescent="0.25">
      <c r="B5882" s="237">
        <v>5819</v>
      </c>
      <c r="C5882" s="236">
        <v>146.66192314820313</v>
      </c>
    </row>
    <row r="5883" spans="2:3" x14ac:dyDescent="0.25">
      <c r="B5883" s="237">
        <v>5820</v>
      </c>
      <c r="C5883" s="236">
        <v>204.11122259390692</v>
      </c>
    </row>
    <row r="5884" spans="2:3" x14ac:dyDescent="0.25">
      <c r="B5884" s="237">
        <v>5821</v>
      </c>
      <c r="C5884" s="236">
        <v>150.16874565257189</v>
      </c>
    </row>
    <row r="5885" spans="2:3" x14ac:dyDescent="0.25">
      <c r="B5885" s="237">
        <v>5822</v>
      </c>
      <c r="C5885" s="236">
        <v>121.66516387507056</v>
      </c>
    </row>
    <row r="5886" spans="2:3" x14ac:dyDescent="0.25">
      <c r="B5886" s="237">
        <v>5823</v>
      </c>
      <c r="C5886" s="236">
        <v>144.59981258347429</v>
      </c>
    </row>
    <row r="5887" spans="2:3" x14ac:dyDescent="0.25">
      <c r="B5887" s="237">
        <v>5824</v>
      </c>
      <c r="C5887" s="236">
        <v>134.87501905034708</v>
      </c>
    </row>
    <row r="5888" spans="2:3" x14ac:dyDescent="0.25">
      <c r="B5888" s="237">
        <v>5825</v>
      </c>
      <c r="C5888" s="236">
        <v>145.84333992462498</v>
      </c>
    </row>
    <row r="5889" spans="2:3" x14ac:dyDescent="0.25">
      <c r="B5889" s="237">
        <v>5826</v>
      </c>
      <c r="C5889" s="236">
        <v>172.51463944032457</v>
      </c>
    </row>
    <row r="5890" spans="2:3" x14ac:dyDescent="0.25">
      <c r="B5890" s="237">
        <v>5827</v>
      </c>
      <c r="C5890" s="236">
        <v>113.85353630956267</v>
      </c>
    </row>
    <row r="5891" spans="2:3" x14ac:dyDescent="0.25">
      <c r="B5891" s="237">
        <v>5828</v>
      </c>
      <c r="C5891" s="236">
        <v>129.14287846070431</v>
      </c>
    </row>
    <row r="5892" spans="2:3" x14ac:dyDescent="0.25">
      <c r="B5892" s="237">
        <v>5829</v>
      </c>
      <c r="C5892" s="236">
        <v>111.43446380349214</v>
      </c>
    </row>
    <row r="5893" spans="2:3" x14ac:dyDescent="0.25">
      <c r="B5893" s="237">
        <v>5830</v>
      </c>
      <c r="C5893" s="236">
        <v>102.79339549297757</v>
      </c>
    </row>
    <row r="5894" spans="2:3" x14ac:dyDescent="0.25">
      <c r="B5894" s="237">
        <v>5831</v>
      </c>
      <c r="C5894" s="236">
        <v>132.40901136222243</v>
      </c>
    </row>
    <row r="5895" spans="2:3" x14ac:dyDescent="0.25">
      <c r="B5895" s="237">
        <v>5832</v>
      </c>
      <c r="C5895" s="236">
        <v>154.0893397348008</v>
      </c>
    </row>
    <row r="5896" spans="2:3" x14ac:dyDescent="0.25">
      <c r="B5896" s="237">
        <v>5833</v>
      </c>
      <c r="C5896" s="236">
        <v>157.16511086030496</v>
      </c>
    </row>
    <row r="5897" spans="2:3" x14ac:dyDescent="0.25">
      <c r="B5897" s="237">
        <v>5834</v>
      </c>
      <c r="C5897" s="236">
        <v>105.830281000938</v>
      </c>
    </row>
    <row r="5898" spans="2:3" x14ac:dyDescent="0.25">
      <c r="B5898" s="237">
        <v>5835</v>
      </c>
      <c r="C5898" s="236">
        <v>147.43097863604262</v>
      </c>
    </row>
    <row r="5899" spans="2:3" x14ac:dyDescent="0.25">
      <c r="B5899" s="237">
        <v>5836</v>
      </c>
      <c r="C5899" s="236">
        <v>127.85229548757464</v>
      </c>
    </row>
    <row r="5900" spans="2:3" x14ac:dyDescent="0.25">
      <c r="B5900" s="237">
        <v>5837</v>
      </c>
      <c r="C5900" s="236">
        <v>133.21673142526117</v>
      </c>
    </row>
    <row r="5901" spans="2:3" x14ac:dyDescent="0.25">
      <c r="B5901" s="237">
        <v>5838</v>
      </c>
      <c r="C5901" s="236">
        <v>104.26355993847147</v>
      </c>
    </row>
    <row r="5902" spans="2:3" x14ac:dyDescent="0.25">
      <c r="B5902" s="237">
        <v>5839</v>
      </c>
      <c r="C5902" s="236">
        <v>121.7729813709124</v>
      </c>
    </row>
    <row r="5903" spans="2:3" x14ac:dyDescent="0.25">
      <c r="B5903" s="237">
        <v>5840</v>
      </c>
      <c r="C5903" s="236">
        <v>122.20445169244667</v>
      </c>
    </row>
    <row r="5904" spans="2:3" x14ac:dyDescent="0.25">
      <c r="B5904" s="237">
        <v>5841</v>
      </c>
      <c r="C5904" s="236">
        <v>123.98706101512578</v>
      </c>
    </row>
    <row r="5905" spans="2:3" x14ac:dyDescent="0.25">
      <c r="B5905" s="237">
        <v>5842</v>
      </c>
      <c r="C5905" s="236">
        <v>105.67014517178188</v>
      </c>
    </row>
    <row r="5906" spans="2:3" x14ac:dyDescent="0.25">
      <c r="B5906" s="237">
        <v>5843</v>
      </c>
      <c r="C5906" s="236">
        <v>147.99887251258639</v>
      </c>
    </row>
    <row r="5907" spans="2:3" x14ac:dyDescent="0.25">
      <c r="B5907" s="237">
        <v>5844</v>
      </c>
      <c r="C5907" s="236">
        <v>207.67425102233736</v>
      </c>
    </row>
    <row r="5908" spans="2:3" x14ac:dyDescent="0.25">
      <c r="B5908" s="237">
        <v>5845</v>
      </c>
      <c r="C5908" s="236">
        <v>136.26851621035902</v>
      </c>
    </row>
    <row r="5909" spans="2:3" x14ac:dyDescent="0.25">
      <c r="B5909" s="237">
        <v>5846</v>
      </c>
      <c r="C5909" s="236">
        <v>98.082097140086219</v>
      </c>
    </row>
    <row r="5910" spans="2:3" x14ac:dyDescent="0.25">
      <c r="B5910" s="237">
        <v>5847</v>
      </c>
      <c r="C5910" s="236">
        <v>136.86721097230858</v>
      </c>
    </row>
    <row r="5911" spans="2:3" x14ac:dyDescent="0.25">
      <c r="B5911" s="237">
        <v>5848</v>
      </c>
      <c r="C5911" s="236">
        <v>164.77449628700657</v>
      </c>
    </row>
    <row r="5912" spans="2:3" x14ac:dyDescent="0.25">
      <c r="B5912" s="237">
        <v>5849</v>
      </c>
      <c r="C5912" s="236">
        <v>129.98029561830177</v>
      </c>
    </row>
    <row r="5913" spans="2:3" x14ac:dyDescent="0.25">
      <c r="B5913" s="237">
        <v>5850</v>
      </c>
      <c r="C5913" s="236">
        <v>295.71351747194393</v>
      </c>
    </row>
    <row r="5914" spans="2:3" x14ac:dyDescent="0.25">
      <c r="B5914" s="237">
        <v>5851</v>
      </c>
      <c r="C5914" s="236">
        <v>157.94932805345891</v>
      </c>
    </row>
    <row r="5915" spans="2:3" x14ac:dyDescent="0.25">
      <c r="B5915" s="237">
        <v>5852</v>
      </c>
      <c r="C5915" s="236">
        <v>119.40396424393883</v>
      </c>
    </row>
    <row r="5916" spans="2:3" x14ac:dyDescent="0.25">
      <c r="B5916" s="237">
        <v>5853</v>
      </c>
      <c r="C5916" s="236">
        <v>130.37181384521756</v>
      </c>
    </row>
    <row r="5917" spans="2:3" x14ac:dyDescent="0.25">
      <c r="B5917" s="237">
        <v>5854</v>
      </c>
      <c r="C5917" s="236">
        <v>131.4246910942795</v>
      </c>
    </row>
    <row r="5918" spans="2:3" x14ac:dyDescent="0.25">
      <c r="B5918" s="237">
        <v>5855</v>
      </c>
      <c r="C5918" s="236">
        <v>159.46999328933705</v>
      </c>
    </row>
    <row r="5919" spans="2:3" x14ac:dyDescent="0.25">
      <c r="B5919" s="237">
        <v>5856</v>
      </c>
      <c r="C5919" s="236">
        <v>118.22819455319653</v>
      </c>
    </row>
    <row r="5920" spans="2:3" x14ac:dyDescent="0.25">
      <c r="B5920" s="237">
        <v>5857</v>
      </c>
      <c r="C5920" s="236">
        <v>116.83458201316478</v>
      </c>
    </row>
    <row r="5921" spans="2:3" x14ac:dyDescent="0.25">
      <c r="B5921" s="237">
        <v>5858</v>
      </c>
      <c r="C5921" s="236">
        <v>167.35314555764518</v>
      </c>
    </row>
    <row r="5922" spans="2:3" x14ac:dyDescent="0.25">
      <c r="B5922" s="237">
        <v>5859</v>
      </c>
      <c r="C5922" s="236">
        <v>113.00842916219163</v>
      </c>
    </row>
    <row r="5923" spans="2:3" x14ac:dyDescent="0.25">
      <c r="B5923" s="237">
        <v>5860</v>
      </c>
      <c r="C5923" s="236">
        <v>132.67223239716844</v>
      </c>
    </row>
    <row r="5924" spans="2:3" x14ac:dyDescent="0.25">
      <c r="B5924" s="237">
        <v>5861</v>
      </c>
      <c r="C5924" s="236">
        <v>107.92839384409842</v>
      </c>
    </row>
    <row r="5925" spans="2:3" x14ac:dyDescent="0.25">
      <c r="B5925" s="237">
        <v>5862</v>
      </c>
      <c r="C5925" s="236">
        <v>147.60576104511489</v>
      </c>
    </row>
    <row r="5926" spans="2:3" x14ac:dyDescent="0.25">
      <c r="B5926" s="237">
        <v>5863</v>
      </c>
      <c r="C5926" s="236">
        <v>143.26738120454741</v>
      </c>
    </row>
    <row r="5927" spans="2:3" x14ac:dyDescent="0.25">
      <c r="B5927" s="237">
        <v>5864</v>
      </c>
      <c r="C5927" s="236">
        <v>100.50497940966953</v>
      </c>
    </row>
    <row r="5928" spans="2:3" x14ac:dyDescent="0.25">
      <c r="B5928" s="237">
        <v>5865</v>
      </c>
      <c r="C5928" s="236">
        <v>133.98321436945199</v>
      </c>
    </row>
    <row r="5929" spans="2:3" x14ac:dyDescent="0.25">
      <c r="B5929" s="237">
        <v>5866</v>
      </c>
      <c r="C5929" s="236">
        <v>98.173496869526446</v>
      </c>
    </row>
    <row r="5930" spans="2:3" x14ac:dyDescent="0.25">
      <c r="B5930" s="237">
        <v>5867</v>
      </c>
      <c r="C5930" s="236">
        <v>115.19169811439687</v>
      </c>
    </row>
    <row r="5931" spans="2:3" x14ac:dyDescent="0.25">
      <c r="B5931" s="237">
        <v>5868</v>
      </c>
      <c r="C5931" s="236">
        <v>126.36021391670489</v>
      </c>
    </row>
    <row r="5932" spans="2:3" x14ac:dyDescent="0.25">
      <c r="B5932" s="237">
        <v>5869</v>
      </c>
      <c r="C5932" s="236">
        <v>131.81173966497741</v>
      </c>
    </row>
    <row r="5933" spans="2:3" x14ac:dyDescent="0.25">
      <c r="B5933" s="237">
        <v>5870</v>
      </c>
      <c r="C5933" s="236">
        <v>102.58051519449407</v>
      </c>
    </row>
    <row r="5934" spans="2:3" x14ac:dyDescent="0.25">
      <c r="B5934" s="237">
        <v>5871</v>
      </c>
      <c r="C5934" s="236">
        <v>144.36582301574731</v>
      </c>
    </row>
    <row r="5935" spans="2:3" x14ac:dyDescent="0.25">
      <c r="B5935" s="237">
        <v>5872</v>
      </c>
      <c r="C5935" s="236">
        <v>105.538441831722</v>
      </c>
    </row>
    <row r="5936" spans="2:3" x14ac:dyDescent="0.25">
      <c r="B5936" s="237">
        <v>5873</v>
      </c>
      <c r="C5936" s="236">
        <v>135.79280323995405</v>
      </c>
    </row>
    <row r="5937" spans="2:3" x14ac:dyDescent="0.25">
      <c r="B5937" s="237">
        <v>5874</v>
      </c>
      <c r="C5937" s="236">
        <v>163.15174579147453</v>
      </c>
    </row>
    <row r="5938" spans="2:3" x14ac:dyDescent="0.25">
      <c r="B5938" s="237">
        <v>5875</v>
      </c>
      <c r="C5938" s="236">
        <v>148.86126852466137</v>
      </c>
    </row>
    <row r="5939" spans="2:3" x14ac:dyDescent="0.25">
      <c r="B5939" s="237">
        <v>5876</v>
      </c>
      <c r="C5939" s="236">
        <v>116.65513432859369</v>
      </c>
    </row>
    <row r="5940" spans="2:3" x14ac:dyDescent="0.25">
      <c r="B5940" s="237">
        <v>5877</v>
      </c>
      <c r="C5940" s="236">
        <v>165.26879396902069</v>
      </c>
    </row>
    <row r="5941" spans="2:3" x14ac:dyDescent="0.25">
      <c r="B5941" s="237">
        <v>5878</v>
      </c>
      <c r="C5941" s="236">
        <v>215.68180024742585</v>
      </c>
    </row>
    <row r="5942" spans="2:3" x14ac:dyDescent="0.25">
      <c r="B5942" s="237">
        <v>5879</v>
      </c>
      <c r="C5942" s="236">
        <v>146.66053774746354</v>
      </c>
    </row>
    <row r="5943" spans="2:3" x14ac:dyDescent="0.25">
      <c r="B5943" s="237">
        <v>5880</v>
      </c>
      <c r="C5943" s="236">
        <v>165.78977786228347</v>
      </c>
    </row>
    <row r="5944" spans="2:3" x14ac:dyDescent="0.25">
      <c r="B5944" s="237">
        <v>5881</v>
      </c>
      <c r="C5944" s="236">
        <v>128.8532320727841</v>
      </c>
    </row>
    <row r="5945" spans="2:3" x14ac:dyDescent="0.25">
      <c r="B5945" s="237">
        <v>5882</v>
      </c>
      <c r="C5945" s="236">
        <v>127.26430059604698</v>
      </c>
    </row>
    <row r="5946" spans="2:3" x14ac:dyDescent="0.25">
      <c r="B5946" s="237">
        <v>5883</v>
      </c>
      <c r="C5946" s="236">
        <v>148.06071901119694</v>
      </c>
    </row>
    <row r="5947" spans="2:3" x14ac:dyDescent="0.25">
      <c r="B5947" s="237">
        <v>5884</v>
      </c>
      <c r="C5947" s="236">
        <v>143.77406957162987</v>
      </c>
    </row>
    <row r="5948" spans="2:3" x14ac:dyDescent="0.25">
      <c r="B5948" s="237">
        <v>5885</v>
      </c>
      <c r="C5948" s="236">
        <v>146.6368501865731</v>
      </c>
    </row>
    <row r="5949" spans="2:3" x14ac:dyDescent="0.25">
      <c r="B5949" s="237">
        <v>5886</v>
      </c>
      <c r="C5949" s="236">
        <v>111.24069319636455</v>
      </c>
    </row>
    <row r="5950" spans="2:3" x14ac:dyDescent="0.25">
      <c r="B5950" s="237">
        <v>5887</v>
      </c>
      <c r="C5950" s="236">
        <v>124.45155445986737</v>
      </c>
    </row>
    <row r="5951" spans="2:3" x14ac:dyDescent="0.25">
      <c r="B5951" s="237">
        <v>5888</v>
      </c>
      <c r="C5951" s="236">
        <v>179.4450016686005</v>
      </c>
    </row>
    <row r="5952" spans="2:3" x14ac:dyDescent="0.25">
      <c r="B5952" s="237">
        <v>5889</v>
      </c>
      <c r="C5952" s="236">
        <v>155.22466410473848</v>
      </c>
    </row>
    <row r="5953" spans="2:3" x14ac:dyDescent="0.25">
      <c r="B5953" s="237">
        <v>5890</v>
      </c>
      <c r="C5953" s="236">
        <v>94.225073822642074</v>
      </c>
    </row>
    <row r="5954" spans="2:3" x14ac:dyDescent="0.25">
      <c r="B5954" s="237">
        <v>5891</v>
      </c>
      <c r="C5954" s="236">
        <v>115.99876200925672</v>
      </c>
    </row>
    <row r="5955" spans="2:3" x14ac:dyDescent="0.25">
      <c r="B5955" s="237">
        <v>5892</v>
      </c>
      <c r="C5955" s="236">
        <v>146.05653147649548</v>
      </c>
    </row>
    <row r="5956" spans="2:3" x14ac:dyDescent="0.25">
      <c r="B5956" s="237">
        <v>5893</v>
      </c>
      <c r="C5956" s="236">
        <v>105.35627099326437</v>
      </c>
    </row>
    <row r="5957" spans="2:3" x14ac:dyDescent="0.25">
      <c r="B5957" s="237">
        <v>5894</v>
      </c>
      <c r="C5957" s="236">
        <v>84.816598542627275</v>
      </c>
    </row>
    <row r="5958" spans="2:3" x14ac:dyDescent="0.25">
      <c r="B5958" s="237">
        <v>5895</v>
      </c>
      <c r="C5958" s="236">
        <v>102.67700643257808</v>
      </c>
    </row>
    <row r="5959" spans="2:3" x14ac:dyDescent="0.25">
      <c r="B5959" s="237">
        <v>5896</v>
      </c>
      <c r="C5959" s="236">
        <v>140.98535948982715</v>
      </c>
    </row>
    <row r="5960" spans="2:3" x14ac:dyDescent="0.25">
      <c r="B5960" s="237">
        <v>5897</v>
      </c>
      <c r="C5960" s="236">
        <v>124.05960104075255</v>
      </c>
    </row>
    <row r="5961" spans="2:3" x14ac:dyDescent="0.25">
      <c r="B5961" s="237">
        <v>5898</v>
      </c>
      <c r="C5961" s="236">
        <v>110.11652842469539</v>
      </c>
    </row>
    <row r="5962" spans="2:3" x14ac:dyDescent="0.25">
      <c r="B5962" s="237">
        <v>5899</v>
      </c>
      <c r="C5962" s="236">
        <v>116.74059899242336</v>
      </c>
    </row>
    <row r="5963" spans="2:3" x14ac:dyDescent="0.25">
      <c r="B5963" s="237">
        <v>5900</v>
      </c>
      <c r="C5963" s="236">
        <v>141.65003343728984</v>
      </c>
    </row>
    <row r="5964" spans="2:3" x14ac:dyDescent="0.25">
      <c r="B5964" s="237">
        <v>5901</v>
      </c>
      <c r="C5964" s="236">
        <v>109.96843244961512</v>
      </c>
    </row>
    <row r="5965" spans="2:3" x14ac:dyDescent="0.25">
      <c r="B5965" s="237">
        <v>5902</v>
      </c>
      <c r="C5965" s="236">
        <v>125.30372140692337</v>
      </c>
    </row>
    <row r="5966" spans="2:3" x14ac:dyDescent="0.25">
      <c r="B5966" s="237">
        <v>5903</v>
      </c>
      <c r="C5966" s="236">
        <v>126.83867587462532</v>
      </c>
    </row>
    <row r="5967" spans="2:3" x14ac:dyDescent="0.25">
      <c r="B5967" s="237">
        <v>5904</v>
      </c>
      <c r="C5967" s="236">
        <v>128.11513164269516</v>
      </c>
    </row>
    <row r="5968" spans="2:3" x14ac:dyDescent="0.25">
      <c r="B5968" s="237">
        <v>5905</v>
      </c>
      <c r="C5968" s="236">
        <v>120.64500729001978</v>
      </c>
    </row>
    <row r="5969" spans="2:3" x14ac:dyDescent="0.25">
      <c r="B5969" s="237">
        <v>5906</v>
      </c>
      <c r="C5969" s="236">
        <v>121.19004048512973</v>
      </c>
    </row>
    <row r="5970" spans="2:3" x14ac:dyDescent="0.25">
      <c r="B5970" s="237">
        <v>5907</v>
      </c>
      <c r="C5970" s="236">
        <v>129.36526750621286</v>
      </c>
    </row>
    <row r="5971" spans="2:3" x14ac:dyDescent="0.25">
      <c r="B5971" s="237">
        <v>5908</v>
      </c>
      <c r="C5971" s="236">
        <v>122.25078998253075</v>
      </c>
    </row>
    <row r="5972" spans="2:3" x14ac:dyDescent="0.25">
      <c r="B5972" s="237">
        <v>5909</v>
      </c>
      <c r="C5972" s="236">
        <v>121.14176056535833</v>
      </c>
    </row>
    <row r="5973" spans="2:3" x14ac:dyDescent="0.25">
      <c r="B5973" s="237">
        <v>5910</v>
      </c>
      <c r="C5973" s="236">
        <v>83.685547143186483</v>
      </c>
    </row>
    <row r="5974" spans="2:3" x14ac:dyDescent="0.25">
      <c r="B5974" s="237">
        <v>5911</v>
      </c>
      <c r="C5974" s="236">
        <v>89.919332272579481</v>
      </c>
    </row>
    <row r="5975" spans="2:3" x14ac:dyDescent="0.25">
      <c r="B5975" s="237">
        <v>5912</v>
      </c>
      <c r="C5975" s="236">
        <v>146.23618618053487</v>
      </c>
    </row>
    <row r="5976" spans="2:3" x14ac:dyDescent="0.25">
      <c r="B5976" s="237">
        <v>5913</v>
      </c>
      <c r="C5976" s="236">
        <v>134.1127554897227</v>
      </c>
    </row>
    <row r="5977" spans="2:3" x14ac:dyDescent="0.25">
      <c r="B5977" s="237">
        <v>5914</v>
      </c>
      <c r="C5977" s="236">
        <v>94.495259939487056</v>
      </c>
    </row>
    <row r="5978" spans="2:3" x14ac:dyDescent="0.25">
      <c r="B5978" s="237">
        <v>5915</v>
      </c>
      <c r="C5978" s="236">
        <v>93.518397333751764</v>
      </c>
    </row>
    <row r="5979" spans="2:3" x14ac:dyDescent="0.25">
      <c r="B5979" s="237">
        <v>5916</v>
      </c>
      <c r="C5979" s="236">
        <v>104.33566162883025</v>
      </c>
    </row>
    <row r="5980" spans="2:3" x14ac:dyDescent="0.25">
      <c r="B5980" s="237">
        <v>5917</v>
      </c>
      <c r="C5980" s="236">
        <v>119.77555196576748</v>
      </c>
    </row>
    <row r="5981" spans="2:3" x14ac:dyDescent="0.25">
      <c r="B5981" s="237">
        <v>5918</v>
      </c>
      <c r="C5981" s="236">
        <v>196.30247106337524</v>
      </c>
    </row>
    <row r="5982" spans="2:3" x14ac:dyDescent="0.25">
      <c r="B5982" s="237">
        <v>5919</v>
      </c>
      <c r="C5982" s="236">
        <v>261.65656925641719</v>
      </c>
    </row>
    <row r="5983" spans="2:3" x14ac:dyDescent="0.25">
      <c r="B5983" s="237">
        <v>5920</v>
      </c>
      <c r="C5983" s="236">
        <v>168.54913623784006</v>
      </c>
    </row>
    <row r="5984" spans="2:3" x14ac:dyDescent="0.25">
      <c r="B5984" s="237">
        <v>5921</v>
      </c>
      <c r="C5984" s="236">
        <v>83.717097610313047</v>
      </c>
    </row>
    <row r="5985" spans="2:3" x14ac:dyDescent="0.25">
      <c r="B5985" s="237">
        <v>5922</v>
      </c>
      <c r="C5985" s="236">
        <v>112.24243690980202</v>
      </c>
    </row>
    <row r="5986" spans="2:3" x14ac:dyDescent="0.25">
      <c r="B5986" s="237">
        <v>5923</v>
      </c>
      <c r="C5986" s="236">
        <v>111.91628123927117</v>
      </c>
    </row>
    <row r="5987" spans="2:3" x14ac:dyDescent="0.25">
      <c r="B5987" s="237">
        <v>5924</v>
      </c>
      <c r="C5987" s="236">
        <v>196.66841255329206</v>
      </c>
    </row>
    <row r="5988" spans="2:3" x14ac:dyDescent="0.25">
      <c r="B5988" s="237">
        <v>5925</v>
      </c>
      <c r="C5988" s="236">
        <v>176.43575240178913</v>
      </c>
    </row>
    <row r="5989" spans="2:3" x14ac:dyDescent="0.25">
      <c r="B5989" s="237">
        <v>5926</v>
      </c>
      <c r="C5989" s="236">
        <v>111.75962137792493</v>
      </c>
    </row>
    <row r="5990" spans="2:3" x14ac:dyDescent="0.25">
      <c r="B5990" s="237">
        <v>5927</v>
      </c>
      <c r="C5990" s="236">
        <v>121.09792043667626</v>
      </c>
    </row>
    <row r="5991" spans="2:3" x14ac:dyDescent="0.25">
      <c r="B5991" s="237">
        <v>5928</v>
      </c>
      <c r="C5991" s="236">
        <v>205.19826884051582</v>
      </c>
    </row>
    <row r="5992" spans="2:3" x14ac:dyDescent="0.25">
      <c r="B5992" s="237">
        <v>5929</v>
      </c>
      <c r="C5992" s="236">
        <v>106.90585139630979</v>
      </c>
    </row>
    <row r="5993" spans="2:3" x14ac:dyDescent="0.25">
      <c r="B5993" s="237">
        <v>5930</v>
      </c>
      <c r="C5993" s="236">
        <v>127.64038997427211</v>
      </c>
    </row>
    <row r="5994" spans="2:3" x14ac:dyDescent="0.25">
      <c r="B5994" s="237">
        <v>5931</v>
      </c>
      <c r="C5994" s="236">
        <v>107.30558731699874</v>
      </c>
    </row>
    <row r="5995" spans="2:3" x14ac:dyDescent="0.25">
      <c r="B5995" s="237">
        <v>5932</v>
      </c>
      <c r="C5995" s="236">
        <v>111.53910560407871</v>
      </c>
    </row>
    <row r="5996" spans="2:3" x14ac:dyDescent="0.25">
      <c r="B5996" s="237">
        <v>5933</v>
      </c>
      <c r="C5996" s="236">
        <v>150.1241746775076</v>
      </c>
    </row>
    <row r="5997" spans="2:3" x14ac:dyDescent="0.25">
      <c r="B5997" s="237">
        <v>5934</v>
      </c>
      <c r="C5997" s="236">
        <v>127.58004037364266</v>
      </c>
    </row>
    <row r="5998" spans="2:3" x14ac:dyDescent="0.25">
      <c r="B5998" s="237">
        <v>5935</v>
      </c>
      <c r="C5998" s="236">
        <v>125.45584253033864</v>
      </c>
    </row>
    <row r="5999" spans="2:3" x14ac:dyDescent="0.25">
      <c r="B5999" s="237">
        <v>5936</v>
      </c>
      <c r="C5999" s="236">
        <v>150.37389538448235</v>
      </c>
    </row>
    <row r="6000" spans="2:3" x14ac:dyDescent="0.25">
      <c r="B6000" s="237">
        <v>5937</v>
      </c>
      <c r="C6000" s="236">
        <v>95.666430281727074</v>
      </c>
    </row>
    <row r="6001" spans="2:3" x14ac:dyDescent="0.25">
      <c r="B6001" s="237">
        <v>5938</v>
      </c>
      <c r="C6001" s="236">
        <v>152.64334616633826</v>
      </c>
    </row>
    <row r="6002" spans="2:3" x14ac:dyDescent="0.25">
      <c r="B6002" s="237">
        <v>5939</v>
      </c>
      <c r="C6002" s="236">
        <v>106.05928507044779</v>
      </c>
    </row>
    <row r="6003" spans="2:3" x14ac:dyDescent="0.25">
      <c r="B6003" s="237">
        <v>5940</v>
      </c>
      <c r="C6003" s="236">
        <v>119.01638434576491</v>
      </c>
    </row>
    <row r="6004" spans="2:3" x14ac:dyDescent="0.25">
      <c r="B6004" s="237">
        <v>5941</v>
      </c>
      <c r="C6004" s="236">
        <v>122.47437687068448</v>
      </c>
    </row>
    <row r="6005" spans="2:3" x14ac:dyDescent="0.25">
      <c r="B6005" s="237">
        <v>5942</v>
      </c>
      <c r="C6005" s="236">
        <v>201.92833432476132</v>
      </c>
    </row>
    <row r="6006" spans="2:3" x14ac:dyDescent="0.25">
      <c r="B6006" s="237">
        <v>5943</v>
      </c>
      <c r="C6006" s="236">
        <v>94.87341297025678</v>
      </c>
    </row>
    <row r="6007" spans="2:3" x14ac:dyDescent="0.25">
      <c r="B6007" s="237">
        <v>5944</v>
      </c>
      <c r="C6007" s="236">
        <v>138.3530718235823</v>
      </c>
    </row>
    <row r="6008" spans="2:3" x14ac:dyDescent="0.25">
      <c r="B6008" s="237">
        <v>5945</v>
      </c>
      <c r="C6008" s="236">
        <v>109.98177367465053</v>
      </c>
    </row>
    <row r="6009" spans="2:3" x14ac:dyDescent="0.25">
      <c r="B6009" s="237">
        <v>5946</v>
      </c>
      <c r="C6009" s="236">
        <v>146.24664410979423</v>
      </c>
    </row>
    <row r="6010" spans="2:3" x14ac:dyDescent="0.25">
      <c r="B6010" s="237">
        <v>5947</v>
      </c>
      <c r="C6010" s="236">
        <v>101.79880829440296</v>
      </c>
    </row>
    <row r="6011" spans="2:3" x14ac:dyDescent="0.25">
      <c r="B6011" s="237">
        <v>5948</v>
      </c>
      <c r="C6011" s="236">
        <v>136.46554491084694</v>
      </c>
    </row>
    <row r="6012" spans="2:3" x14ac:dyDescent="0.25">
      <c r="B6012" s="237">
        <v>5949</v>
      </c>
      <c r="C6012" s="236">
        <v>149.10359593259366</v>
      </c>
    </row>
    <row r="6013" spans="2:3" x14ac:dyDescent="0.25">
      <c r="B6013" s="237">
        <v>5950</v>
      </c>
      <c r="C6013" s="236">
        <v>162.90355043470601</v>
      </c>
    </row>
    <row r="6014" spans="2:3" x14ac:dyDescent="0.25">
      <c r="B6014" s="237">
        <v>5951</v>
      </c>
      <c r="C6014" s="236">
        <v>109.15738087760427</v>
      </c>
    </row>
    <row r="6015" spans="2:3" x14ac:dyDescent="0.25">
      <c r="B6015" s="237">
        <v>5952</v>
      </c>
      <c r="C6015" s="236">
        <v>112.27097987040591</v>
      </c>
    </row>
    <row r="6016" spans="2:3" x14ac:dyDescent="0.25">
      <c r="B6016" s="237">
        <v>5953</v>
      </c>
      <c r="C6016" s="236">
        <v>100.56199550562052</v>
      </c>
    </row>
    <row r="6017" spans="2:3" x14ac:dyDescent="0.25">
      <c r="B6017" s="237">
        <v>5954</v>
      </c>
      <c r="C6017" s="236">
        <v>138.29808028481025</v>
      </c>
    </row>
    <row r="6018" spans="2:3" x14ac:dyDescent="0.25">
      <c r="B6018" s="237">
        <v>5955</v>
      </c>
      <c r="C6018" s="236">
        <v>134.06549348153459</v>
      </c>
    </row>
    <row r="6019" spans="2:3" x14ac:dyDescent="0.25">
      <c r="B6019" s="237">
        <v>5956</v>
      </c>
      <c r="C6019" s="236">
        <v>91.894721511948418</v>
      </c>
    </row>
    <row r="6020" spans="2:3" x14ac:dyDescent="0.25">
      <c r="B6020" s="237">
        <v>5957</v>
      </c>
      <c r="C6020" s="236">
        <v>187.46085900827589</v>
      </c>
    </row>
    <row r="6021" spans="2:3" x14ac:dyDescent="0.25">
      <c r="B6021" s="237">
        <v>5958</v>
      </c>
      <c r="C6021" s="236">
        <v>135.11286877919923</v>
      </c>
    </row>
    <row r="6022" spans="2:3" x14ac:dyDescent="0.25">
      <c r="B6022" s="237">
        <v>5959</v>
      </c>
      <c r="C6022" s="236">
        <v>132.18192306294617</v>
      </c>
    </row>
    <row r="6023" spans="2:3" x14ac:dyDescent="0.25">
      <c r="B6023" s="237">
        <v>5960</v>
      </c>
      <c r="C6023" s="236">
        <v>142.71042503023847</v>
      </c>
    </row>
    <row r="6024" spans="2:3" x14ac:dyDescent="0.25">
      <c r="B6024" s="237">
        <v>5961</v>
      </c>
      <c r="C6024" s="236">
        <v>174.51866110813424</v>
      </c>
    </row>
    <row r="6025" spans="2:3" x14ac:dyDescent="0.25">
      <c r="B6025" s="237">
        <v>5962</v>
      </c>
      <c r="C6025" s="236">
        <v>95.352371778246209</v>
      </c>
    </row>
    <row r="6026" spans="2:3" x14ac:dyDescent="0.25">
      <c r="B6026" s="237">
        <v>5963</v>
      </c>
      <c r="C6026" s="236">
        <v>95.331677211241583</v>
      </c>
    </row>
    <row r="6027" spans="2:3" x14ac:dyDescent="0.25">
      <c r="B6027" s="237">
        <v>5964</v>
      </c>
      <c r="C6027" s="236">
        <v>137.47136916567592</v>
      </c>
    </row>
    <row r="6028" spans="2:3" x14ac:dyDescent="0.25">
      <c r="B6028" s="237">
        <v>5965</v>
      </c>
      <c r="C6028" s="236">
        <v>139.06823375177595</v>
      </c>
    </row>
    <row r="6029" spans="2:3" x14ac:dyDescent="0.25">
      <c r="B6029" s="237">
        <v>5966</v>
      </c>
      <c r="C6029" s="236">
        <v>91.022760677408598</v>
      </c>
    </row>
    <row r="6030" spans="2:3" x14ac:dyDescent="0.25">
      <c r="B6030" s="237">
        <v>5967</v>
      </c>
      <c r="C6030" s="236">
        <v>118.38176378898238</v>
      </c>
    </row>
    <row r="6031" spans="2:3" x14ac:dyDescent="0.25">
      <c r="B6031" s="237">
        <v>5968</v>
      </c>
      <c r="C6031" s="236">
        <v>105.36366421260207</v>
      </c>
    </row>
    <row r="6032" spans="2:3" x14ac:dyDescent="0.25">
      <c r="B6032" s="237">
        <v>5969</v>
      </c>
      <c r="C6032" s="236">
        <v>148.47446851113153</v>
      </c>
    </row>
    <row r="6033" spans="2:3" x14ac:dyDescent="0.25">
      <c r="B6033" s="237">
        <v>5970</v>
      </c>
      <c r="C6033" s="236">
        <v>74.501234806075544</v>
      </c>
    </row>
    <row r="6034" spans="2:3" x14ac:dyDescent="0.25">
      <c r="B6034" s="237">
        <v>5971</v>
      </c>
      <c r="C6034" s="236">
        <v>118.47265329847309</v>
      </c>
    </row>
    <row r="6035" spans="2:3" x14ac:dyDescent="0.25">
      <c r="B6035" s="237">
        <v>5972</v>
      </c>
      <c r="C6035" s="236">
        <v>95.336389475160587</v>
      </c>
    </row>
    <row r="6036" spans="2:3" x14ac:dyDescent="0.25">
      <c r="B6036" s="237">
        <v>5973</v>
      </c>
      <c r="C6036" s="236">
        <v>127.68182147931027</v>
      </c>
    </row>
    <row r="6037" spans="2:3" x14ac:dyDescent="0.25">
      <c r="B6037" s="237">
        <v>5974</v>
      </c>
      <c r="C6037" s="236">
        <v>176.6513265702142</v>
      </c>
    </row>
    <row r="6038" spans="2:3" x14ac:dyDescent="0.25">
      <c r="B6038" s="237">
        <v>5975</v>
      </c>
      <c r="C6038" s="236">
        <v>176.56720149940398</v>
      </c>
    </row>
    <row r="6039" spans="2:3" x14ac:dyDescent="0.25">
      <c r="B6039" s="237">
        <v>5976</v>
      </c>
      <c r="C6039" s="236">
        <v>103.4973800024148</v>
      </c>
    </row>
    <row r="6040" spans="2:3" x14ac:dyDescent="0.25">
      <c r="B6040" s="237">
        <v>5977</v>
      </c>
      <c r="C6040" s="236">
        <v>87.143952475880283</v>
      </c>
    </row>
    <row r="6041" spans="2:3" x14ac:dyDescent="0.25">
      <c r="B6041" s="237">
        <v>5978</v>
      </c>
      <c r="C6041" s="236">
        <v>107.80405161839244</v>
      </c>
    </row>
    <row r="6042" spans="2:3" x14ac:dyDescent="0.25">
      <c r="B6042" s="237">
        <v>5979</v>
      </c>
      <c r="C6042" s="236">
        <v>141.20572101649967</v>
      </c>
    </row>
    <row r="6043" spans="2:3" x14ac:dyDescent="0.25">
      <c r="B6043" s="237">
        <v>5980</v>
      </c>
      <c r="C6043" s="236">
        <v>152.60801787722204</v>
      </c>
    </row>
    <row r="6044" spans="2:3" x14ac:dyDescent="0.25">
      <c r="B6044" s="237">
        <v>5981</v>
      </c>
      <c r="C6044" s="236">
        <v>107.13617976643694</v>
      </c>
    </row>
    <row r="6045" spans="2:3" x14ac:dyDescent="0.25">
      <c r="B6045" s="237">
        <v>5982</v>
      </c>
      <c r="C6045" s="236">
        <v>165.3369464598693</v>
      </c>
    </row>
    <row r="6046" spans="2:3" x14ac:dyDescent="0.25">
      <c r="B6046" s="237">
        <v>5983</v>
      </c>
      <c r="C6046" s="236">
        <v>253.81894642959338</v>
      </c>
    </row>
    <row r="6047" spans="2:3" x14ac:dyDescent="0.25">
      <c r="B6047" s="237">
        <v>5984</v>
      </c>
      <c r="C6047" s="236">
        <v>119.33528866888773</v>
      </c>
    </row>
    <row r="6048" spans="2:3" x14ac:dyDescent="0.25">
      <c r="B6048" s="237">
        <v>5985</v>
      </c>
      <c r="C6048" s="236">
        <v>133.04998363488886</v>
      </c>
    </row>
    <row r="6049" spans="2:3" x14ac:dyDescent="0.25">
      <c r="B6049" s="237">
        <v>5986</v>
      </c>
      <c r="C6049" s="236">
        <v>124.12398101500867</v>
      </c>
    </row>
    <row r="6050" spans="2:3" x14ac:dyDescent="0.25">
      <c r="B6050" s="237">
        <v>5987</v>
      </c>
      <c r="C6050" s="236">
        <v>109.68571645278034</v>
      </c>
    </row>
    <row r="6051" spans="2:3" x14ac:dyDescent="0.25">
      <c r="B6051" s="237">
        <v>5988</v>
      </c>
      <c r="C6051" s="236">
        <v>123.30482744326243</v>
      </c>
    </row>
    <row r="6052" spans="2:3" x14ac:dyDescent="0.25">
      <c r="B6052" s="237">
        <v>5989</v>
      </c>
      <c r="C6052" s="236">
        <v>133.97608143141696</v>
      </c>
    </row>
    <row r="6053" spans="2:3" x14ac:dyDescent="0.25">
      <c r="B6053" s="237">
        <v>5990</v>
      </c>
      <c r="C6053" s="236">
        <v>103.94522383293676</v>
      </c>
    </row>
    <row r="6054" spans="2:3" x14ac:dyDescent="0.25">
      <c r="B6054" s="237">
        <v>5991</v>
      </c>
      <c r="C6054" s="236">
        <v>101.85572993564371</v>
      </c>
    </row>
    <row r="6055" spans="2:3" x14ac:dyDescent="0.25">
      <c r="B6055" s="237">
        <v>5992</v>
      </c>
      <c r="C6055" s="236">
        <v>84.954675330055537</v>
      </c>
    </row>
    <row r="6056" spans="2:3" x14ac:dyDescent="0.25">
      <c r="B6056" s="237">
        <v>5993</v>
      </c>
      <c r="C6056" s="236">
        <v>125.61996633964141</v>
      </c>
    </row>
    <row r="6057" spans="2:3" x14ac:dyDescent="0.25">
      <c r="B6057" s="237">
        <v>5994</v>
      </c>
      <c r="C6057" s="236">
        <v>118.92640989057054</v>
      </c>
    </row>
    <row r="6058" spans="2:3" x14ac:dyDescent="0.25">
      <c r="B6058" s="237">
        <v>5995</v>
      </c>
      <c r="C6058" s="236">
        <v>104.93639253672409</v>
      </c>
    </row>
    <row r="6059" spans="2:3" x14ac:dyDescent="0.25">
      <c r="B6059" s="237">
        <v>5996</v>
      </c>
      <c r="C6059" s="236">
        <v>122.50274818961435</v>
      </c>
    </row>
    <row r="6060" spans="2:3" x14ac:dyDescent="0.25">
      <c r="B6060" s="237">
        <v>5997</v>
      </c>
      <c r="C6060" s="236">
        <v>139.67132260184388</v>
      </c>
    </row>
    <row r="6061" spans="2:3" x14ac:dyDescent="0.25">
      <c r="B6061" s="237">
        <v>5998</v>
      </c>
      <c r="C6061" s="236">
        <v>101.90477895644423</v>
      </c>
    </row>
    <row r="6062" spans="2:3" x14ac:dyDescent="0.25">
      <c r="B6062" s="237">
        <v>5999</v>
      </c>
      <c r="C6062" s="236">
        <v>142.03002443496436</v>
      </c>
    </row>
    <row r="6063" spans="2:3" x14ac:dyDescent="0.25">
      <c r="B6063" s="237">
        <v>6000</v>
      </c>
      <c r="C6063" s="236">
        <v>97.453855248161645</v>
      </c>
    </row>
    <row r="6064" spans="2:3" x14ac:dyDescent="0.25">
      <c r="B6064" s="237">
        <v>6001</v>
      </c>
      <c r="C6064" s="236">
        <v>154.66913669270625</v>
      </c>
    </row>
    <row r="6065" spans="2:3" x14ac:dyDescent="0.25">
      <c r="B6065" s="237">
        <v>6002</v>
      </c>
      <c r="C6065" s="236">
        <v>112.58067951113883</v>
      </c>
    </row>
    <row r="6066" spans="2:3" x14ac:dyDescent="0.25">
      <c r="B6066" s="237">
        <v>6003</v>
      </c>
      <c r="C6066" s="236">
        <v>125.75984166936924</v>
      </c>
    </row>
    <row r="6067" spans="2:3" x14ac:dyDescent="0.25">
      <c r="B6067" s="237">
        <v>6004</v>
      </c>
      <c r="C6067" s="236">
        <v>176.37672107379973</v>
      </c>
    </row>
    <row r="6068" spans="2:3" x14ac:dyDescent="0.25">
      <c r="B6068" s="237">
        <v>6005</v>
      </c>
      <c r="C6068" s="236">
        <v>139.22899798466466</v>
      </c>
    </row>
    <row r="6069" spans="2:3" x14ac:dyDescent="0.25">
      <c r="B6069" s="237">
        <v>6006</v>
      </c>
      <c r="C6069" s="236">
        <v>129.90435939417642</v>
      </c>
    </row>
    <row r="6070" spans="2:3" x14ac:dyDescent="0.25">
      <c r="B6070" s="237">
        <v>6007</v>
      </c>
      <c r="C6070" s="236">
        <v>107.20646120912112</v>
      </c>
    </row>
    <row r="6071" spans="2:3" x14ac:dyDescent="0.25">
      <c r="B6071" s="237">
        <v>6008</v>
      </c>
      <c r="C6071" s="236">
        <v>69.887381643045856</v>
      </c>
    </row>
    <row r="6072" spans="2:3" x14ac:dyDescent="0.25">
      <c r="B6072" s="237">
        <v>6009</v>
      </c>
      <c r="C6072" s="236">
        <v>100.56534088369122</v>
      </c>
    </row>
    <row r="6073" spans="2:3" x14ac:dyDescent="0.25">
      <c r="B6073" s="237">
        <v>6010</v>
      </c>
      <c r="C6073" s="236">
        <v>107.4419727423808</v>
      </c>
    </row>
    <row r="6074" spans="2:3" x14ac:dyDescent="0.25">
      <c r="B6074" s="237">
        <v>6011</v>
      </c>
      <c r="C6074" s="236">
        <v>109.20425259344829</v>
      </c>
    </row>
    <row r="6075" spans="2:3" x14ac:dyDescent="0.25">
      <c r="B6075" s="237">
        <v>6012</v>
      </c>
      <c r="C6075" s="236">
        <v>119.82181580661</v>
      </c>
    </row>
    <row r="6076" spans="2:3" x14ac:dyDescent="0.25">
      <c r="B6076" s="237">
        <v>6013</v>
      </c>
      <c r="C6076" s="236">
        <v>144.71864855087509</v>
      </c>
    </row>
    <row r="6077" spans="2:3" x14ac:dyDescent="0.25">
      <c r="B6077" s="237">
        <v>6014</v>
      </c>
      <c r="C6077" s="236">
        <v>143.62788252048102</v>
      </c>
    </row>
    <row r="6078" spans="2:3" x14ac:dyDescent="0.25">
      <c r="B6078" s="237">
        <v>6015</v>
      </c>
      <c r="C6078" s="236">
        <v>149.72229661621955</v>
      </c>
    </row>
    <row r="6079" spans="2:3" x14ac:dyDescent="0.25">
      <c r="B6079" s="237">
        <v>6016</v>
      </c>
      <c r="C6079" s="236">
        <v>132.13843660697515</v>
      </c>
    </row>
    <row r="6080" spans="2:3" x14ac:dyDescent="0.25">
      <c r="B6080" s="237">
        <v>6017</v>
      </c>
      <c r="C6080" s="236">
        <v>140.78088360841926</v>
      </c>
    </row>
    <row r="6081" spans="2:3" x14ac:dyDescent="0.25">
      <c r="B6081" s="237">
        <v>6018</v>
      </c>
      <c r="C6081" s="236">
        <v>127.40393763367649</v>
      </c>
    </row>
    <row r="6082" spans="2:3" x14ac:dyDescent="0.25">
      <c r="B6082" s="237">
        <v>6019</v>
      </c>
      <c r="C6082" s="236">
        <v>176.9837516296283</v>
      </c>
    </row>
    <row r="6083" spans="2:3" x14ac:dyDescent="0.25">
      <c r="B6083" s="237">
        <v>6020</v>
      </c>
      <c r="C6083" s="236">
        <v>100.17913157179154</v>
      </c>
    </row>
    <row r="6084" spans="2:3" x14ac:dyDescent="0.25">
      <c r="B6084" s="237">
        <v>6021</v>
      </c>
      <c r="C6084" s="236">
        <v>147.71389414011293</v>
      </c>
    </row>
    <row r="6085" spans="2:3" x14ac:dyDescent="0.25">
      <c r="B6085" s="237">
        <v>6022</v>
      </c>
      <c r="C6085" s="236">
        <v>132.55213174007588</v>
      </c>
    </row>
    <row r="6086" spans="2:3" x14ac:dyDescent="0.25">
      <c r="B6086" s="237">
        <v>6023</v>
      </c>
      <c r="C6086" s="236">
        <v>127.04005436348005</v>
      </c>
    </row>
    <row r="6087" spans="2:3" x14ac:dyDescent="0.25">
      <c r="B6087" s="237">
        <v>6024</v>
      </c>
      <c r="C6087" s="236">
        <v>134.31557120733507</v>
      </c>
    </row>
    <row r="6088" spans="2:3" x14ac:dyDescent="0.25">
      <c r="B6088" s="237">
        <v>6025</v>
      </c>
      <c r="C6088" s="236">
        <v>168.61824476276888</v>
      </c>
    </row>
    <row r="6089" spans="2:3" x14ac:dyDescent="0.25">
      <c r="B6089" s="237">
        <v>6026</v>
      </c>
      <c r="C6089" s="236">
        <v>81.13636369391206</v>
      </c>
    </row>
    <row r="6090" spans="2:3" x14ac:dyDescent="0.25">
      <c r="B6090" s="237">
        <v>6027</v>
      </c>
      <c r="C6090" s="236">
        <v>121.76105286398079</v>
      </c>
    </row>
    <row r="6091" spans="2:3" x14ac:dyDescent="0.25">
      <c r="B6091" s="237">
        <v>6028</v>
      </c>
      <c r="C6091" s="236">
        <v>99.502989613259288</v>
      </c>
    </row>
    <row r="6092" spans="2:3" x14ac:dyDescent="0.25">
      <c r="B6092" s="237">
        <v>6029</v>
      </c>
      <c r="C6092" s="236">
        <v>115.20283913721684</v>
      </c>
    </row>
    <row r="6093" spans="2:3" x14ac:dyDescent="0.25">
      <c r="B6093" s="237">
        <v>6030</v>
      </c>
      <c r="C6093" s="236">
        <v>157.43854332940936</v>
      </c>
    </row>
    <row r="6094" spans="2:3" x14ac:dyDescent="0.25">
      <c r="B6094" s="237">
        <v>6031</v>
      </c>
      <c r="C6094" s="236">
        <v>142.02613305800543</v>
      </c>
    </row>
    <row r="6095" spans="2:3" x14ac:dyDescent="0.25">
      <c r="B6095" s="237">
        <v>6032</v>
      </c>
      <c r="C6095" s="236">
        <v>148.25538047861781</v>
      </c>
    </row>
    <row r="6096" spans="2:3" x14ac:dyDescent="0.25">
      <c r="B6096" s="237">
        <v>6033</v>
      </c>
      <c r="C6096" s="236">
        <v>100.90314129252759</v>
      </c>
    </row>
    <row r="6097" spans="2:3" x14ac:dyDescent="0.25">
      <c r="B6097" s="237">
        <v>6034</v>
      </c>
      <c r="C6097" s="236">
        <v>148.02875064520219</v>
      </c>
    </row>
    <row r="6098" spans="2:3" x14ac:dyDescent="0.25">
      <c r="B6098" s="237">
        <v>6035</v>
      </c>
      <c r="C6098" s="236">
        <v>88.364958874438628</v>
      </c>
    </row>
    <row r="6099" spans="2:3" x14ac:dyDescent="0.25">
      <c r="B6099" s="237">
        <v>6036</v>
      </c>
      <c r="C6099" s="236">
        <v>106.40953713464771</v>
      </c>
    </row>
    <row r="6100" spans="2:3" x14ac:dyDescent="0.25">
      <c r="B6100" s="237">
        <v>6037</v>
      </c>
      <c r="C6100" s="236">
        <v>111.50820034819073</v>
      </c>
    </row>
    <row r="6101" spans="2:3" x14ac:dyDescent="0.25">
      <c r="B6101" s="237">
        <v>6038</v>
      </c>
      <c r="C6101" s="236">
        <v>126.68137702364419</v>
      </c>
    </row>
    <row r="6102" spans="2:3" x14ac:dyDescent="0.25">
      <c r="B6102" s="237">
        <v>6039</v>
      </c>
      <c r="C6102" s="236">
        <v>101.55701583260858</v>
      </c>
    </row>
    <row r="6103" spans="2:3" x14ac:dyDescent="0.25">
      <c r="B6103" s="237">
        <v>6040</v>
      </c>
      <c r="C6103" s="236">
        <v>237.77690702181044</v>
      </c>
    </row>
    <row r="6104" spans="2:3" x14ac:dyDescent="0.25">
      <c r="B6104" s="237">
        <v>6041</v>
      </c>
      <c r="C6104" s="236">
        <v>89.127739135445168</v>
      </c>
    </row>
    <row r="6105" spans="2:3" x14ac:dyDescent="0.25">
      <c r="B6105" s="237">
        <v>6042</v>
      </c>
      <c r="C6105" s="236">
        <v>81.763104596544423</v>
      </c>
    </row>
    <row r="6106" spans="2:3" x14ac:dyDescent="0.25">
      <c r="B6106" s="237">
        <v>6043</v>
      </c>
      <c r="C6106" s="236">
        <v>148.15529505452892</v>
      </c>
    </row>
    <row r="6107" spans="2:3" x14ac:dyDescent="0.25">
      <c r="B6107" s="237">
        <v>6044</v>
      </c>
      <c r="C6107" s="236">
        <v>126.72610531445845</v>
      </c>
    </row>
    <row r="6108" spans="2:3" x14ac:dyDescent="0.25">
      <c r="B6108" s="237">
        <v>6045</v>
      </c>
      <c r="C6108" s="236">
        <v>95.804597970159151</v>
      </c>
    </row>
    <row r="6109" spans="2:3" x14ac:dyDescent="0.25">
      <c r="B6109" s="237">
        <v>6046</v>
      </c>
      <c r="C6109" s="236">
        <v>124.49736832861861</v>
      </c>
    </row>
    <row r="6110" spans="2:3" x14ac:dyDescent="0.25">
      <c r="B6110" s="237">
        <v>6047</v>
      </c>
      <c r="C6110" s="236">
        <v>139.79119810182308</v>
      </c>
    </row>
    <row r="6111" spans="2:3" x14ac:dyDescent="0.25">
      <c r="B6111" s="237">
        <v>6048</v>
      </c>
      <c r="C6111" s="236">
        <v>178.15833691122512</v>
      </c>
    </row>
    <row r="6112" spans="2:3" x14ac:dyDescent="0.25">
      <c r="B6112" s="237">
        <v>6049</v>
      </c>
      <c r="C6112" s="236">
        <v>114.36277868289584</v>
      </c>
    </row>
    <row r="6113" spans="2:3" x14ac:dyDescent="0.25">
      <c r="B6113" s="237">
        <v>6050</v>
      </c>
      <c r="C6113" s="236">
        <v>135.612059336036</v>
      </c>
    </row>
    <row r="6114" spans="2:3" x14ac:dyDescent="0.25">
      <c r="B6114" s="237">
        <v>6051</v>
      </c>
      <c r="C6114" s="236">
        <v>121.00840617149325</v>
      </c>
    </row>
    <row r="6115" spans="2:3" x14ac:dyDescent="0.25">
      <c r="B6115" s="237">
        <v>6052</v>
      </c>
      <c r="C6115" s="236">
        <v>140.43944482015172</v>
      </c>
    </row>
    <row r="6116" spans="2:3" x14ac:dyDescent="0.25">
      <c r="B6116" s="237">
        <v>6053</v>
      </c>
      <c r="C6116" s="236">
        <v>120.19300383152445</v>
      </c>
    </row>
    <row r="6117" spans="2:3" x14ac:dyDescent="0.25">
      <c r="B6117" s="237">
        <v>6054</v>
      </c>
      <c r="C6117" s="236">
        <v>139.62155460989925</v>
      </c>
    </row>
    <row r="6118" spans="2:3" x14ac:dyDescent="0.25">
      <c r="B6118" s="237">
        <v>6055</v>
      </c>
      <c r="C6118" s="236">
        <v>143.25749346234792</v>
      </c>
    </row>
    <row r="6119" spans="2:3" x14ac:dyDescent="0.25">
      <c r="B6119" s="237">
        <v>6056</v>
      </c>
      <c r="C6119" s="236">
        <v>144.40897864218644</v>
      </c>
    </row>
    <row r="6120" spans="2:3" x14ac:dyDescent="0.25">
      <c r="B6120" s="237">
        <v>6057</v>
      </c>
      <c r="C6120" s="236">
        <v>130.37623870668611</v>
      </c>
    </row>
    <row r="6121" spans="2:3" x14ac:dyDescent="0.25">
      <c r="B6121" s="237">
        <v>6058</v>
      </c>
      <c r="C6121" s="236">
        <v>121.99889673711105</v>
      </c>
    </row>
    <row r="6122" spans="2:3" x14ac:dyDescent="0.25">
      <c r="B6122" s="237">
        <v>6059</v>
      </c>
      <c r="C6122" s="236">
        <v>75.901771752068115</v>
      </c>
    </row>
    <row r="6123" spans="2:3" x14ac:dyDescent="0.25">
      <c r="B6123" s="237">
        <v>6060</v>
      </c>
      <c r="C6123" s="236">
        <v>112.32564033334542</v>
      </c>
    </row>
    <row r="6124" spans="2:3" x14ac:dyDescent="0.25">
      <c r="B6124" s="237">
        <v>6061</v>
      </c>
      <c r="C6124" s="236">
        <v>80.201436973571418</v>
      </c>
    </row>
    <row r="6125" spans="2:3" x14ac:dyDescent="0.25">
      <c r="B6125" s="237">
        <v>6062</v>
      </c>
      <c r="C6125" s="236">
        <v>140.60539900614174</v>
      </c>
    </row>
    <row r="6126" spans="2:3" x14ac:dyDescent="0.25">
      <c r="B6126" s="237">
        <v>6063</v>
      </c>
      <c r="C6126" s="236">
        <v>155.40019977431098</v>
      </c>
    </row>
    <row r="6127" spans="2:3" x14ac:dyDescent="0.25">
      <c r="B6127" s="237">
        <v>6064</v>
      </c>
      <c r="C6127" s="236">
        <v>96.295881086473955</v>
      </c>
    </row>
    <row r="6128" spans="2:3" x14ac:dyDescent="0.25">
      <c r="B6128" s="237">
        <v>6065</v>
      </c>
      <c r="C6128" s="236">
        <v>127.23328179147877</v>
      </c>
    </row>
    <row r="6129" spans="2:3" x14ac:dyDescent="0.25">
      <c r="B6129" s="237">
        <v>6066</v>
      </c>
      <c r="C6129" s="236">
        <v>152.36059207159815</v>
      </c>
    </row>
    <row r="6130" spans="2:3" x14ac:dyDescent="0.25">
      <c r="B6130" s="237">
        <v>6067</v>
      </c>
      <c r="C6130" s="236">
        <v>228.91192627554011</v>
      </c>
    </row>
    <row r="6131" spans="2:3" x14ac:dyDescent="0.25">
      <c r="B6131" s="237">
        <v>6068</v>
      </c>
      <c r="C6131" s="236">
        <v>148.36271574930481</v>
      </c>
    </row>
    <row r="6132" spans="2:3" x14ac:dyDescent="0.25">
      <c r="B6132" s="237">
        <v>6069</v>
      </c>
      <c r="C6132" s="236">
        <v>104.38847778270271</v>
      </c>
    </row>
    <row r="6133" spans="2:3" x14ac:dyDescent="0.25">
      <c r="B6133" s="237">
        <v>6070</v>
      </c>
      <c r="C6133" s="236">
        <v>112.50858384506054</v>
      </c>
    </row>
    <row r="6134" spans="2:3" x14ac:dyDescent="0.25">
      <c r="B6134" s="237">
        <v>6071</v>
      </c>
      <c r="C6134" s="236">
        <v>123.5198552182205</v>
      </c>
    </row>
    <row r="6135" spans="2:3" x14ac:dyDescent="0.25">
      <c r="B6135" s="237">
        <v>6072</v>
      </c>
      <c r="C6135" s="236">
        <v>145.65089240611547</v>
      </c>
    </row>
    <row r="6136" spans="2:3" x14ac:dyDescent="0.25">
      <c r="B6136" s="237">
        <v>6073</v>
      </c>
      <c r="C6136" s="236">
        <v>111.4988779566112</v>
      </c>
    </row>
    <row r="6137" spans="2:3" x14ac:dyDescent="0.25">
      <c r="B6137" s="237">
        <v>6074</v>
      </c>
      <c r="C6137" s="236">
        <v>126.21815418129616</v>
      </c>
    </row>
    <row r="6138" spans="2:3" x14ac:dyDescent="0.25">
      <c r="B6138" s="237">
        <v>6075</v>
      </c>
      <c r="C6138" s="236">
        <v>123.54747311012511</v>
      </c>
    </row>
    <row r="6139" spans="2:3" x14ac:dyDescent="0.25">
      <c r="B6139" s="237">
        <v>6076</v>
      </c>
      <c r="C6139" s="236">
        <v>170.51455480992601</v>
      </c>
    </row>
    <row r="6140" spans="2:3" x14ac:dyDescent="0.25">
      <c r="B6140" s="237">
        <v>6077</v>
      </c>
      <c r="C6140" s="236">
        <v>137.87223146688163</v>
      </c>
    </row>
    <row r="6141" spans="2:3" x14ac:dyDescent="0.25">
      <c r="B6141" s="237">
        <v>6078</v>
      </c>
      <c r="C6141" s="236">
        <v>122.67345458147328</v>
      </c>
    </row>
    <row r="6142" spans="2:3" x14ac:dyDescent="0.25">
      <c r="B6142" s="237">
        <v>6079</v>
      </c>
      <c r="C6142" s="236">
        <v>152.37461944304908</v>
      </c>
    </row>
    <row r="6143" spans="2:3" x14ac:dyDescent="0.25">
      <c r="B6143" s="237">
        <v>6080</v>
      </c>
      <c r="C6143" s="236">
        <v>165.14488643724312</v>
      </c>
    </row>
    <row r="6144" spans="2:3" x14ac:dyDescent="0.25">
      <c r="B6144" s="237">
        <v>6081</v>
      </c>
      <c r="C6144" s="236">
        <v>75.455148369615941</v>
      </c>
    </row>
    <row r="6145" spans="2:3" x14ac:dyDescent="0.25">
      <c r="B6145" s="237">
        <v>6082</v>
      </c>
      <c r="C6145" s="236">
        <v>197.74678878117331</v>
      </c>
    </row>
    <row r="6146" spans="2:3" x14ac:dyDescent="0.25">
      <c r="B6146" s="237">
        <v>6083</v>
      </c>
      <c r="C6146" s="236">
        <v>90.62661015719425</v>
      </c>
    </row>
    <row r="6147" spans="2:3" x14ac:dyDescent="0.25">
      <c r="B6147" s="237">
        <v>6084</v>
      </c>
      <c r="C6147" s="236">
        <v>257.51664151417401</v>
      </c>
    </row>
    <row r="6148" spans="2:3" x14ac:dyDescent="0.25">
      <c r="B6148" s="237">
        <v>6085</v>
      </c>
      <c r="C6148" s="236">
        <v>160.96443188829903</v>
      </c>
    </row>
    <row r="6149" spans="2:3" x14ac:dyDescent="0.25">
      <c r="B6149" s="237">
        <v>6086</v>
      </c>
      <c r="C6149" s="236">
        <v>159.07093073219175</v>
      </c>
    </row>
    <row r="6150" spans="2:3" x14ac:dyDescent="0.25">
      <c r="B6150" s="237">
        <v>6087</v>
      </c>
      <c r="C6150" s="236">
        <v>77.949842415479608</v>
      </c>
    </row>
    <row r="6151" spans="2:3" x14ac:dyDescent="0.25">
      <c r="B6151" s="237">
        <v>6088</v>
      </c>
      <c r="C6151" s="236">
        <v>96.745394573018174</v>
      </c>
    </row>
    <row r="6152" spans="2:3" x14ac:dyDescent="0.25">
      <c r="B6152" s="237">
        <v>6089</v>
      </c>
      <c r="C6152" s="236">
        <v>189.14716743762895</v>
      </c>
    </row>
    <row r="6153" spans="2:3" x14ac:dyDescent="0.25">
      <c r="B6153" s="237">
        <v>6090</v>
      </c>
      <c r="C6153" s="236">
        <v>112.27019183581791</v>
      </c>
    </row>
    <row r="6154" spans="2:3" x14ac:dyDescent="0.25">
      <c r="B6154" s="237">
        <v>6091</v>
      </c>
      <c r="C6154" s="236">
        <v>117.21570567716707</v>
      </c>
    </row>
    <row r="6155" spans="2:3" x14ac:dyDescent="0.25">
      <c r="B6155" s="237">
        <v>6092</v>
      </c>
      <c r="C6155" s="236">
        <v>210.11517992825094</v>
      </c>
    </row>
    <row r="6156" spans="2:3" x14ac:dyDescent="0.25">
      <c r="B6156" s="237">
        <v>6093</v>
      </c>
      <c r="C6156" s="236">
        <v>90.431194973119361</v>
      </c>
    </row>
    <row r="6157" spans="2:3" x14ac:dyDescent="0.25">
      <c r="B6157" s="237">
        <v>6094</v>
      </c>
      <c r="C6157" s="236">
        <v>109.59606770995661</v>
      </c>
    </row>
    <row r="6158" spans="2:3" x14ac:dyDescent="0.25">
      <c r="B6158" s="237">
        <v>6095</v>
      </c>
      <c r="C6158" s="236">
        <v>109.15333224003891</v>
      </c>
    </row>
    <row r="6159" spans="2:3" x14ac:dyDescent="0.25">
      <c r="B6159" s="237">
        <v>6096</v>
      </c>
      <c r="C6159" s="236">
        <v>153.01224469884326</v>
      </c>
    </row>
    <row r="6160" spans="2:3" x14ac:dyDescent="0.25">
      <c r="B6160" s="237">
        <v>6097</v>
      </c>
      <c r="C6160" s="236">
        <v>99.343816913763334</v>
      </c>
    </row>
    <row r="6161" spans="2:3" x14ac:dyDescent="0.25">
      <c r="B6161" s="237">
        <v>6098</v>
      </c>
      <c r="C6161" s="236">
        <v>129.33444599666294</v>
      </c>
    </row>
    <row r="6162" spans="2:3" x14ac:dyDescent="0.25">
      <c r="B6162" s="237">
        <v>6099</v>
      </c>
      <c r="C6162" s="236">
        <v>174.63205497869617</v>
      </c>
    </row>
    <row r="6163" spans="2:3" x14ac:dyDescent="0.25">
      <c r="B6163" s="237">
        <v>6100</v>
      </c>
      <c r="C6163" s="236">
        <v>80.336215591560844</v>
      </c>
    </row>
    <row r="6164" spans="2:3" x14ac:dyDescent="0.25">
      <c r="B6164" s="237">
        <v>6101</v>
      </c>
      <c r="C6164" s="236">
        <v>127.77075698400535</v>
      </c>
    </row>
    <row r="6165" spans="2:3" x14ac:dyDescent="0.25">
      <c r="B6165" s="237">
        <v>6102</v>
      </c>
      <c r="C6165" s="236">
        <v>124.61177719440161</v>
      </c>
    </row>
    <row r="6166" spans="2:3" x14ac:dyDescent="0.25">
      <c r="B6166" s="237">
        <v>6103</v>
      </c>
      <c r="C6166" s="236">
        <v>149.9872912401726</v>
      </c>
    </row>
    <row r="6167" spans="2:3" x14ac:dyDescent="0.25">
      <c r="B6167" s="237">
        <v>6104</v>
      </c>
      <c r="C6167" s="236">
        <v>168.77109786390949</v>
      </c>
    </row>
    <row r="6168" spans="2:3" x14ac:dyDescent="0.25">
      <c r="B6168" s="237">
        <v>6105</v>
      </c>
      <c r="C6168" s="236">
        <v>122.76017301773031</v>
      </c>
    </row>
    <row r="6169" spans="2:3" x14ac:dyDescent="0.25">
      <c r="B6169" s="237">
        <v>6106</v>
      </c>
      <c r="C6169" s="236">
        <v>195.10348210717015</v>
      </c>
    </row>
    <row r="6170" spans="2:3" x14ac:dyDescent="0.25">
      <c r="B6170" s="237">
        <v>6107</v>
      </c>
      <c r="C6170" s="236">
        <v>172.9693040295337</v>
      </c>
    </row>
    <row r="6171" spans="2:3" x14ac:dyDescent="0.25">
      <c r="B6171" s="237">
        <v>6108</v>
      </c>
      <c r="C6171" s="236">
        <v>169.90008535693551</v>
      </c>
    </row>
    <row r="6172" spans="2:3" x14ac:dyDescent="0.25">
      <c r="B6172" s="237">
        <v>6109</v>
      </c>
      <c r="C6172" s="236">
        <v>158.89241241693563</v>
      </c>
    </row>
    <row r="6173" spans="2:3" x14ac:dyDescent="0.25">
      <c r="B6173" s="237">
        <v>6110</v>
      </c>
      <c r="C6173" s="236">
        <v>128.47351255865502</v>
      </c>
    </row>
    <row r="6174" spans="2:3" x14ac:dyDescent="0.25">
      <c r="B6174" s="237">
        <v>6111</v>
      </c>
      <c r="C6174" s="236">
        <v>146.85719508054092</v>
      </c>
    </row>
    <row r="6175" spans="2:3" x14ac:dyDescent="0.25">
      <c r="B6175" s="237">
        <v>6112</v>
      </c>
      <c r="C6175" s="236">
        <v>189.71408125790796</v>
      </c>
    </row>
    <row r="6176" spans="2:3" x14ac:dyDescent="0.25">
      <c r="B6176" s="237">
        <v>6113</v>
      </c>
      <c r="C6176" s="236">
        <v>112.59569621133333</v>
      </c>
    </row>
    <row r="6177" spans="2:3" x14ac:dyDescent="0.25">
      <c r="B6177" s="237">
        <v>6114</v>
      </c>
      <c r="C6177" s="236">
        <v>104.66654666414328</v>
      </c>
    </row>
    <row r="6178" spans="2:3" x14ac:dyDescent="0.25">
      <c r="B6178" s="237">
        <v>6115</v>
      </c>
      <c r="C6178" s="236">
        <v>112.76102857513393</v>
      </c>
    </row>
    <row r="6179" spans="2:3" x14ac:dyDescent="0.25">
      <c r="B6179" s="237">
        <v>6116</v>
      </c>
      <c r="C6179" s="236">
        <v>109.13864221527403</v>
      </c>
    </row>
    <row r="6180" spans="2:3" x14ac:dyDescent="0.25">
      <c r="B6180" s="237">
        <v>6117</v>
      </c>
      <c r="C6180" s="236">
        <v>164.83941611342939</v>
      </c>
    </row>
    <row r="6181" spans="2:3" x14ac:dyDescent="0.25">
      <c r="B6181" s="237">
        <v>6118</v>
      </c>
      <c r="C6181" s="236">
        <v>114.20504020297908</v>
      </c>
    </row>
    <row r="6182" spans="2:3" x14ac:dyDescent="0.25">
      <c r="B6182" s="237">
        <v>6119</v>
      </c>
      <c r="C6182" s="236">
        <v>171.86876306024215</v>
      </c>
    </row>
    <row r="6183" spans="2:3" x14ac:dyDescent="0.25">
      <c r="B6183" s="237">
        <v>6120</v>
      </c>
      <c r="C6183" s="236">
        <v>116.9729588156117</v>
      </c>
    </row>
    <row r="6184" spans="2:3" x14ac:dyDescent="0.25">
      <c r="B6184" s="237">
        <v>6121</v>
      </c>
      <c r="C6184" s="236">
        <v>131.56173897873924</v>
      </c>
    </row>
    <row r="6185" spans="2:3" x14ac:dyDescent="0.25">
      <c r="B6185" s="237">
        <v>6122</v>
      </c>
      <c r="C6185" s="236">
        <v>153.08686094872502</v>
      </c>
    </row>
    <row r="6186" spans="2:3" x14ac:dyDescent="0.25">
      <c r="B6186" s="237">
        <v>6123</v>
      </c>
      <c r="C6186" s="236">
        <v>102.33792185873992</v>
      </c>
    </row>
    <row r="6187" spans="2:3" x14ac:dyDescent="0.25">
      <c r="B6187" s="237">
        <v>6124</v>
      </c>
      <c r="C6187" s="236">
        <v>98.342068264251452</v>
      </c>
    </row>
    <row r="6188" spans="2:3" x14ac:dyDescent="0.25">
      <c r="B6188" s="237">
        <v>6125</v>
      </c>
      <c r="C6188" s="236">
        <v>110.34151493942819</v>
      </c>
    </row>
    <row r="6189" spans="2:3" x14ac:dyDescent="0.25">
      <c r="B6189" s="237">
        <v>6126</v>
      </c>
      <c r="C6189" s="236">
        <v>121.80942206003995</v>
      </c>
    </row>
    <row r="6190" spans="2:3" x14ac:dyDescent="0.25">
      <c r="B6190" s="237">
        <v>6127</v>
      </c>
      <c r="C6190" s="236">
        <v>242.23339163757285</v>
      </c>
    </row>
    <row r="6191" spans="2:3" x14ac:dyDescent="0.25">
      <c r="B6191" s="237">
        <v>6128</v>
      </c>
      <c r="C6191" s="236">
        <v>89.885769450648908</v>
      </c>
    </row>
    <row r="6192" spans="2:3" x14ac:dyDescent="0.25">
      <c r="B6192" s="237">
        <v>6129</v>
      </c>
      <c r="C6192" s="236">
        <v>171.26189044521749</v>
      </c>
    </row>
    <row r="6193" spans="2:3" x14ac:dyDescent="0.25">
      <c r="B6193" s="237">
        <v>6130</v>
      </c>
      <c r="C6193" s="236">
        <v>166.93463630154753</v>
      </c>
    </row>
    <row r="6194" spans="2:3" x14ac:dyDescent="0.25">
      <c r="B6194" s="237">
        <v>6131</v>
      </c>
      <c r="C6194" s="236">
        <v>196.29494557887989</v>
      </c>
    </row>
    <row r="6195" spans="2:3" x14ac:dyDescent="0.25">
      <c r="B6195" s="237">
        <v>6132</v>
      </c>
      <c r="C6195" s="236">
        <v>81.125802857130367</v>
      </c>
    </row>
    <row r="6196" spans="2:3" x14ac:dyDescent="0.25">
      <c r="B6196" s="237">
        <v>6133</v>
      </c>
      <c r="C6196" s="236">
        <v>208.77384988022297</v>
      </c>
    </row>
    <row r="6197" spans="2:3" x14ac:dyDescent="0.25">
      <c r="B6197" s="237">
        <v>6134</v>
      </c>
      <c r="C6197" s="236">
        <v>136.30690661525489</v>
      </c>
    </row>
    <row r="6198" spans="2:3" x14ac:dyDescent="0.25">
      <c r="B6198" s="237">
        <v>6135</v>
      </c>
      <c r="C6198" s="236">
        <v>162.39936849916785</v>
      </c>
    </row>
    <row r="6199" spans="2:3" x14ac:dyDescent="0.25">
      <c r="B6199" s="237">
        <v>6136</v>
      </c>
      <c r="C6199" s="236">
        <v>162.30827768083037</v>
      </c>
    </row>
    <row r="6200" spans="2:3" x14ac:dyDescent="0.25">
      <c r="B6200" s="237">
        <v>6137</v>
      </c>
      <c r="C6200" s="236">
        <v>130.12246700717265</v>
      </c>
    </row>
    <row r="6201" spans="2:3" x14ac:dyDescent="0.25">
      <c r="B6201" s="237">
        <v>6138</v>
      </c>
      <c r="C6201" s="236">
        <v>156.56111551683688</v>
      </c>
    </row>
    <row r="6202" spans="2:3" x14ac:dyDescent="0.25">
      <c r="B6202" s="237">
        <v>6139</v>
      </c>
      <c r="C6202" s="236">
        <v>93.742897328760634</v>
      </c>
    </row>
    <row r="6203" spans="2:3" x14ac:dyDescent="0.25">
      <c r="B6203" s="237">
        <v>6140</v>
      </c>
      <c r="C6203" s="236">
        <v>78.863039803201474</v>
      </c>
    </row>
    <row r="6204" spans="2:3" x14ac:dyDescent="0.25">
      <c r="B6204" s="237">
        <v>6141</v>
      </c>
      <c r="C6204" s="236">
        <v>152.8215294167278</v>
      </c>
    </row>
    <row r="6205" spans="2:3" x14ac:dyDescent="0.25">
      <c r="B6205" s="237">
        <v>6142</v>
      </c>
      <c r="C6205" s="236">
        <v>171.7196059730264</v>
      </c>
    </row>
    <row r="6206" spans="2:3" x14ac:dyDescent="0.25">
      <c r="B6206" s="237">
        <v>6143</v>
      </c>
      <c r="C6206" s="236">
        <v>117.88320724587005</v>
      </c>
    </row>
    <row r="6207" spans="2:3" x14ac:dyDescent="0.25">
      <c r="B6207" s="237">
        <v>6144</v>
      </c>
      <c r="C6207" s="236">
        <v>103.16281090901309</v>
      </c>
    </row>
    <row r="6208" spans="2:3" x14ac:dyDescent="0.25">
      <c r="B6208" s="237">
        <v>6145</v>
      </c>
      <c r="C6208" s="236">
        <v>102.59210731584375</v>
      </c>
    </row>
    <row r="6209" spans="2:3" x14ac:dyDescent="0.25">
      <c r="B6209" s="237">
        <v>6146</v>
      </c>
      <c r="C6209" s="236">
        <v>156.95750343158429</v>
      </c>
    </row>
    <row r="6210" spans="2:3" x14ac:dyDescent="0.25">
      <c r="B6210" s="237">
        <v>6147</v>
      </c>
      <c r="C6210" s="236">
        <v>127.38291928755257</v>
      </c>
    </row>
    <row r="6211" spans="2:3" x14ac:dyDescent="0.25">
      <c r="B6211" s="237">
        <v>6148</v>
      </c>
      <c r="C6211" s="236">
        <v>148.11251386100491</v>
      </c>
    </row>
    <row r="6212" spans="2:3" x14ac:dyDescent="0.25">
      <c r="B6212" s="237">
        <v>6149</v>
      </c>
      <c r="C6212" s="236">
        <v>128.03728314601764</v>
      </c>
    </row>
    <row r="6213" spans="2:3" x14ac:dyDescent="0.25">
      <c r="B6213" s="237">
        <v>6150</v>
      </c>
      <c r="C6213" s="236">
        <v>137.44039734029292</v>
      </c>
    </row>
    <row r="6214" spans="2:3" x14ac:dyDescent="0.25">
      <c r="B6214" s="237">
        <v>6151</v>
      </c>
      <c r="C6214" s="236">
        <v>149.75410486074145</v>
      </c>
    </row>
    <row r="6215" spans="2:3" x14ac:dyDescent="0.25">
      <c r="B6215" s="237">
        <v>6152</v>
      </c>
      <c r="C6215" s="236">
        <v>102.84908693231986</v>
      </c>
    </row>
    <row r="6216" spans="2:3" x14ac:dyDescent="0.25">
      <c r="B6216" s="237">
        <v>6153</v>
      </c>
      <c r="C6216" s="236">
        <v>165.55935585938755</v>
      </c>
    </row>
    <row r="6217" spans="2:3" x14ac:dyDescent="0.25">
      <c r="B6217" s="237">
        <v>6154</v>
      </c>
      <c r="C6217" s="236">
        <v>87.630160940131447</v>
      </c>
    </row>
    <row r="6218" spans="2:3" x14ac:dyDescent="0.25">
      <c r="B6218" s="237">
        <v>6155</v>
      </c>
      <c r="C6218" s="236">
        <v>83.40986522827572</v>
      </c>
    </row>
    <row r="6219" spans="2:3" x14ac:dyDescent="0.25">
      <c r="B6219" s="237">
        <v>6156</v>
      </c>
      <c r="C6219" s="236">
        <v>108.20719564660995</v>
      </c>
    </row>
    <row r="6220" spans="2:3" x14ac:dyDescent="0.25">
      <c r="B6220" s="237">
        <v>6157</v>
      </c>
      <c r="C6220" s="236">
        <v>143.07155932233306</v>
      </c>
    </row>
    <row r="6221" spans="2:3" x14ac:dyDescent="0.25">
      <c r="B6221" s="237">
        <v>6158</v>
      </c>
      <c r="C6221" s="236">
        <v>114.43081635737589</v>
      </c>
    </row>
    <row r="6222" spans="2:3" x14ac:dyDescent="0.25">
      <c r="B6222" s="237">
        <v>6159</v>
      </c>
      <c r="C6222" s="236">
        <v>92.08627073622803</v>
      </c>
    </row>
    <row r="6223" spans="2:3" x14ac:dyDescent="0.25">
      <c r="B6223" s="237">
        <v>6160</v>
      </c>
      <c r="C6223" s="236">
        <v>105.44037542719123</v>
      </c>
    </row>
    <row r="6224" spans="2:3" x14ac:dyDescent="0.25">
      <c r="B6224" s="237">
        <v>6161</v>
      </c>
      <c r="C6224" s="236">
        <v>89.877756793551114</v>
      </c>
    </row>
    <row r="6225" spans="2:3" x14ac:dyDescent="0.25">
      <c r="B6225" s="237">
        <v>6162</v>
      </c>
      <c r="C6225" s="236">
        <v>149.18335432689767</v>
      </c>
    </row>
    <row r="6226" spans="2:3" x14ac:dyDescent="0.25">
      <c r="B6226" s="237">
        <v>6163</v>
      </c>
      <c r="C6226" s="236">
        <v>139.26498220116244</v>
      </c>
    </row>
    <row r="6227" spans="2:3" x14ac:dyDescent="0.25">
      <c r="B6227" s="237">
        <v>6164</v>
      </c>
      <c r="C6227" s="236">
        <v>165.08602749151382</v>
      </c>
    </row>
    <row r="6228" spans="2:3" x14ac:dyDescent="0.25">
      <c r="B6228" s="237">
        <v>6165</v>
      </c>
      <c r="C6228" s="236">
        <v>92.328049617315912</v>
      </c>
    </row>
    <row r="6229" spans="2:3" x14ac:dyDescent="0.25">
      <c r="B6229" s="237">
        <v>6166</v>
      </c>
      <c r="C6229" s="236">
        <v>161.15189661910895</v>
      </c>
    </row>
    <row r="6230" spans="2:3" x14ac:dyDescent="0.25">
      <c r="B6230" s="237">
        <v>6167</v>
      </c>
      <c r="C6230" s="236">
        <v>140.39924974447672</v>
      </c>
    </row>
    <row r="6231" spans="2:3" x14ac:dyDescent="0.25">
      <c r="B6231" s="237">
        <v>6168</v>
      </c>
      <c r="C6231" s="236">
        <v>97.279358650304758</v>
      </c>
    </row>
    <row r="6232" spans="2:3" x14ac:dyDescent="0.25">
      <c r="B6232" s="237">
        <v>6169</v>
      </c>
      <c r="C6232" s="236">
        <v>145.66082493204934</v>
      </c>
    </row>
    <row r="6233" spans="2:3" x14ac:dyDescent="0.25">
      <c r="B6233" s="237">
        <v>6170</v>
      </c>
      <c r="C6233" s="236">
        <v>129.17505919295647</v>
      </c>
    </row>
    <row r="6234" spans="2:3" x14ac:dyDescent="0.25">
      <c r="B6234" s="237">
        <v>6171</v>
      </c>
      <c r="C6234" s="236">
        <v>133.54304533613964</v>
      </c>
    </row>
    <row r="6235" spans="2:3" x14ac:dyDescent="0.25">
      <c r="B6235" s="237">
        <v>6172</v>
      </c>
      <c r="C6235" s="236">
        <v>96.243647608846857</v>
      </c>
    </row>
    <row r="6236" spans="2:3" x14ac:dyDescent="0.25">
      <c r="B6236" s="237">
        <v>6173</v>
      </c>
      <c r="C6236" s="236">
        <v>151.33255201355306</v>
      </c>
    </row>
    <row r="6237" spans="2:3" x14ac:dyDescent="0.25">
      <c r="B6237" s="237">
        <v>6174</v>
      </c>
      <c r="C6237" s="236">
        <v>176.08133676047643</v>
      </c>
    </row>
    <row r="6238" spans="2:3" x14ac:dyDescent="0.25">
      <c r="B6238" s="237">
        <v>6175</v>
      </c>
      <c r="C6238" s="236">
        <v>102.97146959400025</v>
      </c>
    </row>
    <row r="6239" spans="2:3" x14ac:dyDescent="0.25">
      <c r="B6239" s="237">
        <v>6176</v>
      </c>
      <c r="C6239" s="236">
        <v>100.58190823125696</v>
      </c>
    </row>
    <row r="6240" spans="2:3" x14ac:dyDescent="0.25">
      <c r="B6240" s="237">
        <v>6177</v>
      </c>
      <c r="C6240" s="236">
        <v>72.145376971361813</v>
      </c>
    </row>
    <row r="6241" spans="2:3" x14ac:dyDescent="0.25">
      <c r="B6241" s="237">
        <v>6178</v>
      </c>
      <c r="C6241" s="236">
        <v>123.42832102145562</v>
      </c>
    </row>
    <row r="6242" spans="2:3" x14ac:dyDescent="0.25">
      <c r="B6242" s="237">
        <v>6179</v>
      </c>
      <c r="C6242" s="236">
        <v>258.21633031817652</v>
      </c>
    </row>
    <row r="6243" spans="2:3" x14ac:dyDescent="0.25">
      <c r="B6243" s="237">
        <v>6180</v>
      </c>
      <c r="C6243" s="236">
        <v>150.09621077852992</v>
      </c>
    </row>
    <row r="6244" spans="2:3" x14ac:dyDescent="0.25">
      <c r="B6244" s="237">
        <v>6181</v>
      </c>
      <c r="C6244" s="236">
        <v>169.98954802222292</v>
      </c>
    </row>
    <row r="6245" spans="2:3" x14ac:dyDescent="0.25">
      <c r="B6245" s="237">
        <v>6182</v>
      </c>
      <c r="C6245" s="236">
        <v>109.19509152737533</v>
      </c>
    </row>
    <row r="6246" spans="2:3" x14ac:dyDescent="0.25">
      <c r="B6246" s="237">
        <v>6183</v>
      </c>
      <c r="C6246" s="236">
        <v>135.05834375223012</v>
      </c>
    </row>
    <row r="6247" spans="2:3" x14ac:dyDescent="0.25">
      <c r="B6247" s="237">
        <v>6184</v>
      </c>
      <c r="C6247" s="236">
        <v>151.00843594259086</v>
      </c>
    </row>
    <row r="6248" spans="2:3" x14ac:dyDescent="0.25">
      <c r="B6248" s="237">
        <v>6185</v>
      </c>
      <c r="C6248" s="236">
        <v>85.985828458102105</v>
      </c>
    </row>
    <row r="6249" spans="2:3" x14ac:dyDescent="0.25">
      <c r="B6249" s="237">
        <v>6186</v>
      </c>
      <c r="C6249" s="236">
        <v>146.45254093359839</v>
      </c>
    </row>
    <row r="6250" spans="2:3" x14ac:dyDescent="0.25">
      <c r="B6250" s="237">
        <v>6187</v>
      </c>
      <c r="C6250" s="236">
        <v>64.830698819410685</v>
      </c>
    </row>
    <row r="6251" spans="2:3" x14ac:dyDescent="0.25">
      <c r="B6251" s="237">
        <v>6188</v>
      </c>
      <c r="C6251" s="236">
        <v>123.23065324762818</v>
      </c>
    </row>
    <row r="6252" spans="2:3" x14ac:dyDescent="0.25">
      <c r="B6252" s="237">
        <v>6189</v>
      </c>
      <c r="C6252" s="236">
        <v>76.44681644258209</v>
      </c>
    </row>
    <row r="6253" spans="2:3" x14ac:dyDescent="0.25">
      <c r="B6253" s="237">
        <v>6190</v>
      </c>
      <c r="C6253" s="236">
        <v>191.19647763142814</v>
      </c>
    </row>
    <row r="6254" spans="2:3" x14ac:dyDescent="0.25">
      <c r="B6254" s="237">
        <v>6191</v>
      </c>
      <c r="C6254" s="236">
        <v>108.23168657949681</v>
      </c>
    </row>
    <row r="6255" spans="2:3" x14ac:dyDescent="0.25">
      <c r="B6255" s="237">
        <v>6192</v>
      </c>
      <c r="C6255" s="236">
        <v>124.79042812963894</v>
      </c>
    </row>
    <row r="6256" spans="2:3" x14ac:dyDescent="0.25">
      <c r="B6256" s="237">
        <v>6193</v>
      </c>
      <c r="C6256" s="236">
        <v>129.11384239129021</v>
      </c>
    </row>
    <row r="6257" spans="2:3" x14ac:dyDescent="0.25">
      <c r="B6257" s="237">
        <v>6194</v>
      </c>
      <c r="C6257" s="236">
        <v>222.20847948991144</v>
      </c>
    </row>
    <row r="6258" spans="2:3" x14ac:dyDescent="0.25">
      <c r="B6258" s="237">
        <v>6195</v>
      </c>
      <c r="C6258" s="236">
        <v>109.16088782029748</v>
      </c>
    </row>
    <row r="6259" spans="2:3" x14ac:dyDescent="0.25">
      <c r="B6259" s="237">
        <v>6196</v>
      </c>
      <c r="C6259" s="236">
        <v>120.00693614881379</v>
      </c>
    </row>
    <row r="6260" spans="2:3" x14ac:dyDescent="0.25">
      <c r="B6260" s="237">
        <v>6197</v>
      </c>
      <c r="C6260" s="236">
        <v>137.320574198298</v>
      </c>
    </row>
    <row r="6261" spans="2:3" x14ac:dyDescent="0.25">
      <c r="B6261" s="237">
        <v>6198</v>
      </c>
      <c r="C6261" s="236">
        <v>154.5642045303141</v>
      </c>
    </row>
    <row r="6262" spans="2:3" x14ac:dyDescent="0.25">
      <c r="B6262" s="237">
        <v>6199</v>
      </c>
      <c r="C6262" s="236">
        <v>159.5022196568558</v>
      </c>
    </row>
    <row r="6263" spans="2:3" x14ac:dyDescent="0.25">
      <c r="B6263" s="237">
        <v>6200</v>
      </c>
      <c r="C6263" s="236">
        <v>126.70767466762724</v>
      </c>
    </row>
    <row r="6264" spans="2:3" x14ac:dyDescent="0.25">
      <c r="B6264" s="237">
        <v>6201</v>
      </c>
      <c r="C6264" s="236">
        <v>133.5057609411397</v>
      </c>
    </row>
    <row r="6265" spans="2:3" x14ac:dyDescent="0.25">
      <c r="B6265" s="237">
        <v>6202</v>
      </c>
      <c r="C6265" s="236">
        <v>123.92328618061633</v>
      </c>
    </row>
    <row r="6266" spans="2:3" x14ac:dyDescent="0.25">
      <c r="B6266" s="237">
        <v>6203</v>
      </c>
      <c r="C6266" s="236">
        <v>86.922001337494649</v>
      </c>
    </row>
    <row r="6267" spans="2:3" x14ac:dyDescent="0.25">
      <c r="B6267" s="237">
        <v>6204</v>
      </c>
      <c r="C6267" s="236">
        <v>146.63586904954312</v>
      </c>
    </row>
    <row r="6268" spans="2:3" x14ac:dyDescent="0.25">
      <c r="B6268" s="237">
        <v>6205</v>
      </c>
      <c r="C6268" s="236">
        <v>104.58151307890763</v>
      </c>
    </row>
    <row r="6269" spans="2:3" x14ac:dyDescent="0.25">
      <c r="B6269" s="237">
        <v>6206</v>
      </c>
      <c r="C6269" s="236">
        <v>112.62515228163548</v>
      </c>
    </row>
    <row r="6270" spans="2:3" x14ac:dyDescent="0.25">
      <c r="B6270" s="237">
        <v>6207</v>
      </c>
      <c r="C6270" s="236">
        <v>163.84488914648173</v>
      </c>
    </row>
    <row r="6271" spans="2:3" x14ac:dyDescent="0.25">
      <c r="B6271" s="237">
        <v>6208</v>
      </c>
      <c r="C6271" s="236">
        <v>70.409702125349895</v>
      </c>
    </row>
    <row r="6272" spans="2:3" x14ac:dyDescent="0.25">
      <c r="B6272" s="237">
        <v>6209</v>
      </c>
      <c r="C6272" s="236">
        <v>183.54311666644176</v>
      </c>
    </row>
    <row r="6273" spans="2:3" x14ac:dyDescent="0.25">
      <c r="B6273" s="237">
        <v>6210</v>
      </c>
      <c r="C6273" s="236">
        <v>127.61861258889263</v>
      </c>
    </row>
    <row r="6274" spans="2:3" x14ac:dyDescent="0.25">
      <c r="B6274" s="237">
        <v>6211</v>
      </c>
      <c r="C6274" s="236">
        <v>127.8659538903127</v>
      </c>
    </row>
    <row r="6275" spans="2:3" x14ac:dyDescent="0.25">
      <c r="B6275" s="237">
        <v>6212</v>
      </c>
      <c r="C6275" s="236">
        <v>199.13108718099591</v>
      </c>
    </row>
    <row r="6276" spans="2:3" x14ac:dyDescent="0.25">
      <c r="B6276" s="237">
        <v>6213</v>
      </c>
      <c r="C6276" s="236">
        <v>128.21425813597381</v>
      </c>
    </row>
    <row r="6277" spans="2:3" x14ac:dyDescent="0.25">
      <c r="B6277" s="237">
        <v>6214</v>
      </c>
      <c r="C6277" s="236">
        <v>127.90361190273822</v>
      </c>
    </row>
    <row r="6278" spans="2:3" x14ac:dyDescent="0.25">
      <c r="B6278" s="237">
        <v>6215</v>
      </c>
      <c r="C6278" s="236">
        <v>126.37051303102115</v>
      </c>
    </row>
    <row r="6279" spans="2:3" x14ac:dyDescent="0.25">
      <c r="B6279" s="237">
        <v>6216</v>
      </c>
      <c r="C6279" s="236">
        <v>152.51102033107298</v>
      </c>
    </row>
    <row r="6280" spans="2:3" x14ac:dyDescent="0.25">
      <c r="B6280" s="237">
        <v>6217</v>
      </c>
      <c r="C6280" s="236">
        <v>88.156067519212868</v>
      </c>
    </row>
    <row r="6281" spans="2:3" x14ac:dyDescent="0.25">
      <c r="B6281" s="237">
        <v>6218</v>
      </c>
      <c r="C6281" s="236">
        <v>79.867124131695149</v>
      </c>
    </row>
    <row r="6282" spans="2:3" x14ac:dyDescent="0.25">
      <c r="B6282" s="237">
        <v>6219</v>
      </c>
      <c r="C6282" s="236">
        <v>169.35371104414861</v>
      </c>
    </row>
    <row r="6283" spans="2:3" x14ac:dyDescent="0.25">
      <c r="B6283" s="237">
        <v>6220</v>
      </c>
      <c r="C6283" s="236">
        <v>136.94632235216744</v>
      </c>
    </row>
    <row r="6284" spans="2:3" x14ac:dyDescent="0.25">
      <c r="B6284" s="237">
        <v>6221</v>
      </c>
      <c r="C6284" s="236">
        <v>110.56416594667689</v>
      </c>
    </row>
    <row r="6285" spans="2:3" x14ac:dyDescent="0.25">
      <c r="B6285" s="237">
        <v>6222</v>
      </c>
      <c r="C6285" s="236">
        <v>117.07044744432058</v>
      </c>
    </row>
    <row r="6286" spans="2:3" x14ac:dyDescent="0.25">
      <c r="B6286" s="237">
        <v>6223</v>
      </c>
      <c r="C6286" s="236">
        <v>148.10192200473375</v>
      </c>
    </row>
    <row r="6287" spans="2:3" x14ac:dyDescent="0.25">
      <c r="B6287" s="237">
        <v>6224</v>
      </c>
      <c r="C6287" s="236">
        <v>135.28748170200998</v>
      </c>
    </row>
    <row r="6288" spans="2:3" x14ac:dyDescent="0.25">
      <c r="B6288" s="237">
        <v>6225</v>
      </c>
      <c r="C6288" s="236">
        <v>111.46589298648168</v>
      </c>
    </row>
    <row r="6289" spans="2:3" x14ac:dyDescent="0.25">
      <c r="B6289" s="237">
        <v>6226</v>
      </c>
      <c r="C6289" s="236">
        <v>200.64888563471683</v>
      </c>
    </row>
    <row r="6290" spans="2:3" x14ac:dyDescent="0.25">
      <c r="B6290" s="237">
        <v>6227</v>
      </c>
      <c r="C6290" s="236">
        <v>154.7841738660824</v>
      </c>
    </row>
    <row r="6291" spans="2:3" x14ac:dyDescent="0.25">
      <c r="B6291" s="237">
        <v>6228</v>
      </c>
      <c r="C6291" s="236">
        <v>108.30687432398507</v>
      </c>
    </row>
    <row r="6292" spans="2:3" x14ac:dyDescent="0.25">
      <c r="B6292" s="237">
        <v>6229</v>
      </c>
      <c r="C6292" s="236">
        <v>120.74035687133089</v>
      </c>
    </row>
    <row r="6293" spans="2:3" x14ac:dyDescent="0.25">
      <c r="B6293" s="237">
        <v>6230</v>
      </c>
      <c r="C6293" s="236">
        <v>190.45968552873509</v>
      </c>
    </row>
    <row r="6294" spans="2:3" x14ac:dyDescent="0.25">
      <c r="B6294" s="237">
        <v>6231</v>
      </c>
      <c r="C6294" s="236">
        <v>171.47449215556287</v>
      </c>
    </row>
    <row r="6295" spans="2:3" x14ac:dyDescent="0.25">
      <c r="B6295" s="237">
        <v>6232</v>
      </c>
      <c r="C6295" s="236">
        <v>84.380010239878402</v>
      </c>
    </row>
    <row r="6296" spans="2:3" x14ac:dyDescent="0.25">
      <c r="B6296" s="237">
        <v>6233</v>
      </c>
      <c r="C6296" s="236">
        <v>122.19370180527457</v>
      </c>
    </row>
    <row r="6297" spans="2:3" x14ac:dyDescent="0.25">
      <c r="B6297" s="237">
        <v>6234</v>
      </c>
      <c r="C6297" s="236">
        <v>82.68438823347104</v>
      </c>
    </row>
    <row r="6298" spans="2:3" x14ac:dyDescent="0.25">
      <c r="B6298" s="237">
        <v>6235</v>
      </c>
      <c r="C6298" s="236">
        <v>149.09636327204976</v>
      </c>
    </row>
    <row r="6299" spans="2:3" x14ac:dyDescent="0.25">
      <c r="B6299" s="237">
        <v>6236</v>
      </c>
      <c r="C6299" s="236">
        <v>125.37946188350213</v>
      </c>
    </row>
    <row r="6300" spans="2:3" x14ac:dyDescent="0.25">
      <c r="B6300" s="237">
        <v>6237</v>
      </c>
      <c r="C6300" s="236">
        <v>110.09456476309995</v>
      </c>
    </row>
    <row r="6301" spans="2:3" x14ac:dyDescent="0.25">
      <c r="B6301" s="237">
        <v>6238</v>
      </c>
      <c r="C6301" s="236">
        <v>105.24869083663548</v>
      </c>
    </row>
    <row r="6302" spans="2:3" x14ac:dyDescent="0.25">
      <c r="B6302" s="237">
        <v>6239</v>
      </c>
      <c r="C6302" s="236">
        <v>120.74559477168442</v>
      </c>
    </row>
    <row r="6303" spans="2:3" x14ac:dyDescent="0.25">
      <c r="B6303" s="237">
        <v>6240</v>
      </c>
      <c r="C6303" s="236">
        <v>121.82223108928861</v>
      </c>
    </row>
    <row r="6304" spans="2:3" x14ac:dyDescent="0.25">
      <c r="B6304" s="237">
        <v>6241</v>
      </c>
      <c r="C6304" s="236">
        <v>140.19145150456978</v>
      </c>
    </row>
    <row r="6305" spans="2:3" x14ac:dyDescent="0.25">
      <c r="B6305" s="237">
        <v>6242</v>
      </c>
      <c r="C6305" s="236">
        <v>167.98323606788665</v>
      </c>
    </row>
    <row r="6306" spans="2:3" x14ac:dyDescent="0.25">
      <c r="B6306" s="237">
        <v>6243</v>
      </c>
      <c r="C6306" s="236">
        <v>102.59976612909325</v>
      </c>
    </row>
    <row r="6307" spans="2:3" x14ac:dyDescent="0.25">
      <c r="B6307" s="237">
        <v>6244</v>
      </c>
      <c r="C6307" s="236">
        <v>140.27766706480739</v>
      </c>
    </row>
    <row r="6308" spans="2:3" x14ac:dyDescent="0.25">
      <c r="B6308" s="237">
        <v>6245</v>
      </c>
      <c r="C6308" s="236">
        <v>139.11250776736085</v>
      </c>
    </row>
    <row r="6309" spans="2:3" x14ac:dyDescent="0.25">
      <c r="B6309" s="237">
        <v>6246</v>
      </c>
      <c r="C6309" s="236">
        <v>113.04558243711485</v>
      </c>
    </row>
    <row r="6310" spans="2:3" x14ac:dyDescent="0.25">
      <c r="B6310" s="237">
        <v>6247</v>
      </c>
      <c r="C6310" s="236">
        <v>119.4180628585963</v>
      </c>
    </row>
    <row r="6311" spans="2:3" x14ac:dyDescent="0.25">
      <c r="B6311" s="237">
        <v>6248</v>
      </c>
      <c r="C6311" s="236">
        <v>134.32379369231694</v>
      </c>
    </row>
    <row r="6312" spans="2:3" x14ac:dyDescent="0.25">
      <c r="B6312" s="237">
        <v>6249</v>
      </c>
      <c r="C6312" s="236">
        <v>58.085596763615641</v>
      </c>
    </row>
    <row r="6313" spans="2:3" x14ac:dyDescent="0.25">
      <c r="B6313" s="237">
        <v>6250</v>
      </c>
      <c r="C6313" s="236">
        <v>141.94986125051017</v>
      </c>
    </row>
    <row r="6314" spans="2:3" x14ac:dyDescent="0.25">
      <c r="B6314" s="237">
        <v>6251</v>
      </c>
      <c r="C6314" s="236">
        <v>153.36013069615547</v>
      </c>
    </row>
    <row r="6315" spans="2:3" x14ac:dyDescent="0.25">
      <c r="B6315" s="237">
        <v>6252</v>
      </c>
      <c r="C6315" s="236">
        <v>127.56761942137534</v>
      </c>
    </row>
    <row r="6316" spans="2:3" x14ac:dyDescent="0.25">
      <c r="B6316" s="237">
        <v>6253</v>
      </c>
      <c r="C6316" s="236">
        <v>102.21946950622566</v>
      </c>
    </row>
    <row r="6317" spans="2:3" x14ac:dyDescent="0.25">
      <c r="B6317" s="237">
        <v>6254</v>
      </c>
      <c r="C6317" s="236">
        <v>70.634827626549097</v>
      </c>
    </row>
    <row r="6318" spans="2:3" x14ac:dyDescent="0.25">
      <c r="B6318" s="237">
        <v>6255</v>
      </c>
      <c r="C6318" s="236">
        <v>217.80783287627466</v>
      </c>
    </row>
    <row r="6319" spans="2:3" x14ac:dyDescent="0.25">
      <c r="B6319" s="237">
        <v>6256</v>
      </c>
      <c r="C6319" s="236">
        <v>167.6458981449567</v>
      </c>
    </row>
    <row r="6320" spans="2:3" x14ac:dyDescent="0.25">
      <c r="B6320" s="237">
        <v>6257</v>
      </c>
      <c r="C6320" s="236">
        <v>72.110736313803329</v>
      </c>
    </row>
    <row r="6321" spans="2:3" x14ac:dyDescent="0.25">
      <c r="B6321" s="237">
        <v>6258</v>
      </c>
      <c r="C6321" s="236">
        <v>130.97381679118982</v>
      </c>
    </row>
    <row r="6322" spans="2:3" x14ac:dyDescent="0.25">
      <c r="B6322" s="237">
        <v>6259</v>
      </c>
      <c r="C6322" s="236">
        <v>173.92324971052571</v>
      </c>
    </row>
    <row r="6323" spans="2:3" x14ac:dyDescent="0.25">
      <c r="B6323" s="237">
        <v>6260</v>
      </c>
      <c r="C6323" s="236">
        <v>126.86373757523549</v>
      </c>
    </row>
    <row r="6324" spans="2:3" x14ac:dyDescent="0.25">
      <c r="B6324" s="237">
        <v>6261</v>
      </c>
      <c r="C6324" s="236">
        <v>205.0280914823019</v>
      </c>
    </row>
    <row r="6325" spans="2:3" x14ac:dyDescent="0.25">
      <c r="B6325" s="237">
        <v>6262</v>
      </c>
      <c r="C6325" s="236">
        <v>130.85424361053578</v>
      </c>
    </row>
    <row r="6326" spans="2:3" x14ac:dyDescent="0.25">
      <c r="B6326" s="237">
        <v>6263</v>
      </c>
      <c r="C6326" s="236">
        <v>142.79730781963113</v>
      </c>
    </row>
    <row r="6327" spans="2:3" x14ac:dyDescent="0.25">
      <c r="B6327" s="237">
        <v>6264</v>
      </c>
      <c r="C6327" s="236">
        <v>114.66609695382036</v>
      </c>
    </row>
    <row r="6328" spans="2:3" x14ac:dyDescent="0.25">
      <c r="B6328" s="237">
        <v>6265</v>
      </c>
      <c r="C6328" s="236">
        <v>155.63626721564353</v>
      </c>
    </row>
    <row r="6329" spans="2:3" x14ac:dyDescent="0.25">
      <c r="B6329" s="237">
        <v>6266</v>
      </c>
      <c r="C6329" s="236">
        <v>114.51263925014477</v>
      </c>
    </row>
    <row r="6330" spans="2:3" x14ac:dyDescent="0.25">
      <c r="B6330" s="237">
        <v>6267</v>
      </c>
      <c r="C6330" s="236">
        <v>174.66222983183459</v>
      </c>
    </row>
    <row r="6331" spans="2:3" x14ac:dyDescent="0.25">
      <c r="B6331" s="237">
        <v>6268</v>
      </c>
      <c r="C6331" s="236">
        <v>93.412712242352256</v>
      </c>
    </row>
    <row r="6332" spans="2:3" x14ac:dyDescent="0.25">
      <c r="B6332" s="237">
        <v>6269</v>
      </c>
      <c r="C6332" s="236">
        <v>112.42747911135434</v>
      </c>
    </row>
    <row r="6333" spans="2:3" x14ac:dyDescent="0.25">
      <c r="B6333" s="237">
        <v>6270</v>
      </c>
      <c r="C6333" s="236">
        <v>130.90665010658432</v>
      </c>
    </row>
    <row r="6334" spans="2:3" x14ac:dyDescent="0.25">
      <c r="B6334" s="237">
        <v>6271</v>
      </c>
      <c r="C6334" s="236">
        <v>147.69876655396141</v>
      </c>
    </row>
    <row r="6335" spans="2:3" x14ac:dyDescent="0.25">
      <c r="B6335" s="237">
        <v>6272</v>
      </c>
      <c r="C6335" s="236">
        <v>63.885317090499299</v>
      </c>
    </row>
    <row r="6336" spans="2:3" x14ac:dyDescent="0.25">
      <c r="B6336" s="237">
        <v>6273</v>
      </c>
      <c r="C6336" s="236">
        <v>169.29258883176121</v>
      </c>
    </row>
    <row r="6337" spans="2:3" x14ac:dyDescent="0.25">
      <c r="B6337" s="237">
        <v>6274</v>
      </c>
      <c r="C6337" s="236">
        <v>119.82627184339165</v>
      </c>
    </row>
    <row r="6338" spans="2:3" x14ac:dyDescent="0.25">
      <c r="B6338" s="237">
        <v>6275</v>
      </c>
      <c r="C6338" s="236">
        <v>159.05918471627777</v>
      </c>
    </row>
    <row r="6339" spans="2:3" x14ac:dyDescent="0.25">
      <c r="B6339" s="237">
        <v>6276</v>
      </c>
      <c r="C6339" s="236">
        <v>158.01178787246329</v>
      </c>
    </row>
    <row r="6340" spans="2:3" x14ac:dyDescent="0.25">
      <c r="B6340" s="237">
        <v>6277</v>
      </c>
      <c r="C6340" s="236">
        <v>102.41468335925538</v>
      </c>
    </row>
    <row r="6341" spans="2:3" x14ac:dyDescent="0.25">
      <c r="B6341" s="237">
        <v>6278</v>
      </c>
      <c r="C6341" s="236">
        <v>110.45919713783124</v>
      </c>
    </row>
    <row r="6342" spans="2:3" x14ac:dyDescent="0.25">
      <c r="B6342" s="237">
        <v>6279</v>
      </c>
      <c r="C6342" s="236">
        <v>228.38425359258505</v>
      </c>
    </row>
    <row r="6343" spans="2:3" x14ac:dyDescent="0.25">
      <c r="B6343" s="237">
        <v>6280</v>
      </c>
      <c r="C6343" s="236">
        <v>98.257494223362855</v>
      </c>
    </row>
    <row r="6344" spans="2:3" x14ac:dyDescent="0.25">
      <c r="B6344" s="237">
        <v>6281</v>
      </c>
      <c r="C6344" s="236">
        <v>151.37150681891686</v>
      </c>
    </row>
    <row r="6345" spans="2:3" x14ac:dyDescent="0.25">
      <c r="B6345" s="237">
        <v>6282</v>
      </c>
      <c r="C6345" s="236">
        <v>100.99157020374574</v>
      </c>
    </row>
    <row r="6346" spans="2:3" x14ac:dyDescent="0.25">
      <c r="B6346" s="237">
        <v>6283</v>
      </c>
      <c r="C6346" s="236">
        <v>162.49061536303051</v>
      </c>
    </row>
    <row r="6347" spans="2:3" x14ac:dyDescent="0.25">
      <c r="B6347" s="237">
        <v>6284</v>
      </c>
      <c r="C6347" s="236">
        <v>130.15350084897543</v>
      </c>
    </row>
    <row r="6348" spans="2:3" x14ac:dyDescent="0.25">
      <c r="B6348" s="237">
        <v>6285</v>
      </c>
      <c r="C6348" s="236">
        <v>139.4838639391572</v>
      </c>
    </row>
    <row r="6349" spans="2:3" x14ac:dyDescent="0.25">
      <c r="B6349" s="237">
        <v>6286</v>
      </c>
      <c r="C6349" s="236">
        <v>158.23088075376509</v>
      </c>
    </row>
    <row r="6350" spans="2:3" x14ac:dyDescent="0.25">
      <c r="B6350" s="237">
        <v>6287</v>
      </c>
      <c r="C6350" s="236">
        <v>124.50859913550126</v>
      </c>
    </row>
    <row r="6351" spans="2:3" x14ac:dyDescent="0.25">
      <c r="B6351" s="237">
        <v>6288</v>
      </c>
      <c r="C6351" s="236">
        <v>219.45871474201073</v>
      </c>
    </row>
    <row r="6352" spans="2:3" x14ac:dyDescent="0.25">
      <c r="B6352" s="237">
        <v>6289</v>
      </c>
      <c r="C6352" s="236">
        <v>149.68608864009059</v>
      </c>
    </row>
    <row r="6353" spans="2:3" x14ac:dyDescent="0.25">
      <c r="B6353" s="237">
        <v>6290</v>
      </c>
      <c r="C6353" s="236">
        <v>131.03666520421177</v>
      </c>
    </row>
    <row r="6354" spans="2:3" x14ac:dyDescent="0.25">
      <c r="B6354" s="237">
        <v>6291</v>
      </c>
      <c r="C6354" s="236">
        <v>159.22590793438127</v>
      </c>
    </row>
    <row r="6355" spans="2:3" x14ac:dyDescent="0.25">
      <c r="B6355" s="237">
        <v>6292</v>
      </c>
      <c r="C6355" s="236">
        <v>136.3526648505929</v>
      </c>
    </row>
    <row r="6356" spans="2:3" x14ac:dyDescent="0.25">
      <c r="B6356" s="237">
        <v>6293</v>
      </c>
      <c r="C6356" s="236">
        <v>125.86241924469122</v>
      </c>
    </row>
    <row r="6357" spans="2:3" x14ac:dyDescent="0.25">
      <c r="B6357" s="237">
        <v>6294</v>
      </c>
      <c r="C6357" s="236">
        <v>119.45191070992982</v>
      </c>
    </row>
    <row r="6358" spans="2:3" x14ac:dyDescent="0.25">
      <c r="B6358" s="237">
        <v>6295</v>
      </c>
      <c r="C6358" s="236">
        <v>85.999323902408506</v>
      </c>
    </row>
    <row r="6359" spans="2:3" x14ac:dyDescent="0.25">
      <c r="B6359" s="237">
        <v>6296</v>
      </c>
      <c r="C6359" s="236">
        <v>192.18089378283247</v>
      </c>
    </row>
    <row r="6360" spans="2:3" x14ac:dyDescent="0.25">
      <c r="B6360" s="237">
        <v>6297</v>
      </c>
      <c r="C6360" s="236">
        <v>156.92354895681646</v>
      </c>
    </row>
    <row r="6361" spans="2:3" x14ac:dyDescent="0.25">
      <c r="B6361" s="237">
        <v>6298</v>
      </c>
      <c r="C6361" s="236">
        <v>102.97159062078303</v>
      </c>
    </row>
    <row r="6362" spans="2:3" x14ac:dyDescent="0.25">
      <c r="B6362" s="237">
        <v>6299</v>
      </c>
      <c r="C6362" s="236">
        <v>169.90758241102952</v>
      </c>
    </row>
    <row r="6363" spans="2:3" x14ac:dyDescent="0.25">
      <c r="B6363" s="237">
        <v>6300</v>
      </c>
      <c r="C6363" s="236">
        <v>112.62727732512928</v>
      </c>
    </row>
    <row r="6364" spans="2:3" x14ac:dyDescent="0.25">
      <c r="B6364" s="237">
        <v>6301</v>
      </c>
      <c r="C6364" s="236">
        <v>120.27021079360482</v>
      </c>
    </row>
    <row r="6365" spans="2:3" x14ac:dyDescent="0.25">
      <c r="B6365" s="237">
        <v>6302</v>
      </c>
      <c r="C6365" s="236">
        <v>82.444390662202068</v>
      </c>
    </row>
    <row r="6366" spans="2:3" x14ac:dyDescent="0.25">
      <c r="B6366" s="237">
        <v>6303</v>
      </c>
      <c r="C6366" s="236">
        <v>110.20409038121188</v>
      </c>
    </row>
    <row r="6367" spans="2:3" x14ac:dyDescent="0.25">
      <c r="B6367" s="237">
        <v>6304</v>
      </c>
      <c r="C6367" s="236">
        <v>95.684882279862677</v>
      </c>
    </row>
    <row r="6368" spans="2:3" x14ac:dyDescent="0.25">
      <c r="B6368" s="237">
        <v>6305</v>
      </c>
      <c r="C6368" s="236">
        <v>149.38666050745866</v>
      </c>
    </row>
    <row r="6369" spans="2:3" x14ac:dyDescent="0.25">
      <c r="B6369" s="237">
        <v>6306</v>
      </c>
      <c r="C6369" s="236">
        <v>195.66438652844468</v>
      </c>
    </row>
    <row r="6370" spans="2:3" x14ac:dyDescent="0.25">
      <c r="B6370" s="237">
        <v>6307</v>
      </c>
      <c r="C6370" s="236">
        <v>115.1889864921307</v>
      </c>
    </row>
    <row r="6371" spans="2:3" x14ac:dyDescent="0.25">
      <c r="B6371" s="237">
        <v>6308</v>
      </c>
      <c r="C6371" s="236">
        <v>138.6163135460034</v>
      </c>
    </row>
    <row r="6372" spans="2:3" x14ac:dyDescent="0.25">
      <c r="B6372" s="237">
        <v>6309</v>
      </c>
      <c r="C6372" s="236">
        <v>158.62499122732561</v>
      </c>
    </row>
    <row r="6373" spans="2:3" x14ac:dyDescent="0.25">
      <c r="B6373" s="237">
        <v>6310</v>
      </c>
      <c r="C6373" s="236">
        <v>118.59331559163245</v>
      </c>
    </row>
    <row r="6374" spans="2:3" x14ac:dyDescent="0.25">
      <c r="B6374" s="237">
        <v>6311</v>
      </c>
      <c r="C6374" s="236">
        <v>175.66550546920666</v>
      </c>
    </row>
    <row r="6375" spans="2:3" x14ac:dyDescent="0.25">
      <c r="B6375" s="237">
        <v>6312</v>
      </c>
      <c r="C6375" s="236">
        <v>107.38613768277378</v>
      </c>
    </row>
    <row r="6376" spans="2:3" x14ac:dyDescent="0.25">
      <c r="B6376" s="237">
        <v>6313</v>
      </c>
      <c r="C6376" s="236">
        <v>94.941993044606164</v>
      </c>
    </row>
    <row r="6377" spans="2:3" x14ac:dyDescent="0.25">
      <c r="B6377" s="237">
        <v>6314</v>
      </c>
      <c r="C6377" s="236">
        <v>157.39940986290637</v>
      </c>
    </row>
    <row r="6378" spans="2:3" x14ac:dyDescent="0.25">
      <c r="B6378" s="237">
        <v>6315</v>
      </c>
      <c r="C6378" s="236">
        <v>91.858495164347772</v>
      </c>
    </row>
    <row r="6379" spans="2:3" x14ac:dyDescent="0.25">
      <c r="B6379" s="237">
        <v>6316</v>
      </c>
      <c r="C6379" s="236">
        <v>174.82487233419303</v>
      </c>
    </row>
    <row r="6380" spans="2:3" x14ac:dyDescent="0.25">
      <c r="B6380" s="237">
        <v>6317</v>
      </c>
      <c r="C6380" s="236">
        <v>119.79586066285985</v>
      </c>
    </row>
    <row r="6381" spans="2:3" x14ac:dyDescent="0.25">
      <c r="B6381" s="237">
        <v>6318</v>
      </c>
      <c r="C6381" s="236">
        <v>115.92998043388378</v>
      </c>
    </row>
    <row r="6382" spans="2:3" x14ac:dyDescent="0.25">
      <c r="B6382" s="237">
        <v>6319</v>
      </c>
      <c r="C6382" s="236">
        <v>202.09958287882648</v>
      </c>
    </row>
    <row r="6383" spans="2:3" x14ac:dyDescent="0.25">
      <c r="B6383" s="237">
        <v>6320</v>
      </c>
      <c r="C6383" s="236">
        <v>219.53811764624641</v>
      </c>
    </row>
    <row r="6384" spans="2:3" x14ac:dyDescent="0.25">
      <c r="B6384" s="237">
        <v>6321</v>
      </c>
      <c r="C6384" s="236">
        <v>146.25994459819776</v>
      </c>
    </row>
    <row r="6385" spans="2:3" x14ac:dyDescent="0.25">
      <c r="B6385" s="237">
        <v>6322</v>
      </c>
      <c r="C6385" s="236">
        <v>108.33968589180678</v>
      </c>
    </row>
    <row r="6386" spans="2:3" x14ac:dyDescent="0.25">
      <c r="B6386" s="237">
        <v>6323</v>
      </c>
      <c r="C6386" s="236">
        <v>153.94338455137807</v>
      </c>
    </row>
    <row r="6387" spans="2:3" x14ac:dyDescent="0.25">
      <c r="B6387" s="237">
        <v>6324</v>
      </c>
      <c r="C6387" s="236">
        <v>126.96173013316564</v>
      </c>
    </row>
    <row r="6388" spans="2:3" x14ac:dyDescent="0.25">
      <c r="B6388" s="237">
        <v>6325</v>
      </c>
      <c r="C6388" s="236">
        <v>193.34672468952778</v>
      </c>
    </row>
    <row r="6389" spans="2:3" x14ac:dyDescent="0.25">
      <c r="B6389" s="237">
        <v>6326</v>
      </c>
      <c r="C6389" s="236">
        <v>109.84576611272554</v>
      </c>
    </row>
    <row r="6390" spans="2:3" x14ac:dyDescent="0.25">
      <c r="B6390" s="237">
        <v>6327</v>
      </c>
      <c r="C6390" s="236">
        <v>149.22969071540425</v>
      </c>
    </row>
    <row r="6391" spans="2:3" x14ac:dyDescent="0.25">
      <c r="B6391" s="237">
        <v>6328</v>
      </c>
      <c r="C6391" s="236">
        <v>99.034834705947347</v>
      </c>
    </row>
    <row r="6392" spans="2:3" x14ac:dyDescent="0.25">
      <c r="B6392" s="237">
        <v>6329</v>
      </c>
      <c r="C6392" s="236">
        <v>129.77488333453996</v>
      </c>
    </row>
    <row r="6393" spans="2:3" x14ac:dyDescent="0.25">
      <c r="B6393" s="237">
        <v>6330</v>
      </c>
      <c r="C6393" s="236">
        <v>91.424622217873207</v>
      </c>
    </row>
    <row r="6394" spans="2:3" x14ac:dyDescent="0.25">
      <c r="B6394" s="237">
        <v>6331</v>
      </c>
      <c r="C6394" s="236">
        <v>108.80927379052689</v>
      </c>
    </row>
    <row r="6395" spans="2:3" x14ac:dyDescent="0.25">
      <c r="B6395" s="237">
        <v>6332</v>
      </c>
      <c r="C6395" s="236">
        <v>157.9469792915221</v>
      </c>
    </row>
    <row r="6396" spans="2:3" x14ac:dyDescent="0.25">
      <c r="B6396" s="237">
        <v>6333</v>
      </c>
      <c r="C6396" s="236">
        <v>93.175363689984451</v>
      </c>
    </row>
    <row r="6397" spans="2:3" x14ac:dyDescent="0.25">
      <c r="B6397" s="237">
        <v>6334</v>
      </c>
      <c r="C6397" s="236">
        <v>122.35246538808858</v>
      </c>
    </row>
    <row r="6398" spans="2:3" x14ac:dyDescent="0.25">
      <c r="B6398" s="237">
        <v>6335</v>
      </c>
      <c r="C6398" s="236">
        <v>159.43460367635726</v>
      </c>
    </row>
    <row r="6399" spans="2:3" x14ac:dyDescent="0.25">
      <c r="B6399" s="237">
        <v>6336</v>
      </c>
      <c r="C6399" s="236">
        <v>164.53156228742779</v>
      </c>
    </row>
    <row r="6400" spans="2:3" x14ac:dyDescent="0.25">
      <c r="B6400" s="237">
        <v>6337</v>
      </c>
      <c r="C6400" s="236">
        <v>140.06630993325169</v>
      </c>
    </row>
    <row r="6401" spans="2:3" x14ac:dyDescent="0.25">
      <c r="B6401" s="237">
        <v>6338</v>
      </c>
      <c r="C6401" s="236">
        <v>112.53034285722076</v>
      </c>
    </row>
    <row r="6402" spans="2:3" x14ac:dyDescent="0.25">
      <c r="B6402" s="237">
        <v>6339</v>
      </c>
      <c r="C6402" s="236">
        <v>93.709517083287167</v>
      </c>
    </row>
    <row r="6403" spans="2:3" x14ac:dyDescent="0.25">
      <c r="B6403" s="237">
        <v>6340</v>
      </c>
      <c r="C6403" s="236">
        <v>141.45510146366041</v>
      </c>
    </row>
    <row r="6404" spans="2:3" x14ac:dyDescent="0.25">
      <c r="B6404" s="237">
        <v>6341</v>
      </c>
      <c r="C6404" s="236">
        <v>99.903039781909726</v>
      </c>
    </row>
    <row r="6405" spans="2:3" x14ac:dyDescent="0.25">
      <c r="B6405" s="237">
        <v>6342</v>
      </c>
      <c r="C6405" s="236">
        <v>154.95171989035782</v>
      </c>
    </row>
    <row r="6406" spans="2:3" x14ac:dyDescent="0.25">
      <c r="B6406" s="237">
        <v>6343</v>
      </c>
      <c r="C6406" s="236">
        <v>78.438214675029911</v>
      </c>
    </row>
    <row r="6407" spans="2:3" x14ac:dyDescent="0.25">
      <c r="B6407" s="237">
        <v>6344</v>
      </c>
      <c r="C6407" s="236">
        <v>91.186141550112637</v>
      </c>
    </row>
    <row r="6408" spans="2:3" x14ac:dyDescent="0.25">
      <c r="B6408" s="237">
        <v>6345</v>
      </c>
      <c r="C6408" s="236">
        <v>134.8219115594346</v>
      </c>
    </row>
    <row r="6409" spans="2:3" x14ac:dyDescent="0.25">
      <c r="B6409" s="237">
        <v>6346</v>
      </c>
      <c r="C6409" s="236">
        <v>106.52519063827626</v>
      </c>
    </row>
    <row r="6410" spans="2:3" x14ac:dyDescent="0.25">
      <c r="B6410" s="237">
        <v>6347</v>
      </c>
      <c r="C6410" s="236">
        <v>246.53694020293594</v>
      </c>
    </row>
    <row r="6411" spans="2:3" x14ac:dyDescent="0.25">
      <c r="B6411" s="237">
        <v>6348</v>
      </c>
      <c r="C6411" s="236">
        <v>81.440084760980724</v>
      </c>
    </row>
    <row r="6412" spans="2:3" x14ac:dyDescent="0.25">
      <c r="B6412" s="237">
        <v>6349</v>
      </c>
      <c r="C6412" s="236">
        <v>118.6306129788973</v>
      </c>
    </row>
    <row r="6413" spans="2:3" x14ac:dyDescent="0.25">
      <c r="B6413" s="237">
        <v>6350</v>
      </c>
      <c r="C6413" s="236">
        <v>182.40531580610423</v>
      </c>
    </row>
    <row r="6414" spans="2:3" x14ac:dyDescent="0.25">
      <c r="B6414" s="237">
        <v>6351</v>
      </c>
      <c r="C6414" s="236">
        <v>135.16861969963762</v>
      </c>
    </row>
    <row r="6415" spans="2:3" x14ac:dyDescent="0.25">
      <c r="B6415" s="237">
        <v>6352</v>
      </c>
      <c r="C6415" s="236">
        <v>161.1983259855723</v>
      </c>
    </row>
    <row r="6416" spans="2:3" x14ac:dyDescent="0.25">
      <c r="B6416" s="237">
        <v>6353</v>
      </c>
      <c r="C6416" s="236">
        <v>116.4144445046972</v>
      </c>
    </row>
    <row r="6417" spans="2:3" x14ac:dyDescent="0.25">
      <c r="B6417" s="237">
        <v>6354</v>
      </c>
      <c r="C6417" s="236">
        <v>73.078512679852693</v>
      </c>
    </row>
    <row r="6418" spans="2:3" x14ac:dyDescent="0.25">
      <c r="B6418" s="237">
        <v>6355</v>
      </c>
      <c r="C6418" s="236">
        <v>156.17711777557926</v>
      </c>
    </row>
    <row r="6419" spans="2:3" x14ac:dyDescent="0.25">
      <c r="B6419" s="237">
        <v>6356</v>
      </c>
      <c r="C6419" s="236">
        <v>138.44492280451681</v>
      </c>
    </row>
    <row r="6420" spans="2:3" x14ac:dyDescent="0.25">
      <c r="B6420" s="237">
        <v>6357</v>
      </c>
      <c r="C6420" s="236">
        <v>184.99079615193375</v>
      </c>
    </row>
    <row r="6421" spans="2:3" x14ac:dyDescent="0.25">
      <c r="B6421" s="237">
        <v>6358</v>
      </c>
      <c r="C6421" s="236">
        <v>127.85073261548689</v>
      </c>
    </row>
    <row r="6422" spans="2:3" x14ac:dyDescent="0.25">
      <c r="B6422" s="237">
        <v>6359</v>
      </c>
      <c r="C6422" s="236">
        <v>104.72609752926415</v>
      </c>
    </row>
    <row r="6423" spans="2:3" x14ac:dyDescent="0.25">
      <c r="B6423" s="237">
        <v>6360</v>
      </c>
      <c r="C6423" s="236">
        <v>183.3015717686273</v>
      </c>
    </row>
    <row r="6424" spans="2:3" x14ac:dyDescent="0.25">
      <c r="B6424" s="237">
        <v>6361</v>
      </c>
      <c r="C6424" s="236">
        <v>149.62931962848677</v>
      </c>
    </row>
    <row r="6425" spans="2:3" x14ac:dyDescent="0.25">
      <c r="B6425" s="237">
        <v>6362</v>
      </c>
      <c r="C6425" s="236">
        <v>87.105142651651434</v>
      </c>
    </row>
    <row r="6426" spans="2:3" x14ac:dyDescent="0.25">
      <c r="B6426" s="237">
        <v>6363</v>
      </c>
      <c r="C6426" s="236">
        <v>97.62781553174058</v>
      </c>
    </row>
    <row r="6427" spans="2:3" x14ac:dyDescent="0.25">
      <c r="B6427" s="237">
        <v>6364</v>
      </c>
      <c r="C6427" s="236">
        <v>117.61140559369386</v>
      </c>
    </row>
    <row r="6428" spans="2:3" x14ac:dyDescent="0.25">
      <c r="B6428" s="237">
        <v>6365</v>
      </c>
      <c r="C6428" s="236">
        <v>126.88479913085156</v>
      </c>
    </row>
    <row r="6429" spans="2:3" x14ac:dyDescent="0.25">
      <c r="B6429" s="237">
        <v>6366</v>
      </c>
      <c r="C6429" s="236">
        <v>112.12038439959714</v>
      </c>
    </row>
    <row r="6430" spans="2:3" x14ac:dyDescent="0.25">
      <c r="B6430" s="237">
        <v>6367</v>
      </c>
      <c r="C6430" s="236">
        <v>153.91319143062643</v>
      </c>
    </row>
    <row r="6431" spans="2:3" x14ac:dyDescent="0.25">
      <c r="B6431" s="237">
        <v>6368</v>
      </c>
      <c r="C6431" s="236">
        <v>152.79854453878795</v>
      </c>
    </row>
    <row r="6432" spans="2:3" x14ac:dyDescent="0.25">
      <c r="B6432" s="237">
        <v>6369</v>
      </c>
      <c r="C6432" s="236">
        <v>163.24363020209032</v>
      </c>
    </row>
    <row r="6433" spans="2:3" x14ac:dyDescent="0.25">
      <c r="B6433" s="237">
        <v>6370</v>
      </c>
      <c r="C6433" s="236">
        <v>146.95682047728397</v>
      </c>
    </row>
    <row r="6434" spans="2:3" x14ac:dyDescent="0.25">
      <c r="B6434" s="237">
        <v>6371</v>
      </c>
      <c r="C6434" s="236">
        <v>152.04987920321622</v>
      </c>
    </row>
    <row r="6435" spans="2:3" x14ac:dyDescent="0.25">
      <c r="B6435" s="237">
        <v>6372</v>
      </c>
      <c r="C6435" s="236">
        <v>85.626567747616889</v>
      </c>
    </row>
    <row r="6436" spans="2:3" x14ac:dyDescent="0.25">
      <c r="B6436" s="237">
        <v>6373</v>
      </c>
      <c r="C6436" s="236">
        <v>128.14444997017014</v>
      </c>
    </row>
    <row r="6437" spans="2:3" x14ac:dyDescent="0.25">
      <c r="B6437" s="237">
        <v>6374</v>
      </c>
      <c r="C6437" s="236">
        <v>100.84805322073468</v>
      </c>
    </row>
    <row r="6438" spans="2:3" x14ac:dyDescent="0.25">
      <c r="B6438" s="237">
        <v>6375</v>
      </c>
      <c r="C6438" s="236">
        <v>86.337573244503162</v>
      </c>
    </row>
    <row r="6439" spans="2:3" x14ac:dyDescent="0.25">
      <c r="B6439" s="237">
        <v>6376</v>
      </c>
      <c r="C6439" s="236">
        <v>142.42807533364072</v>
      </c>
    </row>
    <row r="6440" spans="2:3" x14ac:dyDescent="0.25">
      <c r="B6440" s="237">
        <v>6377</v>
      </c>
      <c r="C6440" s="236">
        <v>125.06689021582862</v>
      </c>
    </row>
    <row r="6441" spans="2:3" x14ac:dyDescent="0.25">
      <c r="B6441" s="237">
        <v>6378</v>
      </c>
      <c r="C6441" s="236">
        <v>185.89153783421483</v>
      </c>
    </row>
    <row r="6442" spans="2:3" x14ac:dyDescent="0.25">
      <c r="B6442" s="237">
        <v>6379</v>
      </c>
      <c r="C6442" s="236">
        <v>103.45039511961373</v>
      </c>
    </row>
    <row r="6443" spans="2:3" x14ac:dyDescent="0.25">
      <c r="B6443" s="237">
        <v>6380</v>
      </c>
      <c r="C6443" s="236">
        <v>184.37003276702274</v>
      </c>
    </row>
    <row r="6444" spans="2:3" x14ac:dyDescent="0.25">
      <c r="B6444" s="237">
        <v>6381</v>
      </c>
      <c r="C6444" s="236">
        <v>90.530738020349048</v>
      </c>
    </row>
    <row r="6445" spans="2:3" x14ac:dyDescent="0.25">
      <c r="B6445" s="237">
        <v>6382</v>
      </c>
      <c r="C6445" s="236">
        <v>158.10238684123823</v>
      </c>
    </row>
    <row r="6446" spans="2:3" x14ac:dyDescent="0.25">
      <c r="B6446" s="237">
        <v>6383</v>
      </c>
      <c r="C6446" s="236">
        <v>113.41695192909091</v>
      </c>
    </row>
    <row r="6447" spans="2:3" x14ac:dyDescent="0.25">
      <c r="B6447" s="237">
        <v>6384</v>
      </c>
      <c r="C6447" s="236">
        <v>131.87370684311676</v>
      </c>
    </row>
    <row r="6448" spans="2:3" x14ac:dyDescent="0.25">
      <c r="B6448" s="237">
        <v>6385</v>
      </c>
      <c r="C6448" s="236">
        <v>94.337020984546939</v>
      </c>
    </row>
    <row r="6449" spans="2:3" x14ac:dyDescent="0.25">
      <c r="B6449" s="237">
        <v>6386</v>
      </c>
      <c r="C6449" s="236">
        <v>81.272405254787131</v>
      </c>
    </row>
    <row r="6450" spans="2:3" x14ac:dyDescent="0.25">
      <c r="B6450" s="237">
        <v>6387</v>
      </c>
      <c r="C6450" s="236">
        <v>102.18101623103502</v>
      </c>
    </row>
    <row r="6451" spans="2:3" x14ac:dyDescent="0.25">
      <c r="B6451" s="237">
        <v>6388</v>
      </c>
      <c r="C6451" s="236">
        <v>200.52525934319308</v>
      </c>
    </row>
    <row r="6452" spans="2:3" x14ac:dyDescent="0.25">
      <c r="B6452" s="237">
        <v>6389</v>
      </c>
      <c r="C6452" s="236">
        <v>104.34708594465322</v>
      </c>
    </row>
    <row r="6453" spans="2:3" x14ac:dyDescent="0.25">
      <c r="B6453" s="237">
        <v>6390</v>
      </c>
      <c r="C6453" s="236">
        <v>148.92599617413123</v>
      </c>
    </row>
    <row r="6454" spans="2:3" x14ac:dyDescent="0.25">
      <c r="B6454" s="237">
        <v>6391</v>
      </c>
      <c r="C6454" s="236">
        <v>150.73723880089523</v>
      </c>
    </row>
    <row r="6455" spans="2:3" x14ac:dyDescent="0.25">
      <c r="B6455" s="237">
        <v>6392</v>
      </c>
      <c r="C6455" s="236">
        <v>161.82378902465408</v>
      </c>
    </row>
    <row r="6456" spans="2:3" x14ac:dyDescent="0.25">
      <c r="B6456" s="237">
        <v>6393</v>
      </c>
      <c r="C6456" s="236">
        <v>122.45350691579182</v>
      </c>
    </row>
    <row r="6457" spans="2:3" x14ac:dyDescent="0.25">
      <c r="B6457" s="237">
        <v>6394</v>
      </c>
      <c r="C6457" s="236">
        <v>128.27319841236687</v>
      </c>
    </row>
    <row r="6458" spans="2:3" x14ac:dyDescent="0.25">
      <c r="B6458" s="237">
        <v>6395</v>
      </c>
      <c r="C6458" s="236">
        <v>96.95606973483109</v>
      </c>
    </row>
    <row r="6459" spans="2:3" x14ac:dyDescent="0.25">
      <c r="B6459" s="237">
        <v>6396</v>
      </c>
      <c r="C6459" s="236">
        <v>136.39066402156877</v>
      </c>
    </row>
    <row r="6460" spans="2:3" x14ac:dyDescent="0.25">
      <c r="B6460" s="237">
        <v>6397</v>
      </c>
      <c r="C6460" s="236">
        <v>98.711005134340837</v>
      </c>
    </row>
    <row r="6461" spans="2:3" x14ac:dyDescent="0.25">
      <c r="B6461" s="237">
        <v>6398</v>
      </c>
      <c r="C6461" s="236">
        <v>142.36807561042662</v>
      </c>
    </row>
    <row r="6462" spans="2:3" x14ac:dyDescent="0.25">
      <c r="B6462" s="237">
        <v>6399</v>
      </c>
      <c r="C6462" s="236">
        <v>87.643895218735693</v>
      </c>
    </row>
    <row r="6463" spans="2:3" x14ac:dyDescent="0.25">
      <c r="B6463" s="237">
        <v>6400</v>
      </c>
      <c r="C6463" s="236">
        <v>90.057075953105723</v>
      </c>
    </row>
    <row r="6464" spans="2:3" x14ac:dyDescent="0.25">
      <c r="B6464" s="237">
        <v>6401</v>
      </c>
      <c r="C6464" s="236">
        <v>83.905420348987462</v>
      </c>
    </row>
    <row r="6465" spans="2:3" x14ac:dyDescent="0.25">
      <c r="B6465" s="237">
        <v>6402</v>
      </c>
      <c r="C6465" s="236">
        <v>126.55286450685379</v>
      </c>
    </row>
    <row r="6466" spans="2:3" x14ac:dyDescent="0.25">
      <c r="B6466" s="237">
        <v>6403</v>
      </c>
      <c r="C6466" s="236">
        <v>120.16909978273674</v>
      </c>
    </row>
    <row r="6467" spans="2:3" x14ac:dyDescent="0.25">
      <c r="B6467" s="237">
        <v>6404</v>
      </c>
      <c r="C6467" s="236">
        <v>134.05688490369505</v>
      </c>
    </row>
    <row r="6468" spans="2:3" x14ac:dyDescent="0.25">
      <c r="B6468" s="237">
        <v>6405</v>
      </c>
      <c r="C6468" s="236">
        <v>116.07797092043448</v>
      </c>
    </row>
    <row r="6469" spans="2:3" x14ac:dyDescent="0.25">
      <c r="B6469" s="237">
        <v>6406</v>
      </c>
      <c r="C6469" s="236">
        <v>154.44005848931178</v>
      </c>
    </row>
    <row r="6470" spans="2:3" x14ac:dyDescent="0.25">
      <c r="B6470" s="237">
        <v>6407</v>
      </c>
      <c r="C6470" s="236">
        <v>115.84856486909736</v>
      </c>
    </row>
    <row r="6471" spans="2:3" x14ac:dyDescent="0.25">
      <c r="B6471" s="237">
        <v>6408</v>
      </c>
      <c r="C6471" s="236">
        <v>164.68414244560711</v>
      </c>
    </row>
    <row r="6472" spans="2:3" x14ac:dyDescent="0.25">
      <c r="B6472" s="237">
        <v>6409</v>
      </c>
      <c r="C6472" s="236">
        <v>141.18507943264387</v>
      </c>
    </row>
    <row r="6473" spans="2:3" x14ac:dyDescent="0.25">
      <c r="B6473" s="237">
        <v>6410</v>
      </c>
      <c r="C6473" s="236">
        <v>146.82466777036106</v>
      </c>
    </row>
    <row r="6474" spans="2:3" x14ac:dyDescent="0.25">
      <c r="B6474" s="237">
        <v>6411</v>
      </c>
      <c r="C6474" s="236">
        <v>186.54737833861668</v>
      </c>
    </row>
    <row r="6475" spans="2:3" x14ac:dyDescent="0.25">
      <c r="B6475" s="237">
        <v>6412</v>
      </c>
      <c r="C6475" s="236">
        <v>123.16589973838983</v>
      </c>
    </row>
    <row r="6476" spans="2:3" x14ac:dyDescent="0.25">
      <c r="B6476" s="237">
        <v>6413</v>
      </c>
      <c r="C6476" s="236">
        <v>90.322644129428895</v>
      </c>
    </row>
    <row r="6477" spans="2:3" x14ac:dyDescent="0.25">
      <c r="B6477" s="237">
        <v>6414</v>
      </c>
      <c r="C6477" s="236">
        <v>115.12185527266233</v>
      </c>
    </row>
    <row r="6478" spans="2:3" x14ac:dyDescent="0.25">
      <c r="B6478" s="237">
        <v>6415</v>
      </c>
      <c r="C6478" s="236">
        <v>119.91655196017599</v>
      </c>
    </row>
    <row r="6479" spans="2:3" x14ac:dyDescent="0.25">
      <c r="B6479" s="237">
        <v>6416</v>
      </c>
      <c r="C6479" s="236">
        <v>169.27828877747629</v>
      </c>
    </row>
    <row r="6480" spans="2:3" x14ac:dyDescent="0.25">
      <c r="B6480" s="237">
        <v>6417</v>
      </c>
      <c r="C6480" s="236">
        <v>145.19519328387912</v>
      </c>
    </row>
    <row r="6481" spans="2:3" x14ac:dyDescent="0.25">
      <c r="B6481" s="237">
        <v>6418</v>
      </c>
      <c r="C6481" s="236">
        <v>117.9386012154938</v>
      </c>
    </row>
    <row r="6482" spans="2:3" x14ac:dyDescent="0.25">
      <c r="B6482" s="237">
        <v>6419</v>
      </c>
      <c r="C6482" s="236">
        <v>102.50180739220555</v>
      </c>
    </row>
    <row r="6483" spans="2:3" x14ac:dyDescent="0.25">
      <c r="B6483" s="237">
        <v>6420</v>
      </c>
      <c r="C6483" s="236">
        <v>152.18227633668241</v>
      </c>
    </row>
    <row r="6484" spans="2:3" x14ac:dyDescent="0.25">
      <c r="B6484" s="237">
        <v>6421</v>
      </c>
      <c r="C6484" s="236">
        <v>120.92470298016714</v>
      </c>
    </row>
    <row r="6485" spans="2:3" x14ac:dyDescent="0.25">
      <c r="B6485" s="237">
        <v>6422</v>
      </c>
      <c r="C6485" s="236">
        <v>169.67289717933841</v>
      </c>
    </row>
    <row r="6486" spans="2:3" x14ac:dyDescent="0.25">
      <c r="B6486" s="237">
        <v>6423</v>
      </c>
      <c r="C6486" s="236">
        <v>100.20097680229649</v>
      </c>
    </row>
    <row r="6487" spans="2:3" x14ac:dyDescent="0.25">
      <c r="B6487" s="237">
        <v>6424</v>
      </c>
      <c r="C6487" s="236">
        <v>167.56148722012608</v>
      </c>
    </row>
    <row r="6488" spans="2:3" x14ac:dyDescent="0.25">
      <c r="B6488" s="237">
        <v>6425</v>
      </c>
      <c r="C6488" s="236">
        <v>131.7899390122484</v>
      </c>
    </row>
    <row r="6489" spans="2:3" x14ac:dyDescent="0.25">
      <c r="B6489" s="237">
        <v>6426</v>
      </c>
      <c r="C6489" s="236">
        <v>112.71559765019587</v>
      </c>
    </row>
    <row r="6490" spans="2:3" x14ac:dyDescent="0.25">
      <c r="B6490" s="237">
        <v>6427</v>
      </c>
      <c r="C6490" s="236">
        <v>118.85396935730081</v>
      </c>
    </row>
    <row r="6491" spans="2:3" x14ac:dyDescent="0.25">
      <c r="B6491" s="237">
        <v>6428</v>
      </c>
      <c r="C6491" s="236">
        <v>123.23100053794921</v>
      </c>
    </row>
    <row r="6492" spans="2:3" x14ac:dyDescent="0.25">
      <c r="B6492" s="237">
        <v>6429</v>
      </c>
      <c r="C6492" s="236">
        <v>150.85824064979144</v>
      </c>
    </row>
    <row r="6493" spans="2:3" x14ac:dyDescent="0.25">
      <c r="B6493" s="237">
        <v>6430</v>
      </c>
      <c r="C6493" s="236">
        <v>123.13646359442555</v>
      </c>
    </row>
    <row r="6494" spans="2:3" x14ac:dyDescent="0.25">
      <c r="B6494" s="237">
        <v>6431</v>
      </c>
      <c r="C6494" s="236">
        <v>146.52502502417826</v>
      </c>
    </row>
    <row r="6495" spans="2:3" x14ac:dyDescent="0.25">
      <c r="B6495" s="237">
        <v>6432</v>
      </c>
      <c r="C6495" s="236">
        <v>140.54811182864742</v>
      </c>
    </row>
    <row r="6496" spans="2:3" x14ac:dyDescent="0.25">
      <c r="B6496" s="237">
        <v>6433</v>
      </c>
      <c r="C6496" s="236">
        <v>138.71250164141722</v>
      </c>
    </row>
    <row r="6497" spans="2:3" x14ac:dyDescent="0.25">
      <c r="B6497" s="237">
        <v>6434</v>
      </c>
      <c r="C6497" s="236">
        <v>105.31461760882236</v>
      </c>
    </row>
    <row r="6498" spans="2:3" x14ac:dyDescent="0.25">
      <c r="B6498" s="237">
        <v>6435</v>
      </c>
      <c r="C6498" s="236">
        <v>103.02910678966678</v>
      </c>
    </row>
    <row r="6499" spans="2:3" x14ac:dyDescent="0.25">
      <c r="B6499" s="237">
        <v>6436</v>
      </c>
      <c r="C6499" s="236">
        <v>81.408603590376956</v>
      </c>
    </row>
    <row r="6500" spans="2:3" x14ac:dyDescent="0.25">
      <c r="B6500" s="237">
        <v>6437</v>
      </c>
      <c r="C6500" s="236">
        <v>121.28212439153241</v>
      </c>
    </row>
    <row r="6501" spans="2:3" x14ac:dyDescent="0.25">
      <c r="B6501" s="237">
        <v>6438</v>
      </c>
      <c r="C6501" s="236">
        <v>215.79155106050561</v>
      </c>
    </row>
    <row r="6502" spans="2:3" x14ac:dyDescent="0.25">
      <c r="B6502" s="237">
        <v>6439</v>
      </c>
      <c r="C6502" s="236">
        <v>103.61428201302776</v>
      </c>
    </row>
    <row r="6503" spans="2:3" x14ac:dyDescent="0.25">
      <c r="B6503" s="237">
        <v>6440</v>
      </c>
      <c r="C6503" s="236">
        <v>120.75411949485947</v>
      </c>
    </row>
    <row r="6504" spans="2:3" x14ac:dyDescent="0.25">
      <c r="B6504" s="237">
        <v>6441</v>
      </c>
      <c r="C6504" s="236">
        <v>141.6300275520714</v>
      </c>
    </row>
    <row r="6505" spans="2:3" x14ac:dyDescent="0.25">
      <c r="B6505" s="237">
        <v>6442</v>
      </c>
      <c r="C6505" s="236">
        <v>143.33746719692593</v>
      </c>
    </row>
    <row r="6506" spans="2:3" x14ac:dyDescent="0.25">
      <c r="B6506" s="237">
        <v>6443</v>
      </c>
      <c r="C6506" s="236">
        <v>164.68858265394863</v>
      </c>
    </row>
    <row r="6507" spans="2:3" x14ac:dyDescent="0.25">
      <c r="B6507" s="237">
        <v>6444</v>
      </c>
      <c r="C6507" s="236">
        <v>179.50799866650357</v>
      </c>
    </row>
    <row r="6508" spans="2:3" x14ac:dyDescent="0.25">
      <c r="B6508" s="237">
        <v>6445</v>
      </c>
      <c r="C6508" s="236">
        <v>121.35797437113703</v>
      </c>
    </row>
    <row r="6509" spans="2:3" x14ac:dyDescent="0.25">
      <c r="B6509" s="237">
        <v>6446</v>
      </c>
      <c r="C6509" s="236">
        <v>105.7155079567477</v>
      </c>
    </row>
    <row r="6510" spans="2:3" x14ac:dyDescent="0.25">
      <c r="B6510" s="237">
        <v>6447</v>
      </c>
      <c r="C6510" s="236">
        <v>86.410362903154819</v>
      </c>
    </row>
    <row r="6511" spans="2:3" x14ac:dyDescent="0.25">
      <c r="B6511" s="237">
        <v>6448</v>
      </c>
      <c r="C6511" s="236">
        <v>118.1688756173817</v>
      </c>
    </row>
    <row r="6512" spans="2:3" x14ac:dyDescent="0.25">
      <c r="B6512" s="237">
        <v>6449</v>
      </c>
      <c r="C6512" s="236">
        <v>87.757916247863463</v>
      </c>
    </row>
    <row r="6513" spans="2:3" x14ac:dyDescent="0.25">
      <c r="B6513" s="237">
        <v>6450</v>
      </c>
      <c r="C6513" s="236">
        <v>159.47678154716124</v>
      </c>
    </row>
    <row r="6514" spans="2:3" x14ac:dyDescent="0.25">
      <c r="B6514" s="237">
        <v>6451</v>
      </c>
      <c r="C6514" s="236">
        <v>163.16550567069265</v>
      </c>
    </row>
    <row r="6515" spans="2:3" x14ac:dyDescent="0.25">
      <c r="B6515" s="237">
        <v>6452</v>
      </c>
      <c r="C6515" s="236">
        <v>160.81323204660652</v>
      </c>
    </row>
    <row r="6516" spans="2:3" x14ac:dyDescent="0.25">
      <c r="B6516" s="237">
        <v>6453</v>
      </c>
      <c r="C6516" s="236">
        <v>105.34814055882606</v>
      </c>
    </row>
    <row r="6517" spans="2:3" x14ac:dyDescent="0.25">
      <c r="B6517" s="237">
        <v>6454</v>
      </c>
      <c r="C6517" s="236">
        <v>100.90035395145908</v>
      </c>
    </row>
    <row r="6518" spans="2:3" x14ac:dyDescent="0.25">
      <c r="B6518" s="237">
        <v>6455</v>
      </c>
      <c r="C6518" s="236">
        <v>153.52661902518767</v>
      </c>
    </row>
    <row r="6519" spans="2:3" x14ac:dyDescent="0.25">
      <c r="B6519" s="237">
        <v>6456</v>
      </c>
      <c r="C6519" s="236">
        <v>116.57356523905317</v>
      </c>
    </row>
    <row r="6520" spans="2:3" x14ac:dyDescent="0.25">
      <c r="B6520" s="237">
        <v>6457</v>
      </c>
      <c r="C6520" s="236">
        <v>137.74459340586085</v>
      </c>
    </row>
    <row r="6521" spans="2:3" x14ac:dyDescent="0.25">
      <c r="B6521" s="237">
        <v>6458</v>
      </c>
      <c r="C6521" s="236">
        <v>142.12343064216148</v>
      </c>
    </row>
    <row r="6522" spans="2:3" x14ac:dyDescent="0.25">
      <c r="B6522" s="237">
        <v>6459</v>
      </c>
      <c r="C6522" s="236">
        <v>151.91252497607113</v>
      </c>
    </row>
    <row r="6523" spans="2:3" x14ac:dyDescent="0.25">
      <c r="B6523" s="237">
        <v>6460</v>
      </c>
      <c r="C6523" s="236">
        <v>132.71324627699809</v>
      </c>
    </row>
    <row r="6524" spans="2:3" x14ac:dyDescent="0.25">
      <c r="B6524" s="237">
        <v>6461</v>
      </c>
      <c r="C6524" s="236">
        <v>158.02619567205033</v>
      </c>
    </row>
    <row r="6525" spans="2:3" x14ac:dyDescent="0.25">
      <c r="B6525" s="237">
        <v>6462</v>
      </c>
      <c r="C6525" s="236">
        <v>163.66203298155034</v>
      </c>
    </row>
    <row r="6526" spans="2:3" x14ac:dyDescent="0.25">
      <c r="B6526" s="237">
        <v>6463</v>
      </c>
      <c r="C6526" s="236">
        <v>138.25382763147783</v>
      </c>
    </row>
    <row r="6527" spans="2:3" x14ac:dyDescent="0.25">
      <c r="B6527" s="237">
        <v>6464</v>
      </c>
      <c r="C6527" s="236">
        <v>164.35302457681112</v>
      </c>
    </row>
    <row r="6528" spans="2:3" x14ac:dyDescent="0.25">
      <c r="B6528" s="237">
        <v>6465</v>
      </c>
      <c r="C6528" s="236">
        <v>97.177149235693747</v>
      </c>
    </row>
    <row r="6529" spans="2:3" x14ac:dyDescent="0.25">
      <c r="B6529" s="237">
        <v>6466</v>
      </c>
      <c r="C6529" s="236">
        <v>115.17959112522973</v>
      </c>
    </row>
    <row r="6530" spans="2:3" x14ac:dyDescent="0.25">
      <c r="B6530" s="237">
        <v>6467</v>
      </c>
      <c r="C6530" s="236">
        <v>152.0306794293879</v>
      </c>
    </row>
    <row r="6531" spans="2:3" x14ac:dyDescent="0.25">
      <c r="B6531" s="237">
        <v>6468</v>
      </c>
      <c r="C6531" s="236">
        <v>154.20110688437438</v>
      </c>
    </row>
    <row r="6532" spans="2:3" x14ac:dyDescent="0.25">
      <c r="B6532" s="237">
        <v>6469</v>
      </c>
      <c r="C6532" s="236">
        <v>116.48445256652494</v>
      </c>
    </row>
    <row r="6533" spans="2:3" x14ac:dyDescent="0.25">
      <c r="B6533" s="237">
        <v>6470</v>
      </c>
      <c r="C6533" s="236">
        <v>135.29883550628495</v>
      </c>
    </row>
    <row r="6534" spans="2:3" x14ac:dyDescent="0.25">
      <c r="B6534" s="237">
        <v>6471</v>
      </c>
      <c r="C6534" s="236">
        <v>79.766726594578685</v>
      </c>
    </row>
    <row r="6535" spans="2:3" x14ac:dyDescent="0.25">
      <c r="B6535" s="237">
        <v>6472</v>
      </c>
      <c r="C6535" s="236">
        <v>109.79338225823622</v>
      </c>
    </row>
    <row r="6536" spans="2:3" x14ac:dyDescent="0.25">
      <c r="B6536" s="237">
        <v>6473</v>
      </c>
      <c r="C6536" s="236">
        <v>59.303259688204705</v>
      </c>
    </row>
    <row r="6537" spans="2:3" x14ac:dyDescent="0.25">
      <c r="B6537" s="237">
        <v>6474</v>
      </c>
      <c r="C6537" s="236">
        <v>145.35341816123716</v>
      </c>
    </row>
    <row r="6538" spans="2:3" x14ac:dyDescent="0.25">
      <c r="B6538" s="237">
        <v>6475</v>
      </c>
      <c r="C6538" s="236">
        <v>73.695040069670696</v>
      </c>
    </row>
    <row r="6539" spans="2:3" x14ac:dyDescent="0.25">
      <c r="B6539" s="237">
        <v>6476</v>
      </c>
      <c r="C6539" s="236">
        <v>170.74778128412476</v>
      </c>
    </row>
    <row r="6540" spans="2:3" x14ac:dyDescent="0.25">
      <c r="B6540" s="237">
        <v>6477</v>
      </c>
      <c r="C6540" s="236">
        <v>113.38094745854751</v>
      </c>
    </row>
    <row r="6541" spans="2:3" x14ac:dyDescent="0.25">
      <c r="B6541" s="237">
        <v>6478</v>
      </c>
      <c r="C6541" s="236">
        <v>92.485983820865656</v>
      </c>
    </row>
    <row r="6542" spans="2:3" x14ac:dyDescent="0.25">
      <c r="B6542" s="237">
        <v>6479</v>
      </c>
      <c r="C6542" s="236">
        <v>123.82618850236655</v>
      </c>
    </row>
    <row r="6543" spans="2:3" x14ac:dyDescent="0.25">
      <c r="B6543" s="237">
        <v>6480</v>
      </c>
      <c r="C6543" s="236">
        <v>108.78033494800631</v>
      </c>
    </row>
    <row r="6544" spans="2:3" x14ac:dyDescent="0.25">
      <c r="B6544" s="237">
        <v>6481</v>
      </c>
      <c r="C6544" s="236">
        <v>118.28552196610043</v>
      </c>
    </row>
    <row r="6545" spans="2:3" x14ac:dyDescent="0.25">
      <c r="B6545" s="237">
        <v>6482</v>
      </c>
      <c r="C6545" s="236">
        <v>158.41904448569434</v>
      </c>
    </row>
    <row r="6546" spans="2:3" x14ac:dyDescent="0.25">
      <c r="B6546" s="237">
        <v>6483</v>
      </c>
      <c r="C6546" s="236">
        <v>151.09603985569703</v>
      </c>
    </row>
    <row r="6547" spans="2:3" x14ac:dyDescent="0.25">
      <c r="B6547" s="237">
        <v>6484</v>
      </c>
      <c r="C6547" s="236">
        <v>113.56369152960636</v>
      </c>
    </row>
    <row r="6548" spans="2:3" x14ac:dyDescent="0.25">
      <c r="B6548" s="237">
        <v>6485</v>
      </c>
      <c r="C6548" s="236">
        <v>103.02857461436837</v>
      </c>
    </row>
    <row r="6549" spans="2:3" x14ac:dyDescent="0.25">
      <c r="B6549" s="237">
        <v>6486</v>
      </c>
      <c r="C6549" s="236">
        <v>211.07213366136796</v>
      </c>
    </row>
    <row r="6550" spans="2:3" x14ac:dyDescent="0.25">
      <c r="B6550" s="237">
        <v>6487</v>
      </c>
      <c r="C6550" s="236">
        <v>109.18741384249441</v>
      </c>
    </row>
    <row r="6551" spans="2:3" x14ac:dyDescent="0.25">
      <c r="B6551" s="237">
        <v>6488</v>
      </c>
      <c r="C6551" s="236">
        <v>126.89219553077083</v>
      </c>
    </row>
    <row r="6552" spans="2:3" x14ac:dyDescent="0.25">
      <c r="B6552" s="237">
        <v>6489</v>
      </c>
      <c r="C6552" s="236">
        <v>140.41254019156719</v>
      </c>
    </row>
    <row r="6553" spans="2:3" x14ac:dyDescent="0.25">
      <c r="B6553" s="237">
        <v>6490</v>
      </c>
      <c r="C6553" s="236">
        <v>102.39107234772749</v>
      </c>
    </row>
    <row r="6554" spans="2:3" x14ac:dyDescent="0.25">
      <c r="B6554" s="237">
        <v>6491</v>
      </c>
      <c r="C6554" s="236">
        <v>122.0850829203934</v>
      </c>
    </row>
    <row r="6555" spans="2:3" x14ac:dyDescent="0.25">
      <c r="B6555" s="237">
        <v>6492</v>
      </c>
      <c r="C6555" s="236">
        <v>120.51767420154938</v>
      </c>
    </row>
    <row r="6556" spans="2:3" x14ac:dyDescent="0.25">
      <c r="B6556" s="237">
        <v>6493</v>
      </c>
      <c r="C6556" s="236">
        <v>117.70541077192594</v>
      </c>
    </row>
    <row r="6557" spans="2:3" x14ac:dyDescent="0.25">
      <c r="B6557" s="237">
        <v>6494</v>
      </c>
      <c r="C6557" s="236">
        <v>103.02181208339573</v>
      </c>
    </row>
    <row r="6558" spans="2:3" x14ac:dyDescent="0.25">
      <c r="B6558" s="237">
        <v>6495</v>
      </c>
      <c r="C6558" s="236">
        <v>135.39980983065365</v>
      </c>
    </row>
    <row r="6559" spans="2:3" x14ac:dyDescent="0.25">
      <c r="B6559" s="237">
        <v>6496</v>
      </c>
      <c r="C6559" s="236">
        <v>138.13921306961706</v>
      </c>
    </row>
    <row r="6560" spans="2:3" x14ac:dyDescent="0.25">
      <c r="B6560" s="237">
        <v>6497</v>
      </c>
      <c r="C6560" s="236">
        <v>103.96297568735983</v>
      </c>
    </row>
    <row r="6561" spans="2:3" x14ac:dyDescent="0.25">
      <c r="B6561" s="237">
        <v>6498</v>
      </c>
      <c r="C6561" s="236">
        <v>120.63720064834867</v>
      </c>
    </row>
    <row r="6562" spans="2:3" x14ac:dyDescent="0.25">
      <c r="B6562" s="237">
        <v>6499</v>
      </c>
      <c r="C6562" s="236">
        <v>184.79312674362447</v>
      </c>
    </row>
    <row r="6563" spans="2:3" x14ac:dyDescent="0.25">
      <c r="B6563" s="237">
        <v>6500</v>
      </c>
      <c r="C6563" s="236">
        <v>237.42001457366791</v>
      </c>
    </row>
    <row r="6564" spans="2:3" x14ac:dyDescent="0.25">
      <c r="B6564" s="237">
        <v>6501</v>
      </c>
      <c r="C6564" s="236">
        <v>111.49482982490916</v>
      </c>
    </row>
    <row r="6565" spans="2:3" x14ac:dyDescent="0.25">
      <c r="B6565" s="237">
        <v>6502</v>
      </c>
      <c r="C6565" s="236">
        <v>116.11142784232621</v>
      </c>
    </row>
    <row r="6566" spans="2:3" x14ac:dyDescent="0.25">
      <c r="B6566" s="237">
        <v>6503</v>
      </c>
      <c r="C6566" s="236">
        <v>112.45428402370672</v>
      </c>
    </row>
    <row r="6567" spans="2:3" x14ac:dyDescent="0.25">
      <c r="B6567" s="237">
        <v>6504</v>
      </c>
      <c r="C6567" s="236">
        <v>165.42808816740566</v>
      </c>
    </row>
    <row r="6568" spans="2:3" x14ac:dyDescent="0.25">
      <c r="B6568" s="237">
        <v>6505</v>
      </c>
      <c r="C6568" s="236">
        <v>99.435067823606644</v>
      </c>
    </row>
    <row r="6569" spans="2:3" x14ac:dyDescent="0.25">
      <c r="B6569" s="237">
        <v>6506</v>
      </c>
      <c r="C6569" s="236">
        <v>202.53284049093398</v>
      </c>
    </row>
    <row r="6570" spans="2:3" x14ac:dyDescent="0.25">
      <c r="B6570" s="237">
        <v>6507</v>
      </c>
      <c r="C6570" s="236">
        <v>117.18708339389521</v>
      </c>
    </row>
    <row r="6571" spans="2:3" x14ac:dyDescent="0.25">
      <c r="B6571" s="237">
        <v>6508</v>
      </c>
      <c r="C6571" s="236">
        <v>180.24711952676356</v>
      </c>
    </row>
    <row r="6572" spans="2:3" x14ac:dyDescent="0.25">
      <c r="B6572" s="237">
        <v>6509</v>
      </c>
      <c r="C6572" s="236">
        <v>120.31477100944574</v>
      </c>
    </row>
    <row r="6573" spans="2:3" x14ac:dyDescent="0.25">
      <c r="B6573" s="237">
        <v>6510</v>
      </c>
      <c r="C6573" s="236">
        <v>103.88991503347512</v>
      </c>
    </row>
    <row r="6574" spans="2:3" x14ac:dyDescent="0.25">
      <c r="B6574" s="237">
        <v>6511</v>
      </c>
      <c r="C6574" s="236">
        <v>107.0313017595515</v>
      </c>
    </row>
    <row r="6575" spans="2:3" x14ac:dyDescent="0.25">
      <c r="B6575" s="237">
        <v>6512</v>
      </c>
      <c r="C6575" s="236">
        <v>140.86985619047985</v>
      </c>
    </row>
    <row r="6576" spans="2:3" x14ac:dyDescent="0.25">
      <c r="B6576" s="237">
        <v>6513</v>
      </c>
      <c r="C6576" s="236">
        <v>178.71684300060818</v>
      </c>
    </row>
    <row r="6577" spans="2:3" x14ac:dyDescent="0.25">
      <c r="B6577" s="237">
        <v>6514</v>
      </c>
      <c r="C6577" s="236">
        <v>87.519683097325796</v>
      </c>
    </row>
    <row r="6578" spans="2:3" x14ac:dyDescent="0.25">
      <c r="B6578" s="237">
        <v>6515</v>
      </c>
      <c r="C6578" s="236">
        <v>129.64220039830786</v>
      </c>
    </row>
    <row r="6579" spans="2:3" x14ac:dyDescent="0.25">
      <c r="B6579" s="237">
        <v>6516</v>
      </c>
      <c r="C6579" s="236">
        <v>148.0422624894789</v>
      </c>
    </row>
    <row r="6580" spans="2:3" x14ac:dyDescent="0.25">
      <c r="B6580" s="237">
        <v>6517</v>
      </c>
      <c r="C6580" s="236">
        <v>112.59208264693255</v>
      </c>
    </row>
    <row r="6581" spans="2:3" x14ac:dyDescent="0.25">
      <c r="B6581" s="237">
        <v>6518</v>
      </c>
      <c r="C6581" s="236">
        <v>75.354848943344351</v>
      </c>
    </row>
    <row r="6582" spans="2:3" x14ac:dyDescent="0.25">
      <c r="B6582" s="237">
        <v>6519</v>
      </c>
      <c r="C6582" s="236">
        <v>95.1355957474984</v>
      </c>
    </row>
    <row r="6583" spans="2:3" x14ac:dyDescent="0.25">
      <c r="B6583" s="237">
        <v>6520</v>
      </c>
      <c r="C6583" s="236">
        <v>119.47626038464462</v>
      </c>
    </row>
    <row r="6584" spans="2:3" x14ac:dyDescent="0.25">
      <c r="B6584" s="237">
        <v>6521</v>
      </c>
      <c r="C6584" s="236">
        <v>196.20664952313402</v>
      </c>
    </row>
    <row r="6585" spans="2:3" x14ac:dyDescent="0.25">
      <c r="B6585" s="237">
        <v>6522</v>
      </c>
      <c r="C6585" s="236">
        <v>133.72108601188583</v>
      </c>
    </row>
    <row r="6586" spans="2:3" x14ac:dyDescent="0.25">
      <c r="B6586" s="237">
        <v>6523</v>
      </c>
      <c r="C6586" s="236">
        <v>124.09756281909118</v>
      </c>
    </row>
    <row r="6587" spans="2:3" x14ac:dyDescent="0.25">
      <c r="B6587" s="237">
        <v>6524</v>
      </c>
      <c r="C6587" s="236">
        <v>204.68588495834248</v>
      </c>
    </row>
    <row r="6588" spans="2:3" x14ac:dyDescent="0.25">
      <c r="B6588" s="237">
        <v>6525</v>
      </c>
      <c r="C6588" s="236">
        <v>175.70774797354969</v>
      </c>
    </row>
    <row r="6589" spans="2:3" x14ac:dyDescent="0.25">
      <c r="B6589" s="237">
        <v>6526</v>
      </c>
      <c r="C6589" s="236">
        <v>99.166151615457451</v>
      </c>
    </row>
    <row r="6590" spans="2:3" x14ac:dyDescent="0.25">
      <c r="B6590" s="237">
        <v>6527</v>
      </c>
      <c r="C6590" s="236">
        <v>117.9846467287972</v>
      </c>
    </row>
    <row r="6591" spans="2:3" x14ac:dyDescent="0.25">
      <c r="B6591" s="237">
        <v>6528</v>
      </c>
      <c r="C6591" s="236">
        <v>134.6212707125207</v>
      </c>
    </row>
    <row r="6592" spans="2:3" x14ac:dyDescent="0.25">
      <c r="B6592" s="237">
        <v>6529</v>
      </c>
      <c r="C6592" s="236">
        <v>223.87476345144586</v>
      </c>
    </row>
    <row r="6593" spans="2:3" x14ac:dyDescent="0.25">
      <c r="B6593" s="237">
        <v>6530</v>
      </c>
      <c r="C6593" s="236">
        <v>174.50451308611991</v>
      </c>
    </row>
    <row r="6594" spans="2:3" x14ac:dyDescent="0.25">
      <c r="B6594" s="237">
        <v>6531</v>
      </c>
      <c r="C6594" s="236">
        <v>163.25548821149394</v>
      </c>
    </row>
    <row r="6595" spans="2:3" x14ac:dyDescent="0.25">
      <c r="B6595" s="237">
        <v>6532</v>
      </c>
      <c r="C6595" s="236">
        <v>116.61856407813573</v>
      </c>
    </row>
    <row r="6596" spans="2:3" x14ac:dyDescent="0.25">
      <c r="B6596" s="237">
        <v>6533</v>
      </c>
      <c r="C6596" s="236">
        <v>102.17094852308325</v>
      </c>
    </row>
    <row r="6597" spans="2:3" x14ac:dyDescent="0.25">
      <c r="B6597" s="237">
        <v>6534</v>
      </c>
      <c r="C6597" s="236">
        <v>137.37310925479039</v>
      </c>
    </row>
    <row r="6598" spans="2:3" x14ac:dyDescent="0.25">
      <c r="B6598" s="237">
        <v>6535</v>
      </c>
      <c r="C6598" s="236">
        <v>114.39410936072846</v>
      </c>
    </row>
    <row r="6599" spans="2:3" x14ac:dyDescent="0.25">
      <c r="B6599" s="237">
        <v>6536</v>
      </c>
      <c r="C6599" s="236">
        <v>126.19757984562374</v>
      </c>
    </row>
    <row r="6600" spans="2:3" x14ac:dyDescent="0.25">
      <c r="B6600" s="237">
        <v>6537</v>
      </c>
      <c r="C6600" s="236">
        <v>119.30231293120649</v>
      </c>
    </row>
    <row r="6601" spans="2:3" x14ac:dyDescent="0.25">
      <c r="B6601" s="237">
        <v>6538</v>
      </c>
      <c r="C6601" s="236">
        <v>119.09163431898854</v>
      </c>
    </row>
    <row r="6602" spans="2:3" x14ac:dyDescent="0.25">
      <c r="B6602" s="237">
        <v>6539</v>
      </c>
      <c r="C6602" s="236">
        <v>100.75686169832807</v>
      </c>
    </row>
    <row r="6603" spans="2:3" x14ac:dyDescent="0.25">
      <c r="B6603" s="237">
        <v>6540</v>
      </c>
      <c r="C6603" s="236">
        <v>172.24707782309466</v>
      </c>
    </row>
    <row r="6604" spans="2:3" x14ac:dyDescent="0.25">
      <c r="B6604" s="237">
        <v>6541</v>
      </c>
      <c r="C6604" s="236">
        <v>84.450976556448282</v>
      </c>
    </row>
    <row r="6605" spans="2:3" x14ac:dyDescent="0.25">
      <c r="B6605" s="237">
        <v>6542</v>
      </c>
      <c r="C6605" s="236">
        <v>133.64702441895483</v>
      </c>
    </row>
    <row r="6606" spans="2:3" x14ac:dyDescent="0.25">
      <c r="B6606" s="237">
        <v>6543</v>
      </c>
      <c r="C6606" s="236">
        <v>173.72668199733647</v>
      </c>
    </row>
    <row r="6607" spans="2:3" x14ac:dyDescent="0.25">
      <c r="B6607" s="237">
        <v>6544</v>
      </c>
      <c r="C6607" s="236">
        <v>122.2034912435943</v>
      </c>
    </row>
    <row r="6608" spans="2:3" x14ac:dyDescent="0.25">
      <c r="B6608" s="237">
        <v>6545</v>
      </c>
      <c r="C6608" s="236">
        <v>103.54096837107534</v>
      </c>
    </row>
    <row r="6609" spans="2:3" x14ac:dyDescent="0.25">
      <c r="B6609" s="237">
        <v>6546</v>
      </c>
      <c r="C6609" s="236">
        <v>122.04461608310355</v>
      </c>
    </row>
    <row r="6610" spans="2:3" x14ac:dyDescent="0.25">
      <c r="B6610" s="237">
        <v>6547</v>
      </c>
      <c r="C6610" s="236">
        <v>93.936427335450247</v>
      </c>
    </row>
    <row r="6611" spans="2:3" x14ac:dyDescent="0.25">
      <c r="B6611" s="237">
        <v>6548</v>
      </c>
      <c r="C6611" s="236">
        <v>136.47957736737712</v>
      </c>
    </row>
    <row r="6612" spans="2:3" x14ac:dyDescent="0.25">
      <c r="B6612" s="237">
        <v>6549</v>
      </c>
      <c r="C6612" s="236">
        <v>122.35697204072063</v>
      </c>
    </row>
    <row r="6613" spans="2:3" x14ac:dyDescent="0.25">
      <c r="B6613" s="237">
        <v>6550</v>
      </c>
      <c r="C6613" s="236">
        <v>154.97906341716532</v>
      </c>
    </row>
    <row r="6614" spans="2:3" x14ac:dyDescent="0.25">
      <c r="B6614" s="237">
        <v>6551</v>
      </c>
      <c r="C6614" s="236">
        <v>102.79020905357052</v>
      </c>
    </row>
    <row r="6615" spans="2:3" x14ac:dyDescent="0.25">
      <c r="B6615" s="237">
        <v>6552</v>
      </c>
      <c r="C6615" s="236">
        <v>150.93794778880135</v>
      </c>
    </row>
    <row r="6616" spans="2:3" x14ac:dyDescent="0.25">
      <c r="B6616" s="237">
        <v>6553</v>
      </c>
      <c r="C6616" s="236">
        <v>119.26097693652936</v>
      </c>
    </row>
    <row r="6617" spans="2:3" x14ac:dyDescent="0.25">
      <c r="B6617" s="237">
        <v>6554</v>
      </c>
      <c r="C6617" s="236">
        <v>67.557685884586576</v>
      </c>
    </row>
    <row r="6618" spans="2:3" x14ac:dyDescent="0.25">
      <c r="B6618" s="237">
        <v>6555</v>
      </c>
      <c r="C6618" s="236">
        <v>133.6186820397229</v>
      </c>
    </row>
    <row r="6619" spans="2:3" x14ac:dyDescent="0.25">
      <c r="B6619" s="237">
        <v>6556</v>
      </c>
      <c r="C6619" s="236">
        <v>133.90731918062647</v>
      </c>
    </row>
    <row r="6620" spans="2:3" x14ac:dyDescent="0.25">
      <c r="B6620" s="237">
        <v>6557</v>
      </c>
      <c r="C6620" s="236">
        <v>160.22564877752282</v>
      </c>
    </row>
    <row r="6621" spans="2:3" x14ac:dyDescent="0.25">
      <c r="B6621" s="237">
        <v>6558</v>
      </c>
      <c r="C6621" s="236">
        <v>88.151540756315867</v>
      </c>
    </row>
    <row r="6622" spans="2:3" x14ac:dyDescent="0.25">
      <c r="B6622" s="237">
        <v>6559</v>
      </c>
      <c r="C6622" s="236">
        <v>167.05086589783141</v>
      </c>
    </row>
    <row r="6623" spans="2:3" x14ac:dyDescent="0.25">
      <c r="B6623" s="237">
        <v>6560</v>
      </c>
      <c r="C6623" s="236">
        <v>172.57630072224396</v>
      </c>
    </row>
    <row r="6624" spans="2:3" x14ac:dyDescent="0.25">
      <c r="B6624" s="237">
        <v>6561</v>
      </c>
      <c r="C6624" s="236">
        <v>135.84121179121158</v>
      </c>
    </row>
    <row r="6625" spans="2:3" x14ac:dyDescent="0.25">
      <c r="B6625" s="237">
        <v>6562</v>
      </c>
      <c r="C6625" s="236">
        <v>130.8677275496857</v>
      </c>
    </row>
    <row r="6626" spans="2:3" x14ac:dyDescent="0.25">
      <c r="B6626" s="237">
        <v>6563</v>
      </c>
      <c r="C6626" s="236">
        <v>188.60746314287491</v>
      </c>
    </row>
    <row r="6627" spans="2:3" x14ac:dyDescent="0.25">
      <c r="B6627" s="237">
        <v>6564</v>
      </c>
      <c r="C6627" s="236">
        <v>107.6816310685242</v>
      </c>
    </row>
    <row r="6628" spans="2:3" x14ac:dyDescent="0.25">
      <c r="B6628" s="237">
        <v>6565</v>
      </c>
      <c r="C6628" s="236">
        <v>113.98971341961074</v>
      </c>
    </row>
    <row r="6629" spans="2:3" x14ac:dyDescent="0.25">
      <c r="B6629" s="237">
        <v>6566</v>
      </c>
      <c r="C6629" s="236">
        <v>99.307360284932884</v>
      </c>
    </row>
    <row r="6630" spans="2:3" x14ac:dyDescent="0.25">
      <c r="B6630" s="237">
        <v>6567</v>
      </c>
      <c r="C6630" s="236">
        <v>181.52698434878488</v>
      </c>
    </row>
    <row r="6631" spans="2:3" x14ac:dyDescent="0.25">
      <c r="B6631" s="237">
        <v>6568</v>
      </c>
      <c r="C6631" s="236">
        <v>101.9739155173319</v>
      </c>
    </row>
    <row r="6632" spans="2:3" x14ac:dyDescent="0.25">
      <c r="B6632" s="237">
        <v>6569</v>
      </c>
      <c r="C6632" s="236">
        <v>115.70754379136001</v>
      </c>
    </row>
    <row r="6633" spans="2:3" x14ac:dyDescent="0.25">
      <c r="B6633" s="237">
        <v>6570</v>
      </c>
      <c r="C6633" s="236">
        <v>145.43159353803668</v>
      </c>
    </row>
    <row r="6634" spans="2:3" x14ac:dyDescent="0.25">
      <c r="B6634" s="237">
        <v>6571</v>
      </c>
      <c r="C6634" s="236">
        <v>103.93398897576625</v>
      </c>
    </row>
    <row r="6635" spans="2:3" x14ac:dyDescent="0.25">
      <c r="B6635" s="237">
        <v>6572</v>
      </c>
      <c r="C6635" s="236">
        <v>143.74866528653101</v>
      </c>
    </row>
    <row r="6636" spans="2:3" x14ac:dyDescent="0.25">
      <c r="B6636" s="237">
        <v>6573</v>
      </c>
      <c r="C6636" s="236">
        <v>105.07638772290919</v>
      </c>
    </row>
    <row r="6637" spans="2:3" x14ac:dyDescent="0.25">
      <c r="B6637" s="237">
        <v>6574</v>
      </c>
      <c r="C6637" s="236">
        <v>148.5648506303944</v>
      </c>
    </row>
    <row r="6638" spans="2:3" x14ac:dyDescent="0.25">
      <c r="B6638" s="237">
        <v>6575</v>
      </c>
      <c r="C6638" s="236">
        <v>117.45582472083687</v>
      </c>
    </row>
    <row r="6639" spans="2:3" x14ac:dyDescent="0.25">
      <c r="B6639" s="237">
        <v>6576</v>
      </c>
      <c r="C6639" s="236">
        <v>114.31389557299217</v>
      </c>
    </row>
    <row r="6640" spans="2:3" x14ac:dyDescent="0.25">
      <c r="B6640" s="237">
        <v>6577</v>
      </c>
      <c r="C6640" s="236">
        <v>118.98436187979686</v>
      </c>
    </row>
    <row r="6641" spans="2:3" x14ac:dyDescent="0.25">
      <c r="B6641" s="237">
        <v>6578</v>
      </c>
      <c r="C6641" s="236">
        <v>171.6388187155728</v>
      </c>
    </row>
    <row r="6642" spans="2:3" x14ac:dyDescent="0.25">
      <c r="B6642" s="237">
        <v>6579</v>
      </c>
      <c r="C6642" s="236">
        <v>120.23032960934445</v>
      </c>
    </row>
    <row r="6643" spans="2:3" x14ac:dyDescent="0.25">
      <c r="B6643" s="237">
        <v>6580</v>
      </c>
      <c r="C6643" s="236">
        <v>127.9998674287652</v>
      </c>
    </row>
    <row r="6644" spans="2:3" x14ac:dyDescent="0.25">
      <c r="B6644" s="237">
        <v>6581</v>
      </c>
      <c r="C6644" s="236">
        <v>127.25014135711862</v>
      </c>
    </row>
    <row r="6645" spans="2:3" x14ac:dyDescent="0.25">
      <c r="B6645" s="237">
        <v>6582</v>
      </c>
      <c r="C6645" s="236">
        <v>103.45071012244701</v>
      </c>
    </row>
    <row r="6646" spans="2:3" x14ac:dyDescent="0.25">
      <c r="B6646" s="237">
        <v>6583</v>
      </c>
      <c r="C6646" s="236">
        <v>104.44714911856708</v>
      </c>
    </row>
    <row r="6647" spans="2:3" x14ac:dyDescent="0.25">
      <c r="B6647" s="237">
        <v>6584</v>
      </c>
      <c r="C6647" s="236">
        <v>98.256001582409638</v>
      </c>
    </row>
    <row r="6648" spans="2:3" x14ac:dyDescent="0.25">
      <c r="B6648" s="237">
        <v>6585</v>
      </c>
      <c r="C6648" s="236">
        <v>177.61576898334809</v>
      </c>
    </row>
    <row r="6649" spans="2:3" x14ac:dyDescent="0.25">
      <c r="B6649" s="237">
        <v>6586</v>
      </c>
      <c r="C6649" s="236">
        <v>75.26530189053976</v>
      </c>
    </row>
    <row r="6650" spans="2:3" x14ac:dyDescent="0.25">
      <c r="B6650" s="237">
        <v>6587</v>
      </c>
      <c r="C6650" s="236">
        <v>127.17455887690686</v>
      </c>
    </row>
    <row r="6651" spans="2:3" x14ac:dyDescent="0.25">
      <c r="B6651" s="237">
        <v>6588</v>
      </c>
      <c r="C6651" s="236">
        <v>150.98850313762671</v>
      </c>
    </row>
    <row r="6652" spans="2:3" x14ac:dyDescent="0.25">
      <c r="B6652" s="237">
        <v>6589</v>
      </c>
      <c r="C6652" s="236">
        <v>123.68929964339557</v>
      </c>
    </row>
    <row r="6653" spans="2:3" x14ac:dyDescent="0.25">
      <c r="B6653" s="237">
        <v>6590</v>
      </c>
      <c r="C6653" s="236">
        <v>135.91071637892907</v>
      </c>
    </row>
    <row r="6654" spans="2:3" x14ac:dyDescent="0.25">
      <c r="B6654" s="237">
        <v>6591</v>
      </c>
      <c r="C6654" s="236">
        <v>137.28123140325019</v>
      </c>
    </row>
    <row r="6655" spans="2:3" x14ac:dyDescent="0.25">
      <c r="B6655" s="237">
        <v>6592</v>
      </c>
      <c r="C6655" s="236">
        <v>145.41448965863805</v>
      </c>
    </row>
    <row r="6656" spans="2:3" x14ac:dyDescent="0.25">
      <c r="B6656" s="237">
        <v>6593</v>
      </c>
      <c r="C6656" s="236">
        <v>128.5318860761831</v>
      </c>
    </row>
    <row r="6657" spans="2:3" x14ac:dyDescent="0.25">
      <c r="B6657" s="237">
        <v>6594</v>
      </c>
      <c r="C6657" s="236">
        <v>143.98575549591914</v>
      </c>
    </row>
    <row r="6658" spans="2:3" x14ac:dyDescent="0.25">
      <c r="B6658" s="237">
        <v>6595</v>
      </c>
      <c r="C6658" s="236">
        <v>151.30070245425932</v>
      </c>
    </row>
    <row r="6659" spans="2:3" x14ac:dyDescent="0.25">
      <c r="B6659" s="237">
        <v>6596</v>
      </c>
      <c r="C6659" s="236">
        <v>118.00931147399723</v>
      </c>
    </row>
    <row r="6660" spans="2:3" x14ac:dyDescent="0.25">
      <c r="B6660" s="237">
        <v>6597</v>
      </c>
      <c r="C6660" s="236">
        <v>145.31409512877576</v>
      </c>
    </row>
    <row r="6661" spans="2:3" x14ac:dyDescent="0.25">
      <c r="B6661" s="237">
        <v>6598</v>
      </c>
      <c r="C6661" s="236">
        <v>140.55391246222112</v>
      </c>
    </row>
    <row r="6662" spans="2:3" x14ac:dyDescent="0.25">
      <c r="B6662" s="237">
        <v>6599</v>
      </c>
      <c r="C6662" s="236">
        <v>191.71905722769102</v>
      </c>
    </row>
    <row r="6663" spans="2:3" x14ac:dyDescent="0.25">
      <c r="B6663" s="237">
        <v>6600</v>
      </c>
      <c r="C6663" s="236">
        <v>116.28645917748854</v>
      </c>
    </row>
    <row r="6664" spans="2:3" x14ac:dyDescent="0.25">
      <c r="B6664" s="237">
        <v>6601</v>
      </c>
      <c r="C6664" s="236">
        <v>95.389021035088618</v>
      </c>
    </row>
    <row r="6665" spans="2:3" x14ac:dyDescent="0.25">
      <c r="B6665" s="237">
        <v>6602</v>
      </c>
      <c r="C6665" s="236">
        <v>94.722252528527733</v>
      </c>
    </row>
    <row r="6666" spans="2:3" x14ac:dyDescent="0.25">
      <c r="B6666" s="237">
        <v>6603</v>
      </c>
      <c r="C6666" s="236">
        <v>130.63050692993224</v>
      </c>
    </row>
    <row r="6667" spans="2:3" x14ac:dyDescent="0.25">
      <c r="B6667" s="237">
        <v>6604</v>
      </c>
      <c r="C6667" s="236">
        <v>174.21693528849954</v>
      </c>
    </row>
    <row r="6668" spans="2:3" x14ac:dyDescent="0.25">
      <c r="B6668" s="237">
        <v>6605</v>
      </c>
      <c r="C6668" s="236">
        <v>119.58539351650109</v>
      </c>
    </row>
    <row r="6669" spans="2:3" x14ac:dyDescent="0.25">
      <c r="B6669" s="237">
        <v>6606</v>
      </c>
      <c r="C6669" s="236">
        <v>95.882182865053295</v>
      </c>
    </row>
    <row r="6670" spans="2:3" x14ac:dyDescent="0.25">
      <c r="B6670" s="237">
        <v>6607</v>
      </c>
      <c r="C6670" s="236">
        <v>129.07098669040701</v>
      </c>
    </row>
    <row r="6671" spans="2:3" x14ac:dyDescent="0.25">
      <c r="B6671" s="237">
        <v>6608</v>
      </c>
      <c r="C6671" s="236">
        <v>150.18094879879027</v>
      </c>
    </row>
    <row r="6672" spans="2:3" x14ac:dyDescent="0.25">
      <c r="B6672" s="237">
        <v>6609</v>
      </c>
      <c r="C6672" s="236">
        <v>159.72235091185985</v>
      </c>
    </row>
    <row r="6673" spans="2:3" x14ac:dyDescent="0.25">
      <c r="B6673" s="237">
        <v>6610</v>
      </c>
      <c r="C6673" s="236">
        <v>119.89688550277401</v>
      </c>
    </row>
    <row r="6674" spans="2:3" x14ac:dyDescent="0.25">
      <c r="B6674" s="237">
        <v>6611</v>
      </c>
      <c r="C6674" s="236">
        <v>110.93790808081593</v>
      </c>
    </row>
    <row r="6675" spans="2:3" x14ac:dyDescent="0.25">
      <c r="B6675" s="237">
        <v>6612</v>
      </c>
      <c r="C6675" s="236">
        <v>146.35520472109445</v>
      </c>
    </row>
    <row r="6676" spans="2:3" x14ac:dyDescent="0.25">
      <c r="B6676" s="237">
        <v>6613</v>
      </c>
      <c r="C6676" s="236">
        <v>109.87298652914873</v>
      </c>
    </row>
    <row r="6677" spans="2:3" x14ac:dyDescent="0.25">
      <c r="B6677" s="237">
        <v>6614</v>
      </c>
      <c r="C6677" s="236">
        <v>171.50839786560718</v>
      </c>
    </row>
    <row r="6678" spans="2:3" x14ac:dyDescent="0.25">
      <c r="B6678" s="237">
        <v>6615</v>
      </c>
      <c r="C6678" s="236">
        <v>133.40138338355905</v>
      </c>
    </row>
    <row r="6679" spans="2:3" x14ac:dyDescent="0.25">
      <c r="B6679" s="237">
        <v>6616</v>
      </c>
      <c r="C6679" s="236">
        <v>181.62771792236472</v>
      </c>
    </row>
    <row r="6680" spans="2:3" x14ac:dyDescent="0.25">
      <c r="B6680" s="237">
        <v>6617</v>
      </c>
      <c r="C6680" s="236">
        <v>135.42250433581077</v>
      </c>
    </row>
    <row r="6681" spans="2:3" x14ac:dyDescent="0.25">
      <c r="B6681" s="237">
        <v>6618</v>
      </c>
      <c r="C6681" s="236">
        <v>116.51187224354398</v>
      </c>
    </row>
    <row r="6682" spans="2:3" x14ac:dyDescent="0.25">
      <c r="B6682" s="237">
        <v>6619</v>
      </c>
      <c r="C6682" s="236">
        <v>221.80009031344349</v>
      </c>
    </row>
    <row r="6683" spans="2:3" x14ac:dyDescent="0.25">
      <c r="B6683" s="237">
        <v>6620</v>
      </c>
      <c r="C6683" s="236">
        <v>120.99791835264769</v>
      </c>
    </row>
    <row r="6684" spans="2:3" x14ac:dyDescent="0.25">
      <c r="B6684" s="237">
        <v>6621</v>
      </c>
      <c r="C6684" s="236">
        <v>122.24063916610078</v>
      </c>
    </row>
    <row r="6685" spans="2:3" x14ac:dyDescent="0.25">
      <c r="B6685" s="237">
        <v>6622</v>
      </c>
      <c r="C6685" s="236">
        <v>143.10391486309709</v>
      </c>
    </row>
    <row r="6686" spans="2:3" x14ac:dyDescent="0.25">
      <c r="B6686" s="237">
        <v>6623</v>
      </c>
      <c r="C6686" s="236">
        <v>103.94040256714464</v>
      </c>
    </row>
    <row r="6687" spans="2:3" x14ac:dyDescent="0.25">
      <c r="B6687" s="237">
        <v>6624</v>
      </c>
      <c r="C6687" s="236">
        <v>107.59633424889024</v>
      </c>
    </row>
    <row r="6688" spans="2:3" x14ac:dyDescent="0.25">
      <c r="B6688" s="237">
        <v>6625</v>
      </c>
      <c r="C6688" s="236">
        <v>113.27963024848113</v>
      </c>
    </row>
    <row r="6689" spans="2:3" x14ac:dyDescent="0.25">
      <c r="B6689" s="237">
        <v>6626</v>
      </c>
      <c r="C6689" s="236">
        <v>78.114273924399029</v>
      </c>
    </row>
    <row r="6690" spans="2:3" x14ac:dyDescent="0.25">
      <c r="B6690" s="237">
        <v>6627</v>
      </c>
      <c r="C6690" s="236">
        <v>165.57583977085469</v>
      </c>
    </row>
    <row r="6691" spans="2:3" x14ac:dyDescent="0.25">
      <c r="B6691" s="237">
        <v>6628</v>
      </c>
      <c r="C6691" s="236">
        <v>207.19104371955228</v>
      </c>
    </row>
    <row r="6692" spans="2:3" x14ac:dyDescent="0.25">
      <c r="B6692" s="237">
        <v>6629</v>
      </c>
      <c r="C6692" s="236">
        <v>84.114669381373304</v>
      </c>
    </row>
    <row r="6693" spans="2:3" x14ac:dyDescent="0.25">
      <c r="B6693" s="237">
        <v>6630</v>
      </c>
      <c r="C6693" s="236">
        <v>110.42274227327695</v>
      </c>
    </row>
    <row r="6694" spans="2:3" x14ac:dyDescent="0.25">
      <c r="B6694" s="237">
        <v>6631</v>
      </c>
      <c r="C6694" s="236">
        <v>132.8624839695903</v>
      </c>
    </row>
    <row r="6695" spans="2:3" x14ac:dyDescent="0.25">
      <c r="B6695" s="237">
        <v>6632</v>
      </c>
      <c r="C6695" s="236">
        <v>134.10173657366119</v>
      </c>
    </row>
    <row r="6696" spans="2:3" x14ac:dyDescent="0.25">
      <c r="B6696" s="237">
        <v>6633</v>
      </c>
      <c r="C6696" s="236">
        <v>162.08673085027428</v>
      </c>
    </row>
    <row r="6697" spans="2:3" x14ac:dyDescent="0.25">
      <c r="B6697" s="237">
        <v>6634</v>
      </c>
      <c r="C6697" s="236">
        <v>174.37254405047179</v>
      </c>
    </row>
    <row r="6698" spans="2:3" x14ac:dyDescent="0.25">
      <c r="B6698" s="237">
        <v>6635</v>
      </c>
      <c r="C6698" s="236">
        <v>141.30274302003349</v>
      </c>
    </row>
    <row r="6699" spans="2:3" x14ac:dyDescent="0.25">
      <c r="B6699" s="237">
        <v>6636</v>
      </c>
      <c r="C6699" s="236">
        <v>142.02408719562823</v>
      </c>
    </row>
    <row r="6700" spans="2:3" x14ac:dyDescent="0.25">
      <c r="B6700" s="237">
        <v>6637</v>
      </c>
      <c r="C6700" s="236">
        <v>94.726878520909239</v>
      </c>
    </row>
    <row r="6701" spans="2:3" x14ac:dyDescent="0.25">
      <c r="B6701" s="237">
        <v>6638</v>
      </c>
      <c r="C6701" s="236">
        <v>143.9527619102108</v>
      </c>
    </row>
    <row r="6702" spans="2:3" x14ac:dyDescent="0.25">
      <c r="B6702" s="237">
        <v>6639</v>
      </c>
      <c r="C6702" s="236">
        <v>101.85833320408665</v>
      </c>
    </row>
    <row r="6703" spans="2:3" x14ac:dyDescent="0.25">
      <c r="B6703" s="237">
        <v>6640</v>
      </c>
      <c r="C6703" s="236">
        <v>164.53316940827617</v>
      </c>
    </row>
    <row r="6704" spans="2:3" x14ac:dyDescent="0.25">
      <c r="B6704" s="237">
        <v>6641</v>
      </c>
      <c r="C6704" s="236">
        <v>192.55656587432992</v>
      </c>
    </row>
    <row r="6705" spans="2:3" x14ac:dyDescent="0.25">
      <c r="B6705" s="237">
        <v>6642</v>
      </c>
      <c r="C6705" s="236">
        <v>116.35981053385137</v>
      </c>
    </row>
    <row r="6706" spans="2:3" x14ac:dyDescent="0.25">
      <c r="B6706" s="237">
        <v>6643</v>
      </c>
      <c r="C6706" s="236">
        <v>122.4486071854963</v>
      </c>
    </row>
    <row r="6707" spans="2:3" x14ac:dyDescent="0.25">
      <c r="B6707" s="237">
        <v>6644</v>
      </c>
      <c r="C6707" s="236">
        <v>101.5853255540618</v>
      </c>
    </row>
    <row r="6708" spans="2:3" x14ac:dyDescent="0.25">
      <c r="B6708" s="237">
        <v>6645</v>
      </c>
      <c r="C6708" s="236">
        <v>95.07981665401006</v>
      </c>
    </row>
    <row r="6709" spans="2:3" x14ac:dyDescent="0.25">
      <c r="B6709" s="237">
        <v>6646</v>
      </c>
      <c r="C6709" s="236">
        <v>100.28579581781155</v>
      </c>
    </row>
    <row r="6710" spans="2:3" x14ac:dyDescent="0.25">
      <c r="B6710" s="237">
        <v>6647</v>
      </c>
      <c r="C6710" s="236">
        <v>133.37957238884724</v>
      </c>
    </row>
    <row r="6711" spans="2:3" x14ac:dyDescent="0.25">
      <c r="B6711" s="237">
        <v>6648</v>
      </c>
      <c r="C6711" s="236">
        <v>103.53188174508647</v>
      </c>
    </row>
    <row r="6712" spans="2:3" x14ac:dyDescent="0.25">
      <c r="B6712" s="237">
        <v>6649</v>
      </c>
      <c r="C6712" s="236">
        <v>137.5114640934008</v>
      </c>
    </row>
    <row r="6713" spans="2:3" x14ac:dyDescent="0.25">
      <c r="B6713" s="237">
        <v>6650</v>
      </c>
      <c r="C6713" s="236">
        <v>174.67811739520548</v>
      </c>
    </row>
    <row r="6714" spans="2:3" x14ac:dyDescent="0.25">
      <c r="B6714" s="237">
        <v>6651</v>
      </c>
      <c r="C6714" s="236">
        <v>199.84053572832002</v>
      </c>
    </row>
    <row r="6715" spans="2:3" x14ac:dyDescent="0.25">
      <c r="B6715" s="237">
        <v>6652</v>
      </c>
      <c r="C6715" s="236">
        <v>115.94285926225547</v>
      </c>
    </row>
    <row r="6716" spans="2:3" x14ac:dyDescent="0.25">
      <c r="B6716" s="237">
        <v>6653</v>
      </c>
      <c r="C6716" s="236">
        <v>112.40383868520951</v>
      </c>
    </row>
    <row r="6717" spans="2:3" x14ac:dyDescent="0.25">
      <c r="B6717" s="237">
        <v>6654</v>
      </c>
      <c r="C6717" s="236">
        <v>155.53549776478641</v>
      </c>
    </row>
    <row r="6718" spans="2:3" x14ac:dyDescent="0.25">
      <c r="B6718" s="237">
        <v>6655</v>
      </c>
      <c r="C6718" s="236">
        <v>159.69659090289099</v>
      </c>
    </row>
    <row r="6719" spans="2:3" x14ac:dyDescent="0.25">
      <c r="B6719" s="237">
        <v>6656</v>
      </c>
      <c r="C6719" s="236">
        <v>133.27840715093774</v>
      </c>
    </row>
    <row r="6720" spans="2:3" x14ac:dyDescent="0.25">
      <c r="B6720" s="237">
        <v>6657</v>
      </c>
      <c r="C6720" s="236">
        <v>134.49051717442663</v>
      </c>
    </row>
    <row r="6721" spans="2:3" x14ac:dyDescent="0.25">
      <c r="B6721" s="237">
        <v>6658</v>
      </c>
      <c r="C6721" s="236">
        <v>147.25096996123514</v>
      </c>
    </row>
    <row r="6722" spans="2:3" x14ac:dyDescent="0.25">
      <c r="B6722" s="237">
        <v>6659</v>
      </c>
      <c r="C6722" s="236">
        <v>101.55185952315136</v>
      </c>
    </row>
    <row r="6723" spans="2:3" x14ac:dyDescent="0.25">
      <c r="B6723" s="237">
        <v>6660</v>
      </c>
      <c r="C6723" s="236">
        <v>112.15667069668291</v>
      </c>
    </row>
    <row r="6724" spans="2:3" x14ac:dyDescent="0.25">
      <c r="B6724" s="237">
        <v>6661</v>
      </c>
      <c r="C6724" s="236">
        <v>154.82351936890339</v>
      </c>
    </row>
    <row r="6725" spans="2:3" x14ac:dyDescent="0.25">
      <c r="B6725" s="237">
        <v>6662</v>
      </c>
      <c r="C6725" s="236">
        <v>98.525518308282557</v>
      </c>
    </row>
    <row r="6726" spans="2:3" x14ac:dyDescent="0.25">
      <c r="B6726" s="237">
        <v>6663</v>
      </c>
      <c r="C6726" s="236">
        <v>111.10523839786737</v>
      </c>
    </row>
    <row r="6727" spans="2:3" x14ac:dyDescent="0.25">
      <c r="B6727" s="237">
        <v>6664</v>
      </c>
      <c r="C6727" s="236">
        <v>133.34229505980915</v>
      </c>
    </row>
    <row r="6728" spans="2:3" x14ac:dyDescent="0.25">
      <c r="B6728" s="237">
        <v>6665</v>
      </c>
      <c r="C6728" s="236">
        <v>143.11565194144791</v>
      </c>
    </row>
    <row r="6729" spans="2:3" x14ac:dyDescent="0.25">
      <c r="B6729" s="237">
        <v>6666</v>
      </c>
      <c r="C6729" s="236">
        <v>127.32938417942442</v>
      </c>
    </row>
    <row r="6730" spans="2:3" x14ac:dyDescent="0.25">
      <c r="B6730" s="237">
        <v>6667</v>
      </c>
      <c r="C6730" s="236">
        <v>162.63586740588923</v>
      </c>
    </row>
    <row r="6731" spans="2:3" x14ac:dyDescent="0.25">
      <c r="B6731" s="237">
        <v>6668</v>
      </c>
      <c r="C6731" s="236">
        <v>201.14037126205136</v>
      </c>
    </row>
    <row r="6732" spans="2:3" x14ac:dyDescent="0.25">
      <c r="B6732" s="237">
        <v>6669</v>
      </c>
      <c r="C6732" s="236">
        <v>92.118623808693684</v>
      </c>
    </row>
    <row r="6733" spans="2:3" x14ac:dyDescent="0.25">
      <c r="B6733" s="237">
        <v>6670</v>
      </c>
      <c r="C6733" s="236">
        <v>193.16662159959458</v>
      </c>
    </row>
    <row r="6734" spans="2:3" x14ac:dyDescent="0.25">
      <c r="B6734" s="237">
        <v>6671</v>
      </c>
      <c r="C6734" s="236">
        <v>147.04020500060042</v>
      </c>
    </row>
    <row r="6735" spans="2:3" x14ac:dyDescent="0.25">
      <c r="B6735" s="237">
        <v>6672</v>
      </c>
      <c r="C6735" s="236">
        <v>106.6221926979033</v>
      </c>
    </row>
    <row r="6736" spans="2:3" x14ac:dyDescent="0.25">
      <c r="B6736" s="237">
        <v>6673</v>
      </c>
      <c r="C6736" s="236">
        <v>95.523202889131767</v>
      </c>
    </row>
    <row r="6737" spans="2:3" x14ac:dyDescent="0.25">
      <c r="B6737" s="237">
        <v>6674</v>
      </c>
      <c r="C6737" s="236">
        <v>106.88711974421953</v>
      </c>
    </row>
    <row r="6738" spans="2:3" x14ac:dyDescent="0.25">
      <c r="B6738" s="237">
        <v>6675</v>
      </c>
      <c r="C6738" s="236">
        <v>102.58926447776803</v>
      </c>
    </row>
    <row r="6739" spans="2:3" x14ac:dyDescent="0.25">
      <c r="B6739" s="237">
        <v>6676</v>
      </c>
      <c r="C6739" s="236">
        <v>148.27275691765479</v>
      </c>
    </row>
    <row r="6740" spans="2:3" x14ac:dyDescent="0.25">
      <c r="B6740" s="237">
        <v>6677</v>
      </c>
      <c r="C6740" s="236">
        <v>89.272889553302974</v>
      </c>
    </row>
    <row r="6741" spans="2:3" x14ac:dyDescent="0.25">
      <c r="B6741" s="237">
        <v>6678</v>
      </c>
      <c r="C6741" s="236">
        <v>116.78656051172359</v>
      </c>
    </row>
    <row r="6742" spans="2:3" x14ac:dyDescent="0.25">
      <c r="B6742" s="237">
        <v>6679</v>
      </c>
      <c r="C6742" s="236">
        <v>119.58540082851241</v>
      </c>
    </row>
    <row r="6743" spans="2:3" x14ac:dyDescent="0.25">
      <c r="B6743" s="237">
        <v>6680</v>
      </c>
      <c r="C6743" s="236">
        <v>151.83518452544567</v>
      </c>
    </row>
    <row r="6744" spans="2:3" x14ac:dyDescent="0.25">
      <c r="B6744" s="237">
        <v>6681</v>
      </c>
      <c r="C6744" s="236">
        <v>121.71420952794072</v>
      </c>
    </row>
    <row r="6745" spans="2:3" x14ac:dyDescent="0.25">
      <c r="B6745" s="237">
        <v>6682</v>
      </c>
      <c r="C6745" s="236">
        <v>106.41502509810402</v>
      </c>
    </row>
    <row r="6746" spans="2:3" x14ac:dyDescent="0.25">
      <c r="B6746" s="237">
        <v>6683</v>
      </c>
      <c r="C6746" s="236">
        <v>108.62490523115233</v>
      </c>
    </row>
    <row r="6747" spans="2:3" x14ac:dyDescent="0.25">
      <c r="B6747" s="237">
        <v>6684</v>
      </c>
      <c r="C6747" s="236">
        <v>132.65039306321543</v>
      </c>
    </row>
    <row r="6748" spans="2:3" x14ac:dyDescent="0.25">
      <c r="B6748" s="237">
        <v>6685</v>
      </c>
      <c r="C6748" s="236">
        <v>148.8100682676569</v>
      </c>
    </row>
    <row r="6749" spans="2:3" x14ac:dyDescent="0.25">
      <c r="B6749" s="237">
        <v>6686</v>
      </c>
      <c r="C6749" s="236">
        <v>97.239643121723958</v>
      </c>
    </row>
    <row r="6750" spans="2:3" x14ac:dyDescent="0.25">
      <c r="B6750" s="237">
        <v>6687</v>
      </c>
      <c r="C6750" s="236">
        <v>112.31883114549042</v>
      </c>
    </row>
    <row r="6751" spans="2:3" x14ac:dyDescent="0.25">
      <c r="B6751" s="237">
        <v>6688</v>
      </c>
      <c r="C6751" s="236">
        <v>100.13698661747173</v>
      </c>
    </row>
    <row r="6752" spans="2:3" x14ac:dyDescent="0.25">
      <c r="B6752" s="237">
        <v>6689</v>
      </c>
      <c r="C6752" s="236">
        <v>161.2331599640271</v>
      </c>
    </row>
    <row r="6753" spans="2:3" x14ac:dyDescent="0.25">
      <c r="B6753" s="237">
        <v>6690</v>
      </c>
      <c r="C6753" s="236">
        <v>172.51928254223373</v>
      </c>
    </row>
    <row r="6754" spans="2:3" x14ac:dyDescent="0.25">
      <c r="B6754" s="237">
        <v>6691</v>
      </c>
      <c r="C6754" s="236">
        <v>88.599961813971802</v>
      </c>
    </row>
    <row r="6755" spans="2:3" x14ac:dyDescent="0.25">
      <c r="B6755" s="237">
        <v>6692</v>
      </c>
      <c r="C6755" s="236">
        <v>142.37127734550486</v>
      </c>
    </row>
    <row r="6756" spans="2:3" x14ac:dyDescent="0.25">
      <c r="B6756" s="237">
        <v>6693</v>
      </c>
      <c r="C6756" s="236">
        <v>165.57285324578675</v>
      </c>
    </row>
    <row r="6757" spans="2:3" x14ac:dyDescent="0.25">
      <c r="B6757" s="237">
        <v>6694</v>
      </c>
      <c r="C6757" s="236">
        <v>95.279084091567483</v>
      </c>
    </row>
    <row r="6758" spans="2:3" x14ac:dyDescent="0.25">
      <c r="B6758" s="237">
        <v>6695</v>
      </c>
      <c r="C6758" s="236">
        <v>97.560955572887195</v>
      </c>
    </row>
    <row r="6759" spans="2:3" x14ac:dyDescent="0.25">
      <c r="B6759" s="237">
        <v>6696</v>
      </c>
      <c r="C6759" s="236">
        <v>130.38004938703008</v>
      </c>
    </row>
    <row r="6760" spans="2:3" x14ac:dyDescent="0.25">
      <c r="B6760" s="237">
        <v>6697</v>
      </c>
      <c r="C6760" s="236">
        <v>132.7919731402792</v>
      </c>
    </row>
    <row r="6761" spans="2:3" x14ac:dyDescent="0.25">
      <c r="B6761" s="237">
        <v>6698</v>
      </c>
      <c r="C6761" s="236">
        <v>123.72358159394761</v>
      </c>
    </row>
    <row r="6762" spans="2:3" x14ac:dyDescent="0.25">
      <c r="B6762" s="237">
        <v>6699</v>
      </c>
      <c r="C6762" s="236">
        <v>119.57488355259284</v>
      </c>
    </row>
    <row r="6763" spans="2:3" x14ac:dyDescent="0.25">
      <c r="B6763" s="237">
        <v>6700</v>
      </c>
      <c r="C6763" s="236">
        <v>239.60179362462594</v>
      </c>
    </row>
    <row r="6764" spans="2:3" x14ac:dyDescent="0.25">
      <c r="B6764" s="237">
        <v>6701</v>
      </c>
      <c r="C6764" s="236">
        <v>216.68525065595105</v>
      </c>
    </row>
    <row r="6765" spans="2:3" x14ac:dyDescent="0.25">
      <c r="B6765" s="237">
        <v>6702</v>
      </c>
      <c r="C6765" s="236">
        <v>168.42057335849012</v>
      </c>
    </row>
    <row r="6766" spans="2:3" x14ac:dyDescent="0.25">
      <c r="B6766" s="237">
        <v>6703</v>
      </c>
      <c r="C6766" s="236">
        <v>199.0602919757257</v>
      </c>
    </row>
    <row r="6767" spans="2:3" x14ac:dyDescent="0.25">
      <c r="B6767" s="237">
        <v>6704</v>
      </c>
      <c r="C6767" s="236">
        <v>80.073572852064061</v>
      </c>
    </row>
    <row r="6768" spans="2:3" x14ac:dyDescent="0.25">
      <c r="B6768" s="237">
        <v>6705</v>
      </c>
      <c r="C6768" s="236">
        <v>166.20262483928735</v>
      </c>
    </row>
    <row r="6769" spans="2:3" x14ac:dyDescent="0.25">
      <c r="B6769" s="237">
        <v>6706</v>
      </c>
      <c r="C6769" s="236">
        <v>129.3034534173778</v>
      </c>
    </row>
    <row r="6770" spans="2:3" x14ac:dyDescent="0.25">
      <c r="B6770" s="237">
        <v>6707</v>
      </c>
      <c r="C6770" s="236">
        <v>223.62475954726523</v>
      </c>
    </row>
    <row r="6771" spans="2:3" x14ac:dyDescent="0.25">
      <c r="B6771" s="237">
        <v>6708</v>
      </c>
      <c r="C6771" s="236">
        <v>147.66798167256536</v>
      </c>
    </row>
    <row r="6772" spans="2:3" x14ac:dyDescent="0.25">
      <c r="B6772" s="237">
        <v>6709</v>
      </c>
      <c r="C6772" s="236">
        <v>101.61317593312474</v>
      </c>
    </row>
    <row r="6773" spans="2:3" x14ac:dyDescent="0.25">
      <c r="B6773" s="237">
        <v>6710</v>
      </c>
      <c r="C6773" s="236">
        <v>124.81051244894614</v>
      </c>
    </row>
    <row r="6774" spans="2:3" x14ac:dyDescent="0.25">
      <c r="B6774" s="237">
        <v>6711</v>
      </c>
      <c r="C6774" s="236">
        <v>162.11385737177577</v>
      </c>
    </row>
    <row r="6775" spans="2:3" x14ac:dyDescent="0.25">
      <c r="B6775" s="237">
        <v>6712</v>
      </c>
      <c r="C6775" s="236">
        <v>170.57435903240486</v>
      </c>
    </row>
    <row r="6776" spans="2:3" x14ac:dyDescent="0.25">
      <c r="B6776" s="237">
        <v>6713</v>
      </c>
      <c r="C6776" s="236">
        <v>146.12372101794622</v>
      </c>
    </row>
    <row r="6777" spans="2:3" x14ac:dyDescent="0.25">
      <c r="B6777" s="237">
        <v>6714</v>
      </c>
      <c r="C6777" s="236">
        <v>169.29435340489715</v>
      </c>
    </row>
    <row r="6778" spans="2:3" x14ac:dyDescent="0.25">
      <c r="B6778" s="237">
        <v>6715</v>
      </c>
      <c r="C6778" s="236">
        <v>109.47168309114657</v>
      </c>
    </row>
    <row r="6779" spans="2:3" x14ac:dyDescent="0.25">
      <c r="B6779" s="237">
        <v>6716</v>
      </c>
      <c r="C6779" s="236">
        <v>186.30225891037708</v>
      </c>
    </row>
    <row r="6780" spans="2:3" x14ac:dyDescent="0.25">
      <c r="B6780" s="237">
        <v>6717</v>
      </c>
      <c r="C6780" s="236">
        <v>136.99440315188292</v>
      </c>
    </row>
    <row r="6781" spans="2:3" x14ac:dyDescent="0.25">
      <c r="B6781" s="237">
        <v>6718</v>
      </c>
      <c r="C6781" s="236">
        <v>91.307193230522742</v>
      </c>
    </row>
    <row r="6782" spans="2:3" x14ac:dyDescent="0.25">
      <c r="B6782" s="237">
        <v>6719</v>
      </c>
      <c r="C6782" s="236">
        <v>119.411067356926</v>
      </c>
    </row>
    <row r="6783" spans="2:3" x14ac:dyDescent="0.25">
      <c r="B6783" s="237">
        <v>6720</v>
      </c>
      <c r="C6783" s="236">
        <v>157.39947372373956</v>
      </c>
    </row>
    <row r="6784" spans="2:3" x14ac:dyDescent="0.25">
      <c r="B6784" s="237">
        <v>6721</v>
      </c>
      <c r="C6784" s="236">
        <v>124.7467022621921</v>
      </c>
    </row>
    <row r="6785" spans="2:3" x14ac:dyDescent="0.25">
      <c r="B6785" s="237">
        <v>6722</v>
      </c>
      <c r="C6785" s="236">
        <v>127.75858323392302</v>
      </c>
    </row>
    <row r="6786" spans="2:3" x14ac:dyDescent="0.25">
      <c r="B6786" s="237">
        <v>6723</v>
      </c>
      <c r="C6786" s="236">
        <v>112.95123136443401</v>
      </c>
    </row>
    <row r="6787" spans="2:3" x14ac:dyDescent="0.25">
      <c r="B6787" s="237">
        <v>6724</v>
      </c>
      <c r="C6787" s="236">
        <v>119.97644927363129</v>
      </c>
    </row>
    <row r="6788" spans="2:3" x14ac:dyDescent="0.25">
      <c r="B6788" s="237">
        <v>6725</v>
      </c>
      <c r="C6788" s="236">
        <v>120.0761440348051</v>
      </c>
    </row>
    <row r="6789" spans="2:3" x14ac:dyDescent="0.25">
      <c r="B6789" s="237">
        <v>6726</v>
      </c>
      <c r="C6789" s="236">
        <v>178.42337807761459</v>
      </c>
    </row>
    <row r="6790" spans="2:3" x14ac:dyDescent="0.25">
      <c r="B6790" s="237">
        <v>6727</v>
      </c>
      <c r="C6790" s="236">
        <v>129.45970215306147</v>
      </c>
    </row>
    <row r="6791" spans="2:3" x14ac:dyDescent="0.25">
      <c r="B6791" s="237">
        <v>6728</v>
      </c>
      <c r="C6791" s="236">
        <v>92.318449076238679</v>
      </c>
    </row>
    <row r="6792" spans="2:3" x14ac:dyDescent="0.25">
      <c r="B6792" s="237">
        <v>6729</v>
      </c>
      <c r="C6792" s="236">
        <v>172.21872263153861</v>
      </c>
    </row>
    <row r="6793" spans="2:3" x14ac:dyDescent="0.25">
      <c r="B6793" s="237">
        <v>6730</v>
      </c>
      <c r="C6793" s="236">
        <v>119.18936156852308</v>
      </c>
    </row>
    <row r="6794" spans="2:3" x14ac:dyDescent="0.25">
      <c r="B6794" s="237">
        <v>6731</v>
      </c>
      <c r="C6794" s="236">
        <v>207.03184273262949</v>
      </c>
    </row>
    <row r="6795" spans="2:3" x14ac:dyDescent="0.25">
      <c r="B6795" s="237">
        <v>6732</v>
      </c>
      <c r="C6795" s="236">
        <v>84.950291503030073</v>
      </c>
    </row>
    <row r="6796" spans="2:3" x14ac:dyDescent="0.25">
      <c r="B6796" s="237">
        <v>6733</v>
      </c>
      <c r="C6796" s="236">
        <v>172.36737177253727</v>
      </c>
    </row>
    <row r="6797" spans="2:3" x14ac:dyDescent="0.25">
      <c r="B6797" s="237">
        <v>6734</v>
      </c>
      <c r="C6797" s="236">
        <v>134.71235753015569</v>
      </c>
    </row>
    <row r="6798" spans="2:3" x14ac:dyDescent="0.25">
      <c r="B6798" s="237">
        <v>6735</v>
      </c>
      <c r="C6798" s="236">
        <v>125.63128948727223</v>
      </c>
    </row>
    <row r="6799" spans="2:3" x14ac:dyDescent="0.25">
      <c r="B6799" s="237">
        <v>6736</v>
      </c>
      <c r="C6799" s="236">
        <v>167.94836835582313</v>
      </c>
    </row>
    <row r="6800" spans="2:3" x14ac:dyDescent="0.25">
      <c r="B6800" s="237">
        <v>6737</v>
      </c>
      <c r="C6800" s="236">
        <v>151.5847184315661</v>
      </c>
    </row>
    <row r="6801" spans="2:3" x14ac:dyDescent="0.25">
      <c r="B6801" s="237">
        <v>6738</v>
      </c>
      <c r="C6801" s="236">
        <v>215.31066949321877</v>
      </c>
    </row>
    <row r="6802" spans="2:3" x14ac:dyDescent="0.25">
      <c r="B6802" s="237">
        <v>6739</v>
      </c>
      <c r="C6802" s="236">
        <v>162.30944428415825</v>
      </c>
    </row>
    <row r="6803" spans="2:3" x14ac:dyDescent="0.25">
      <c r="B6803" s="237">
        <v>6740</v>
      </c>
      <c r="C6803" s="236">
        <v>126.60313464412324</v>
      </c>
    </row>
    <row r="6804" spans="2:3" x14ac:dyDescent="0.25">
      <c r="B6804" s="237">
        <v>6741</v>
      </c>
      <c r="C6804" s="236">
        <v>89.583230947188568</v>
      </c>
    </row>
    <row r="6805" spans="2:3" x14ac:dyDescent="0.25">
      <c r="B6805" s="237">
        <v>6742</v>
      </c>
      <c r="C6805" s="236">
        <v>103.06736399751107</v>
      </c>
    </row>
    <row r="6806" spans="2:3" x14ac:dyDescent="0.25">
      <c r="B6806" s="237">
        <v>6743</v>
      </c>
      <c r="C6806" s="236">
        <v>92.650436885673187</v>
      </c>
    </row>
    <row r="6807" spans="2:3" x14ac:dyDescent="0.25">
      <c r="B6807" s="237">
        <v>6744</v>
      </c>
      <c r="C6807" s="236">
        <v>162.19542314062147</v>
      </c>
    </row>
    <row r="6808" spans="2:3" x14ac:dyDescent="0.25">
      <c r="B6808" s="237">
        <v>6745</v>
      </c>
      <c r="C6808" s="236">
        <v>97.87632033558485</v>
      </c>
    </row>
    <row r="6809" spans="2:3" x14ac:dyDescent="0.25">
      <c r="B6809" s="237">
        <v>6746</v>
      </c>
      <c r="C6809" s="236">
        <v>178.51929530401668</v>
      </c>
    </row>
    <row r="6810" spans="2:3" x14ac:dyDescent="0.25">
      <c r="B6810" s="237">
        <v>6747</v>
      </c>
      <c r="C6810" s="236">
        <v>83.840500329921852</v>
      </c>
    </row>
    <row r="6811" spans="2:3" x14ac:dyDescent="0.25">
      <c r="B6811" s="237">
        <v>6748</v>
      </c>
      <c r="C6811" s="236">
        <v>204.2987337187794</v>
      </c>
    </row>
    <row r="6812" spans="2:3" x14ac:dyDescent="0.25">
      <c r="B6812" s="237">
        <v>6749</v>
      </c>
      <c r="C6812" s="236">
        <v>118.80918473306552</v>
      </c>
    </row>
    <row r="6813" spans="2:3" x14ac:dyDescent="0.25">
      <c r="B6813" s="237">
        <v>6750</v>
      </c>
      <c r="C6813" s="236">
        <v>149.64926087661308</v>
      </c>
    </row>
    <row r="6814" spans="2:3" x14ac:dyDescent="0.25">
      <c r="B6814" s="237">
        <v>6751</v>
      </c>
      <c r="C6814" s="236">
        <v>138.13479309617441</v>
      </c>
    </row>
    <row r="6815" spans="2:3" x14ac:dyDescent="0.25">
      <c r="B6815" s="237">
        <v>6752</v>
      </c>
      <c r="C6815" s="236">
        <v>100.34522487671011</v>
      </c>
    </row>
    <row r="6816" spans="2:3" x14ac:dyDescent="0.25">
      <c r="B6816" s="237">
        <v>6753</v>
      </c>
      <c r="C6816" s="236">
        <v>110.39269433519958</v>
      </c>
    </row>
    <row r="6817" spans="2:3" x14ac:dyDescent="0.25">
      <c r="B6817" s="237">
        <v>6754</v>
      </c>
      <c r="C6817" s="236">
        <v>112.60480898220359</v>
      </c>
    </row>
    <row r="6818" spans="2:3" x14ac:dyDescent="0.25">
      <c r="B6818" s="237">
        <v>6755</v>
      </c>
      <c r="C6818" s="236">
        <v>253.89578504443017</v>
      </c>
    </row>
    <row r="6819" spans="2:3" x14ac:dyDescent="0.25">
      <c r="B6819" s="237">
        <v>6756</v>
      </c>
      <c r="C6819" s="236">
        <v>83.869589131396978</v>
      </c>
    </row>
    <row r="6820" spans="2:3" x14ac:dyDescent="0.25">
      <c r="B6820" s="237">
        <v>6757</v>
      </c>
      <c r="C6820" s="236">
        <v>75.530812857713812</v>
      </c>
    </row>
    <row r="6821" spans="2:3" x14ac:dyDescent="0.25">
      <c r="B6821" s="237">
        <v>6758</v>
      </c>
      <c r="C6821" s="236">
        <v>167.11999765878426</v>
      </c>
    </row>
    <row r="6822" spans="2:3" x14ac:dyDescent="0.25">
      <c r="B6822" s="237">
        <v>6759</v>
      </c>
      <c r="C6822" s="236">
        <v>163.01338003541008</v>
      </c>
    </row>
    <row r="6823" spans="2:3" x14ac:dyDescent="0.25">
      <c r="B6823" s="237">
        <v>6760</v>
      </c>
      <c r="C6823" s="236">
        <v>70.249999934870985</v>
      </c>
    </row>
    <row r="6824" spans="2:3" x14ac:dyDescent="0.25">
      <c r="B6824" s="237">
        <v>6761</v>
      </c>
      <c r="C6824" s="236">
        <v>116.6049042512369</v>
      </c>
    </row>
    <row r="6825" spans="2:3" x14ac:dyDescent="0.25">
      <c r="B6825" s="237">
        <v>6762</v>
      </c>
      <c r="C6825" s="236">
        <v>168.2690472885065</v>
      </c>
    </row>
    <row r="6826" spans="2:3" x14ac:dyDescent="0.25">
      <c r="B6826" s="237">
        <v>6763</v>
      </c>
      <c r="C6826" s="236">
        <v>114.21804307473397</v>
      </c>
    </row>
    <row r="6827" spans="2:3" x14ac:dyDescent="0.25">
      <c r="B6827" s="237">
        <v>6764</v>
      </c>
      <c r="C6827" s="236">
        <v>131.82213637547113</v>
      </c>
    </row>
    <row r="6828" spans="2:3" x14ac:dyDescent="0.25">
      <c r="B6828" s="237">
        <v>6765</v>
      </c>
      <c r="C6828" s="236">
        <v>238.7316703252819</v>
      </c>
    </row>
    <row r="6829" spans="2:3" x14ac:dyDescent="0.25">
      <c r="B6829" s="237">
        <v>6766</v>
      </c>
      <c r="C6829" s="236">
        <v>158.74824325256085</v>
      </c>
    </row>
    <row r="6830" spans="2:3" x14ac:dyDescent="0.25">
      <c r="B6830" s="237">
        <v>6767</v>
      </c>
      <c r="C6830" s="236">
        <v>171.71890739706564</v>
      </c>
    </row>
    <row r="6831" spans="2:3" x14ac:dyDescent="0.25">
      <c r="B6831" s="237">
        <v>6768</v>
      </c>
      <c r="C6831" s="236">
        <v>165.25176697870492</v>
      </c>
    </row>
    <row r="6832" spans="2:3" x14ac:dyDescent="0.25">
      <c r="B6832" s="237">
        <v>6769</v>
      </c>
      <c r="C6832" s="236">
        <v>130.46573790103557</v>
      </c>
    </row>
    <row r="6833" spans="2:3" x14ac:dyDescent="0.25">
      <c r="B6833" s="237">
        <v>6770</v>
      </c>
      <c r="C6833" s="236">
        <v>134.0520877349667</v>
      </c>
    </row>
    <row r="6834" spans="2:3" x14ac:dyDescent="0.25">
      <c r="B6834" s="237">
        <v>6771</v>
      </c>
      <c r="C6834" s="236">
        <v>116.54435831381066</v>
      </c>
    </row>
    <row r="6835" spans="2:3" x14ac:dyDescent="0.25">
      <c r="B6835" s="237">
        <v>6772</v>
      </c>
      <c r="C6835" s="236">
        <v>125.63629486408942</v>
      </c>
    </row>
    <row r="6836" spans="2:3" x14ac:dyDescent="0.25">
      <c r="B6836" s="237">
        <v>6773</v>
      </c>
      <c r="C6836" s="236">
        <v>115.61799687372638</v>
      </c>
    </row>
    <row r="6837" spans="2:3" x14ac:dyDescent="0.25">
      <c r="B6837" s="237">
        <v>6774</v>
      </c>
      <c r="C6837" s="236">
        <v>79.575949653648394</v>
      </c>
    </row>
    <row r="6838" spans="2:3" x14ac:dyDescent="0.25">
      <c r="B6838" s="237">
        <v>6775</v>
      </c>
      <c r="C6838" s="236">
        <v>208.06447964136663</v>
      </c>
    </row>
    <row r="6839" spans="2:3" x14ac:dyDescent="0.25">
      <c r="B6839" s="237">
        <v>6776</v>
      </c>
      <c r="C6839" s="236">
        <v>136.05200321638091</v>
      </c>
    </row>
    <row r="6840" spans="2:3" x14ac:dyDescent="0.25">
      <c r="B6840" s="237">
        <v>6777</v>
      </c>
      <c r="C6840" s="236">
        <v>98.45332100050797</v>
      </c>
    </row>
    <row r="6841" spans="2:3" x14ac:dyDescent="0.25">
      <c r="B6841" s="237">
        <v>6778</v>
      </c>
      <c r="C6841" s="236">
        <v>101.47204910505937</v>
      </c>
    </row>
    <row r="6842" spans="2:3" x14ac:dyDescent="0.25">
      <c r="B6842" s="237">
        <v>6779</v>
      </c>
      <c r="C6842" s="236">
        <v>109.2068172246927</v>
      </c>
    </row>
    <row r="6843" spans="2:3" x14ac:dyDescent="0.25">
      <c r="B6843" s="237">
        <v>6780</v>
      </c>
      <c r="C6843" s="236">
        <v>118.03271866481452</v>
      </c>
    </row>
    <row r="6844" spans="2:3" x14ac:dyDescent="0.25">
      <c r="B6844" s="237">
        <v>6781</v>
      </c>
      <c r="C6844" s="236">
        <v>115.37562800887214</v>
      </c>
    </row>
    <row r="6845" spans="2:3" x14ac:dyDescent="0.25">
      <c r="B6845" s="237">
        <v>6782</v>
      </c>
      <c r="C6845" s="236">
        <v>143.04634755981553</v>
      </c>
    </row>
    <row r="6846" spans="2:3" x14ac:dyDescent="0.25">
      <c r="B6846" s="237">
        <v>6783</v>
      </c>
      <c r="C6846" s="236">
        <v>97.734691577017301</v>
      </c>
    </row>
    <row r="6847" spans="2:3" x14ac:dyDescent="0.25">
      <c r="B6847" s="237">
        <v>6784</v>
      </c>
      <c r="C6847" s="236">
        <v>137.30875199095073</v>
      </c>
    </row>
    <row r="6848" spans="2:3" x14ac:dyDescent="0.25">
      <c r="B6848" s="237">
        <v>6785</v>
      </c>
      <c r="C6848" s="236">
        <v>126.2428002309468</v>
      </c>
    </row>
    <row r="6849" spans="2:3" x14ac:dyDescent="0.25">
      <c r="B6849" s="237">
        <v>6786</v>
      </c>
      <c r="C6849" s="236">
        <v>134.62177745764455</v>
      </c>
    </row>
    <row r="6850" spans="2:3" x14ac:dyDescent="0.25">
      <c r="B6850" s="237">
        <v>6787</v>
      </c>
      <c r="C6850" s="236">
        <v>98.538656512983309</v>
      </c>
    </row>
    <row r="6851" spans="2:3" x14ac:dyDescent="0.25">
      <c r="B6851" s="237">
        <v>6788</v>
      </c>
      <c r="C6851" s="236">
        <v>131.59037439551577</v>
      </c>
    </row>
    <row r="6852" spans="2:3" x14ac:dyDescent="0.25">
      <c r="B6852" s="237">
        <v>6789</v>
      </c>
      <c r="C6852" s="236">
        <v>136.32035909873659</v>
      </c>
    </row>
    <row r="6853" spans="2:3" x14ac:dyDescent="0.25">
      <c r="B6853" s="237">
        <v>6790</v>
      </c>
      <c r="C6853" s="236">
        <v>113.21644556768025</v>
      </c>
    </row>
    <row r="6854" spans="2:3" x14ac:dyDescent="0.25">
      <c r="B6854" s="237">
        <v>6791</v>
      </c>
      <c r="C6854" s="236">
        <v>234.86475979247473</v>
      </c>
    </row>
    <row r="6855" spans="2:3" x14ac:dyDescent="0.25">
      <c r="B6855" s="237">
        <v>6792</v>
      </c>
      <c r="C6855" s="236">
        <v>144.69823950965613</v>
      </c>
    </row>
    <row r="6856" spans="2:3" x14ac:dyDescent="0.25">
      <c r="B6856" s="237">
        <v>6793</v>
      </c>
      <c r="C6856" s="236">
        <v>91.220462995716915</v>
      </c>
    </row>
    <row r="6857" spans="2:3" x14ac:dyDescent="0.25">
      <c r="B6857" s="237">
        <v>6794</v>
      </c>
      <c r="C6857" s="236">
        <v>132.88188845511775</v>
      </c>
    </row>
    <row r="6858" spans="2:3" x14ac:dyDescent="0.25">
      <c r="B6858" s="237">
        <v>6795</v>
      </c>
      <c r="C6858" s="236">
        <v>166.71532466765478</v>
      </c>
    </row>
    <row r="6859" spans="2:3" x14ac:dyDescent="0.25">
      <c r="B6859" s="237">
        <v>6796</v>
      </c>
      <c r="C6859" s="236">
        <v>107.91938058928133</v>
      </c>
    </row>
    <row r="6860" spans="2:3" x14ac:dyDescent="0.25">
      <c r="B6860" s="237">
        <v>6797</v>
      </c>
      <c r="C6860" s="236">
        <v>128.74508592386903</v>
      </c>
    </row>
    <row r="6861" spans="2:3" x14ac:dyDescent="0.25">
      <c r="B6861" s="237">
        <v>6798</v>
      </c>
      <c r="C6861" s="236">
        <v>103.6476527415624</v>
      </c>
    </row>
    <row r="6862" spans="2:3" x14ac:dyDescent="0.25">
      <c r="B6862" s="237">
        <v>6799</v>
      </c>
      <c r="C6862" s="236">
        <v>107.20470014368284</v>
      </c>
    </row>
    <row r="6863" spans="2:3" x14ac:dyDescent="0.25">
      <c r="B6863" s="237">
        <v>6800</v>
      </c>
      <c r="C6863" s="236">
        <v>137.96978695690348</v>
      </c>
    </row>
    <row r="6864" spans="2:3" x14ac:dyDescent="0.25">
      <c r="B6864" s="237">
        <v>6801</v>
      </c>
      <c r="C6864" s="236">
        <v>188.31251513970102</v>
      </c>
    </row>
    <row r="6865" spans="2:3" x14ac:dyDescent="0.25">
      <c r="B6865" s="237">
        <v>6802</v>
      </c>
      <c r="C6865" s="236">
        <v>180.64804445674579</v>
      </c>
    </row>
    <row r="6866" spans="2:3" x14ac:dyDescent="0.25">
      <c r="B6866" s="237">
        <v>6803</v>
      </c>
      <c r="C6866" s="236">
        <v>103.44672669216955</v>
      </c>
    </row>
    <row r="6867" spans="2:3" x14ac:dyDescent="0.25">
      <c r="B6867" s="237">
        <v>6804</v>
      </c>
      <c r="C6867" s="236">
        <v>132.22921427722164</v>
      </c>
    </row>
    <row r="6868" spans="2:3" x14ac:dyDescent="0.25">
      <c r="B6868" s="237">
        <v>6805</v>
      </c>
      <c r="C6868" s="236">
        <v>139.93908043606254</v>
      </c>
    </row>
    <row r="6869" spans="2:3" x14ac:dyDescent="0.25">
      <c r="B6869" s="237">
        <v>6806</v>
      </c>
      <c r="C6869" s="236">
        <v>109.092452298258</v>
      </c>
    </row>
    <row r="6870" spans="2:3" x14ac:dyDescent="0.25">
      <c r="B6870" s="237">
        <v>6807</v>
      </c>
      <c r="C6870" s="236">
        <v>99.128865902151759</v>
      </c>
    </row>
    <row r="6871" spans="2:3" x14ac:dyDescent="0.25">
      <c r="B6871" s="237">
        <v>6808</v>
      </c>
      <c r="C6871" s="236">
        <v>122.80825144707146</v>
      </c>
    </row>
    <row r="6872" spans="2:3" x14ac:dyDescent="0.25">
      <c r="B6872" s="237">
        <v>6809</v>
      </c>
      <c r="C6872" s="236">
        <v>100.42146977408075</v>
      </c>
    </row>
    <row r="6873" spans="2:3" x14ac:dyDescent="0.25">
      <c r="B6873" s="237">
        <v>6810</v>
      </c>
      <c r="C6873" s="236">
        <v>124.80902148564358</v>
      </c>
    </row>
    <row r="6874" spans="2:3" x14ac:dyDescent="0.25">
      <c r="B6874" s="237">
        <v>6811</v>
      </c>
      <c r="C6874" s="236">
        <v>128.66636337398973</v>
      </c>
    </row>
    <row r="6875" spans="2:3" x14ac:dyDescent="0.25">
      <c r="B6875" s="237">
        <v>6812</v>
      </c>
      <c r="C6875" s="236">
        <v>221.77609343216008</v>
      </c>
    </row>
    <row r="6876" spans="2:3" x14ac:dyDescent="0.25">
      <c r="B6876" s="237">
        <v>6813</v>
      </c>
      <c r="C6876" s="236">
        <v>168.5679015484175</v>
      </c>
    </row>
    <row r="6877" spans="2:3" x14ac:dyDescent="0.25">
      <c r="B6877" s="237">
        <v>6814</v>
      </c>
      <c r="C6877" s="236">
        <v>110.49290112144632</v>
      </c>
    </row>
    <row r="6878" spans="2:3" x14ac:dyDescent="0.25">
      <c r="B6878" s="237">
        <v>6815</v>
      </c>
      <c r="C6878" s="236">
        <v>113.32362133534272</v>
      </c>
    </row>
    <row r="6879" spans="2:3" x14ac:dyDescent="0.25">
      <c r="B6879" s="237">
        <v>6816</v>
      </c>
      <c r="C6879" s="236">
        <v>82.752814492369311</v>
      </c>
    </row>
    <row r="6880" spans="2:3" x14ac:dyDescent="0.25">
      <c r="B6880" s="237">
        <v>6817</v>
      </c>
      <c r="C6880" s="236">
        <v>170.22179983754307</v>
      </c>
    </row>
    <row r="6881" spans="2:3" x14ac:dyDescent="0.25">
      <c r="B6881" s="237">
        <v>6818</v>
      </c>
      <c r="C6881" s="236">
        <v>137.05919541364347</v>
      </c>
    </row>
    <row r="6882" spans="2:3" x14ac:dyDescent="0.25">
      <c r="B6882" s="237">
        <v>6819</v>
      </c>
      <c r="C6882" s="236">
        <v>101.27269797819818</v>
      </c>
    </row>
    <row r="6883" spans="2:3" x14ac:dyDescent="0.25">
      <c r="B6883" s="237">
        <v>6820</v>
      </c>
      <c r="C6883" s="236">
        <v>129.90819001396594</v>
      </c>
    </row>
    <row r="6884" spans="2:3" x14ac:dyDescent="0.25">
      <c r="B6884" s="237">
        <v>6821</v>
      </c>
      <c r="C6884" s="236">
        <v>91.334232201849446</v>
      </c>
    </row>
    <row r="6885" spans="2:3" x14ac:dyDescent="0.25">
      <c r="B6885" s="237">
        <v>6822</v>
      </c>
      <c r="C6885" s="236">
        <v>125.3256691777954</v>
      </c>
    </row>
    <row r="6886" spans="2:3" x14ac:dyDescent="0.25">
      <c r="B6886" s="237">
        <v>6823</v>
      </c>
      <c r="C6886" s="236">
        <v>136.02312340044787</v>
      </c>
    </row>
    <row r="6887" spans="2:3" x14ac:dyDescent="0.25">
      <c r="B6887" s="237">
        <v>6824</v>
      </c>
      <c r="C6887" s="236">
        <v>108.33401724964853</v>
      </c>
    </row>
    <row r="6888" spans="2:3" x14ac:dyDescent="0.25">
      <c r="B6888" s="237">
        <v>6825</v>
      </c>
      <c r="C6888" s="236">
        <v>142.87868496292384</v>
      </c>
    </row>
    <row r="6889" spans="2:3" x14ac:dyDescent="0.25">
      <c r="B6889" s="237">
        <v>6826</v>
      </c>
      <c r="C6889" s="236">
        <v>113.39012949138954</v>
      </c>
    </row>
    <row r="6890" spans="2:3" x14ac:dyDescent="0.25">
      <c r="B6890" s="237">
        <v>6827</v>
      </c>
      <c r="C6890" s="236">
        <v>202.25686469163898</v>
      </c>
    </row>
    <row r="6891" spans="2:3" x14ac:dyDescent="0.25">
      <c r="B6891" s="237">
        <v>6828</v>
      </c>
      <c r="C6891" s="236">
        <v>119.80303781207758</v>
      </c>
    </row>
    <row r="6892" spans="2:3" x14ac:dyDescent="0.25">
      <c r="B6892" s="237">
        <v>6829</v>
      </c>
      <c r="C6892" s="236">
        <v>145.0317368253628</v>
      </c>
    </row>
    <row r="6893" spans="2:3" x14ac:dyDescent="0.25">
      <c r="B6893" s="237">
        <v>6830</v>
      </c>
      <c r="C6893" s="236">
        <v>114.72244025168595</v>
      </c>
    </row>
    <row r="6894" spans="2:3" x14ac:dyDescent="0.25">
      <c r="B6894" s="237">
        <v>6831</v>
      </c>
      <c r="C6894" s="236">
        <v>179.23943006228825</v>
      </c>
    </row>
    <row r="6895" spans="2:3" x14ac:dyDescent="0.25">
      <c r="B6895" s="237">
        <v>6832</v>
      </c>
      <c r="C6895" s="236">
        <v>111.80998388004336</v>
      </c>
    </row>
    <row r="6896" spans="2:3" x14ac:dyDescent="0.25">
      <c r="B6896" s="237">
        <v>6833</v>
      </c>
      <c r="C6896" s="236">
        <v>107.74189492117689</v>
      </c>
    </row>
    <row r="6897" spans="2:3" x14ac:dyDescent="0.25">
      <c r="B6897" s="237">
        <v>6834</v>
      </c>
      <c r="C6897" s="236">
        <v>126.75694853164407</v>
      </c>
    </row>
    <row r="6898" spans="2:3" x14ac:dyDescent="0.25">
      <c r="B6898" s="237">
        <v>6835</v>
      </c>
      <c r="C6898" s="236">
        <v>96.681223704926765</v>
      </c>
    </row>
    <row r="6899" spans="2:3" x14ac:dyDescent="0.25">
      <c r="B6899" s="237">
        <v>6836</v>
      </c>
      <c r="C6899" s="236">
        <v>144.00909706976856</v>
      </c>
    </row>
    <row r="6900" spans="2:3" x14ac:dyDescent="0.25">
      <c r="B6900" s="237">
        <v>6837</v>
      </c>
      <c r="C6900" s="236">
        <v>102.3265607566357</v>
      </c>
    </row>
    <row r="6901" spans="2:3" x14ac:dyDescent="0.25">
      <c r="B6901" s="237">
        <v>6838</v>
      </c>
      <c r="C6901" s="236">
        <v>131.58634174303492</v>
      </c>
    </row>
    <row r="6902" spans="2:3" x14ac:dyDescent="0.25">
      <c r="B6902" s="237">
        <v>6839</v>
      </c>
      <c r="C6902" s="236">
        <v>63.397554279251416</v>
      </c>
    </row>
    <row r="6903" spans="2:3" x14ac:dyDescent="0.25">
      <c r="B6903" s="237">
        <v>6840</v>
      </c>
      <c r="C6903" s="236">
        <v>118.29219636704534</v>
      </c>
    </row>
    <row r="6904" spans="2:3" x14ac:dyDescent="0.25">
      <c r="B6904" s="237">
        <v>6841</v>
      </c>
      <c r="C6904" s="236">
        <v>120.05228396449128</v>
      </c>
    </row>
    <row r="6905" spans="2:3" x14ac:dyDescent="0.25">
      <c r="B6905" s="237">
        <v>6842</v>
      </c>
      <c r="C6905" s="236">
        <v>190.06883483911233</v>
      </c>
    </row>
    <row r="6906" spans="2:3" x14ac:dyDescent="0.25">
      <c r="B6906" s="237">
        <v>6843</v>
      </c>
      <c r="C6906" s="236">
        <v>159.92432516506531</v>
      </c>
    </row>
    <row r="6907" spans="2:3" x14ac:dyDescent="0.25">
      <c r="B6907" s="237">
        <v>6844</v>
      </c>
      <c r="C6907" s="236">
        <v>168.53299565066578</v>
      </c>
    </row>
    <row r="6908" spans="2:3" x14ac:dyDescent="0.25">
      <c r="B6908" s="237">
        <v>6845</v>
      </c>
      <c r="C6908" s="236">
        <v>76.574212225034017</v>
      </c>
    </row>
    <row r="6909" spans="2:3" x14ac:dyDescent="0.25">
      <c r="B6909" s="237">
        <v>6846</v>
      </c>
      <c r="C6909" s="236">
        <v>104.8641839193188</v>
      </c>
    </row>
    <row r="6910" spans="2:3" x14ac:dyDescent="0.25">
      <c r="B6910" s="237">
        <v>6847</v>
      </c>
      <c r="C6910" s="236">
        <v>197.1129557753635</v>
      </c>
    </row>
    <row r="6911" spans="2:3" x14ac:dyDescent="0.25">
      <c r="B6911" s="237">
        <v>6848</v>
      </c>
      <c r="C6911" s="236">
        <v>114.87141601858818</v>
      </c>
    </row>
    <row r="6912" spans="2:3" x14ac:dyDescent="0.25">
      <c r="B6912" s="237">
        <v>6849</v>
      </c>
      <c r="C6912" s="236">
        <v>188.68876363224089</v>
      </c>
    </row>
    <row r="6913" spans="2:3" x14ac:dyDescent="0.25">
      <c r="B6913" s="237">
        <v>6850</v>
      </c>
      <c r="C6913" s="236">
        <v>104.48594757956845</v>
      </c>
    </row>
    <row r="6914" spans="2:3" x14ac:dyDescent="0.25">
      <c r="B6914" s="237">
        <v>6851</v>
      </c>
      <c r="C6914" s="236">
        <v>118.39577648831613</v>
      </c>
    </row>
    <row r="6915" spans="2:3" x14ac:dyDescent="0.25">
      <c r="B6915" s="237">
        <v>6852</v>
      </c>
      <c r="C6915" s="236">
        <v>147.26911925978496</v>
      </c>
    </row>
    <row r="6916" spans="2:3" x14ac:dyDescent="0.25">
      <c r="B6916" s="237">
        <v>6853</v>
      </c>
      <c r="C6916" s="236">
        <v>136.76943934731418</v>
      </c>
    </row>
    <row r="6917" spans="2:3" x14ac:dyDescent="0.25">
      <c r="B6917" s="237">
        <v>6854</v>
      </c>
      <c r="C6917" s="236">
        <v>117.96559567244316</v>
      </c>
    </row>
    <row r="6918" spans="2:3" x14ac:dyDescent="0.25">
      <c r="B6918" s="237">
        <v>6855</v>
      </c>
      <c r="C6918" s="236">
        <v>110.78350529903844</v>
      </c>
    </row>
    <row r="6919" spans="2:3" x14ac:dyDescent="0.25">
      <c r="B6919" s="237">
        <v>6856</v>
      </c>
      <c r="C6919" s="236">
        <v>121.66626592979839</v>
      </c>
    </row>
    <row r="6920" spans="2:3" x14ac:dyDescent="0.25">
      <c r="B6920" s="237">
        <v>6857</v>
      </c>
      <c r="C6920" s="236">
        <v>173.23324452385333</v>
      </c>
    </row>
    <row r="6921" spans="2:3" x14ac:dyDescent="0.25">
      <c r="B6921" s="237">
        <v>6858</v>
      </c>
      <c r="C6921" s="236">
        <v>108.70837900959087</v>
      </c>
    </row>
    <row r="6922" spans="2:3" x14ac:dyDescent="0.25">
      <c r="B6922" s="237">
        <v>6859</v>
      </c>
      <c r="C6922" s="236">
        <v>120.71177668242056</v>
      </c>
    </row>
    <row r="6923" spans="2:3" x14ac:dyDescent="0.25">
      <c r="B6923" s="237">
        <v>6860</v>
      </c>
      <c r="C6923" s="236">
        <v>74.760462471321276</v>
      </c>
    </row>
    <row r="6924" spans="2:3" x14ac:dyDescent="0.25">
      <c r="B6924" s="237">
        <v>6861</v>
      </c>
      <c r="C6924" s="236">
        <v>133.92574859595609</v>
      </c>
    </row>
    <row r="6925" spans="2:3" x14ac:dyDescent="0.25">
      <c r="B6925" s="237">
        <v>6862</v>
      </c>
      <c r="C6925" s="236">
        <v>82.925811902688807</v>
      </c>
    </row>
    <row r="6926" spans="2:3" x14ac:dyDescent="0.25">
      <c r="B6926" s="237">
        <v>6863</v>
      </c>
      <c r="C6926" s="236">
        <v>137.87853939042694</v>
      </c>
    </row>
    <row r="6927" spans="2:3" x14ac:dyDescent="0.25">
      <c r="B6927" s="237">
        <v>6864</v>
      </c>
      <c r="C6927" s="236">
        <v>177.6204898240392</v>
      </c>
    </row>
    <row r="6928" spans="2:3" x14ac:dyDescent="0.25">
      <c r="B6928" s="237">
        <v>6865</v>
      </c>
      <c r="C6928" s="236">
        <v>145.90983608969555</v>
      </c>
    </row>
    <row r="6929" spans="2:3" x14ac:dyDescent="0.25">
      <c r="B6929" s="237">
        <v>6866</v>
      </c>
      <c r="C6929" s="236">
        <v>138.30969893629424</v>
      </c>
    </row>
    <row r="6930" spans="2:3" x14ac:dyDescent="0.25">
      <c r="B6930" s="237">
        <v>6867</v>
      </c>
      <c r="C6930" s="236">
        <v>191.2270456387856</v>
      </c>
    </row>
    <row r="6931" spans="2:3" x14ac:dyDescent="0.25">
      <c r="B6931" s="237">
        <v>6868</v>
      </c>
      <c r="C6931" s="236">
        <v>126.66759143174484</v>
      </c>
    </row>
    <row r="6932" spans="2:3" x14ac:dyDescent="0.25">
      <c r="B6932" s="237">
        <v>6869</v>
      </c>
      <c r="C6932" s="236">
        <v>109.57681056734002</v>
      </c>
    </row>
    <row r="6933" spans="2:3" x14ac:dyDescent="0.25">
      <c r="B6933" s="237">
        <v>6870</v>
      </c>
      <c r="C6933" s="236">
        <v>166.11860274651838</v>
      </c>
    </row>
    <row r="6934" spans="2:3" x14ac:dyDescent="0.25">
      <c r="B6934" s="237">
        <v>6871</v>
      </c>
      <c r="C6934" s="236">
        <v>148.78534128453575</v>
      </c>
    </row>
    <row r="6935" spans="2:3" x14ac:dyDescent="0.25">
      <c r="B6935" s="237">
        <v>6872</v>
      </c>
      <c r="C6935" s="236">
        <v>225.9477765148371</v>
      </c>
    </row>
    <row r="6936" spans="2:3" x14ac:dyDescent="0.25">
      <c r="B6936" s="237">
        <v>6873</v>
      </c>
      <c r="C6936" s="236">
        <v>104.24722096830165</v>
      </c>
    </row>
    <row r="6937" spans="2:3" x14ac:dyDescent="0.25">
      <c r="B6937" s="237">
        <v>6874</v>
      </c>
      <c r="C6937" s="236">
        <v>116.4615641183493</v>
      </c>
    </row>
    <row r="6938" spans="2:3" x14ac:dyDescent="0.25">
      <c r="B6938" s="237">
        <v>6875</v>
      </c>
      <c r="C6938" s="236">
        <v>111.11809625717423</v>
      </c>
    </row>
    <row r="6939" spans="2:3" x14ac:dyDescent="0.25">
      <c r="B6939" s="237">
        <v>6876</v>
      </c>
      <c r="C6939" s="236">
        <v>92.292004544135807</v>
      </c>
    </row>
    <row r="6940" spans="2:3" x14ac:dyDescent="0.25">
      <c r="B6940" s="237">
        <v>6877</v>
      </c>
      <c r="C6940" s="236">
        <v>96.091557093294199</v>
      </c>
    </row>
    <row r="6941" spans="2:3" x14ac:dyDescent="0.25">
      <c r="B6941" s="237">
        <v>6878</v>
      </c>
      <c r="C6941" s="236">
        <v>163.39545041343447</v>
      </c>
    </row>
    <row r="6942" spans="2:3" x14ac:dyDescent="0.25">
      <c r="B6942" s="237">
        <v>6879</v>
      </c>
      <c r="C6942" s="236">
        <v>263.07165403137765</v>
      </c>
    </row>
    <row r="6943" spans="2:3" x14ac:dyDescent="0.25">
      <c r="B6943" s="237">
        <v>6880</v>
      </c>
      <c r="C6943" s="236">
        <v>146.341414128998</v>
      </c>
    </row>
    <row r="6944" spans="2:3" x14ac:dyDescent="0.25">
      <c r="B6944" s="237">
        <v>6881</v>
      </c>
      <c r="C6944" s="236">
        <v>116.67340642234223</v>
      </c>
    </row>
    <row r="6945" spans="2:3" x14ac:dyDescent="0.25">
      <c r="B6945" s="237">
        <v>6882</v>
      </c>
      <c r="C6945" s="236">
        <v>111.48840044335505</v>
      </c>
    </row>
    <row r="6946" spans="2:3" x14ac:dyDescent="0.25">
      <c r="B6946" s="237">
        <v>6883</v>
      </c>
      <c r="C6946" s="236">
        <v>180.18544727275227</v>
      </c>
    </row>
    <row r="6947" spans="2:3" x14ac:dyDescent="0.25">
      <c r="B6947" s="237">
        <v>6884</v>
      </c>
      <c r="C6947" s="236">
        <v>140.28084433245226</v>
      </c>
    </row>
    <row r="6948" spans="2:3" x14ac:dyDescent="0.25">
      <c r="B6948" s="237">
        <v>6885</v>
      </c>
      <c r="C6948" s="236">
        <v>60.70341737220496</v>
      </c>
    </row>
    <row r="6949" spans="2:3" x14ac:dyDescent="0.25">
      <c r="B6949" s="237">
        <v>6886</v>
      </c>
      <c r="C6949" s="236">
        <v>142.92649033672211</v>
      </c>
    </row>
    <row r="6950" spans="2:3" x14ac:dyDescent="0.25">
      <c r="B6950" s="237">
        <v>6887</v>
      </c>
      <c r="C6950" s="236">
        <v>253.92945170102246</v>
      </c>
    </row>
    <row r="6951" spans="2:3" x14ac:dyDescent="0.25">
      <c r="B6951" s="237">
        <v>6888</v>
      </c>
      <c r="C6951" s="236">
        <v>159.80791422675213</v>
      </c>
    </row>
    <row r="6952" spans="2:3" x14ac:dyDescent="0.25">
      <c r="B6952" s="237">
        <v>6889</v>
      </c>
      <c r="C6952" s="236">
        <v>110.35482681265162</v>
      </c>
    </row>
    <row r="6953" spans="2:3" x14ac:dyDescent="0.25">
      <c r="B6953" s="237">
        <v>6890</v>
      </c>
      <c r="C6953" s="236">
        <v>94.915089534740261</v>
      </c>
    </row>
    <row r="6954" spans="2:3" x14ac:dyDescent="0.25">
      <c r="B6954" s="237">
        <v>6891</v>
      </c>
      <c r="C6954" s="236">
        <v>90.978104215755693</v>
      </c>
    </row>
    <row r="6955" spans="2:3" x14ac:dyDescent="0.25">
      <c r="B6955" s="237">
        <v>6892</v>
      </c>
      <c r="C6955" s="236">
        <v>114.4761963110424</v>
      </c>
    </row>
    <row r="6956" spans="2:3" x14ac:dyDescent="0.25">
      <c r="B6956" s="237">
        <v>6893</v>
      </c>
      <c r="C6956" s="236">
        <v>122.80475234631986</v>
      </c>
    </row>
    <row r="6957" spans="2:3" x14ac:dyDescent="0.25">
      <c r="B6957" s="237">
        <v>6894</v>
      </c>
      <c r="C6957" s="236">
        <v>209.47649041011033</v>
      </c>
    </row>
    <row r="6958" spans="2:3" x14ac:dyDescent="0.25">
      <c r="B6958" s="237">
        <v>6895</v>
      </c>
      <c r="C6958" s="236">
        <v>129.90688974209351</v>
      </c>
    </row>
    <row r="6959" spans="2:3" x14ac:dyDescent="0.25">
      <c r="B6959" s="237">
        <v>6896</v>
      </c>
      <c r="C6959" s="236">
        <v>84.631932383398123</v>
      </c>
    </row>
    <row r="6960" spans="2:3" x14ac:dyDescent="0.25">
      <c r="B6960" s="237">
        <v>6897</v>
      </c>
      <c r="C6960" s="236">
        <v>127.98788933447796</v>
      </c>
    </row>
    <row r="6961" spans="2:3" x14ac:dyDescent="0.25">
      <c r="B6961" s="237">
        <v>6898</v>
      </c>
      <c r="C6961" s="236">
        <v>193.62568269200571</v>
      </c>
    </row>
    <row r="6962" spans="2:3" x14ac:dyDescent="0.25">
      <c r="B6962" s="237">
        <v>6899</v>
      </c>
      <c r="C6962" s="236">
        <v>98.819650610879975</v>
      </c>
    </row>
    <row r="6963" spans="2:3" x14ac:dyDescent="0.25">
      <c r="B6963" s="237">
        <v>6900</v>
      </c>
      <c r="C6963" s="236">
        <v>123.16593277887129</v>
      </c>
    </row>
    <row r="6964" spans="2:3" x14ac:dyDescent="0.25">
      <c r="B6964" s="237">
        <v>6901</v>
      </c>
      <c r="C6964" s="236">
        <v>120.27968750088013</v>
      </c>
    </row>
    <row r="6965" spans="2:3" x14ac:dyDescent="0.25">
      <c r="B6965" s="237">
        <v>6902</v>
      </c>
      <c r="C6965" s="236">
        <v>153.32065267152328</v>
      </c>
    </row>
    <row r="6966" spans="2:3" x14ac:dyDescent="0.25">
      <c r="B6966" s="237">
        <v>6903</v>
      </c>
      <c r="C6966" s="236">
        <v>159.04960824343587</v>
      </c>
    </row>
    <row r="6967" spans="2:3" x14ac:dyDescent="0.25">
      <c r="B6967" s="237">
        <v>6904</v>
      </c>
      <c r="C6967" s="236">
        <v>98.545212687480173</v>
      </c>
    </row>
    <row r="6968" spans="2:3" x14ac:dyDescent="0.25">
      <c r="B6968" s="237">
        <v>6905</v>
      </c>
      <c r="C6968" s="236">
        <v>173.62477200689474</v>
      </c>
    </row>
    <row r="6969" spans="2:3" x14ac:dyDescent="0.25">
      <c r="B6969" s="237">
        <v>6906</v>
      </c>
      <c r="C6969" s="236">
        <v>114.20796932816909</v>
      </c>
    </row>
    <row r="6970" spans="2:3" x14ac:dyDescent="0.25">
      <c r="B6970" s="237">
        <v>6907</v>
      </c>
      <c r="C6970" s="236">
        <v>122.89606945738367</v>
      </c>
    </row>
    <row r="6971" spans="2:3" x14ac:dyDescent="0.25">
      <c r="B6971" s="237">
        <v>6908</v>
      </c>
      <c r="C6971" s="236">
        <v>122.31722330996203</v>
      </c>
    </row>
    <row r="6972" spans="2:3" x14ac:dyDescent="0.25">
      <c r="B6972" s="237">
        <v>6909</v>
      </c>
      <c r="C6972" s="236">
        <v>180.29679669263996</v>
      </c>
    </row>
    <row r="6973" spans="2:3" x14ac:dyDescent="0.25">
      <c r="B6973" s="237">
        <v>6910</v>
      </c>
      <c r="C6973" s="236">
        <v>106.75078813587002</v>
      </c>
    </row>
    <row r="6974" spans="2:3" x14ac:dyDescent="0.25">
      <c r="B6974" s="237">
        <v>6911</v>
      </c>
      <c r="C6974" s="236">
        <v>208.28589907761986</v>
      </c>
    </row>
    <row r="6975" spans="2:3" x14ac:dyDescent="0.25">
      <c r="B6975" s="237">
        <v>6912</v>
      </c>
      <c r="C6975" s="236">
        <v>144.71845110321479</v>
      </c>
    </row>
    <row r="6976" spans="2:3" x14ac:dyDescent="0.25">
      <c r="B6976" s="237">
        <v>6913</v>
      </c>
      <c r="C6976" s="236">
        <v>86.867123558731492</v>
      </c>
    </row>
    <row r="6977" spans="2:3" x14ac:dyDescent="0.25">
      <c r="B6977" s="237">
        <v>6914</v>
      </c>
      <c r="C6977" s="236">
        <v>77.647363137806138</v>
      </c>
    </row>
    <row r="6978" spans="2:3" x14ac:dyDescent="0.25">
      <c r="B6978" s="237">
        <v>6915</v>
      </c>
      <c r="C6978" s="236">
        <v>155.35262188086526</v>
      </c>
    </row>
    <row r="6979" spans="2:3" x14ac:dyDescent="0.25">
      <c r="B6979" s="237">
        <v>6916</v>
      </c>
      <c r="C6979" s="236">
        <v>117.32221028305879</v>
      </c>
    </row>
    <row r="6980" spans="2:3" x14ac:dyDescent="0.25">
      <c r="B6980" s="237">
        <v>6917</v>
      </c>
      <c r="C6980" s="236">
        <v>160.63032326310045</v>
      </c>
    </row>
    <row r="6981" spans="2:3" x14ac:dyDescent="0.25">
      <c r="B6981" s="237">
        <v>6918</v>
      </c>
      <c r="C6981" s="236">
        <v>87.903321417779523</v>
      </c>
    </row>
    <row r="6982" spans="2:3" x14ac:dyDescent="0.25">
      <c r="B6982" s="237">
        <v>6919</v>
      </c>
      <c r="C6982" s="236">
        <v>153.50705098074761</v>
      </c>
    </row>
    <row r="6983" spans="2:3" x14ac:dyDescent="0.25">
      <c r="B6983" s="237">
        <v>6920</v>
      </c>
      <c r="C6983" s="236">
        <v>143.95035627792984</v>
      </c>
    </row>
    <row r="6984" spans="2:3" x14ac:dyDescent="0.25">
      <c r="B6984" s="237">
        <v>6921</v>
      </c>
      <c r="C6984" s="236">
        <v>152.86338573768555</v>
      </c>
    </row>
    <row r="6985" spans="2:3" x14ac:dyDescent="0.25">
      <c r="B6985" s="237">
        <v>6922</v>
      </c>
      <c r="C6985" s="236">
        <v>101.51750809832424</v>
      </c>
    </row>
    <row r="6986" spans="2:3" x14ac:dyDescent="0.25">
      <c r="B6986" s="237">
        <v>6923</v>
      </c>
      <c r="C6986" s="236">
        <v>120.13751637449793</v>
      </c>
    </row>
    <row r="6987" spans="2:3" x14ac:dyDescent="0.25">
      <c r="B6987" s="237">
        <v>6924</v>
      </c>
      <c r="C6987" s="236">
        <v>89.92788488067842</v>
      </c>
    </row>
    <row r="6988" spans="2:3" x14ac:dyDescent="0.25">
      <c r="B6988" s="237">
        <v>6925</v>
      </c>
      <c r="C6988" s="236">
        <v>254.42482780735256</v>
      </c>
    </row>
    <row r="6989" spans="2:3" x14ac:dyDescent="0.25">
      <c r="B6989" s="237">
        <v>6926</v>
      </c>
      <c r="C6989" s="236">
        <v>92.792188037550844</v>
      </c>
    </row>
    <row r="6990" spans="2:3" x14ac:dyDescent="0.25">
      <c r="B6990" s="237">
        <v>6927</v>
      </c>
      <c r="C6990" s="236">
        <v>213.95883383316522</v>
      </c>
    </row>
    <row r="6991" spans="2:3" x14ac:dyDescent="0.25">
      <c r="B6991" s="237">
        <v>6928</v>
      </c>
      <c r="C6991" s="236">
        <v>135.86165836058839</v>
      </c>
    </row>
    <row r="6992" spans="2:3" x14ac:dyDescent="0.25">
      <c r="B6992" s="237">
        <v>6929</v>
      </c>
      <c r="C6992" s="236">
        <v>111.88266259284399</v>
      </c>
    </row>
    <row r="6993" spans="2:3" x14ac:dyDescent="0.25">
      <c r="B6993" s="237">
        <v>6930</v>
      </c>
      <c r="C6993" s="236">
        <v>126.74805629779951</v>
      </c>
    </row>
    <row r="6994" spans="2:3" x14ac:dyDescent="0.25">
      <c r="B6994" s="237">
        <v>6931</v>
      </c>
      <c r="C6994" s="236">
        <v>121.59973725258401</v>
      </c>
    </row>
    <row r="6995" spans="2:3" x14ac:dyDescent="0.25">
      <c r="B6995" s="237">
        <v>6932</v>
      </c>
      <c r="C6995" s="236">
        <v>108.44425077166161</v>
      </c>
    </row>
    <row r="6996" spans="2:3" x14ac:dyDescent="0.25">
      <c r="B6996" s="237">
        <v>6933</v>
      </c>
      <c r="C6996" s="236">
        <v>90.880029994258564</v>
      </c>
    </row>
    <row r="6997" spans="2:3" x14ac:dyDescent="0.25">
      <c r="B6997" s="237">
        <v>6934</v>
      </c>
      <c r="C6997" s="236">
        <v>164.37165389458059</v>
      </c>
    </row>
    <row r="6998" spans="2:3" x14ac:dyDescent="0.25">
      <c r="B6998" s="237">
        <v>6935</v>
      </c>
      <c r="C6998" s="236">
        <v>135.89832855119636</v>
      </c>
    </row>
    <row r="6999" spans="2:3" x14ac:dyDescent="0.25">
      <c r="B6999" s="237">
        <v>6936</v>
      </c>
      <c r="C6999" s="236">
        <v>103.14781552803632</v>
      </c>
    </row>
    <row r="7000" spans="2:3" x14ac:dyDescent="0.25">
      <c r="B7000" s="237">
        <v>6937</v>
      </c>
      <c r="C7000" s="236">
        <v>147.36772341093433</v>
      </c>
    </row>
    <row r="7001" spans="2:3" x14ac:dyDescent="0.25">
      <c r="B7001" s="237">
        <v>6938</v>
      </c>
      <c r="C7001" s="236">
        <v>111.96798997180039</v>
      </c>
    </row>
    <row r="7002" spans="2:3" x14ac:dyDescent="0.25">
      <c r="B7002" s="237">
        <v>6939</v>
      </c>
      <c r="C7002" s="236">
        <v>70.661714432780741</v>
      </c>
    </row>
    <row r="7003" spans="2:3" x14ac:dyDescent="0.25">
      <c r="B7003" s="237">
        <v>6940</v>
      </c>
      <c r="C7003" s="236">
        <v>173.07186767514978</v>
      </c>
    </row>
    <row r="7004" spans="2:3" x14ac:dyDescent="0.25">
      <c r="B7004" s="237">
        <v>6941</v>
      </c>
      <c r="C7004" s="236">
        <v>120.82012030273077</v>
      </c>
    </row>
    <row r="7005" spans="2:3" x14ac:dyDescent="0.25">
      <c r="B7005" s="237">
        <v>6942</v>
      </c>
      <c r="C7005" s="236">
        <v>119.50897953759946</v>
      </c>
    </row>
    <row r="7006" spans="2:3" x14ac:dyDescent="0.25">
      <c r="B7006" s="237">
        <v>6943</v>
      </c>
      <c r="C7006" s="236">
        <v>138.27997186311723</v>
      </c>
    </row>
    <row r="7007" spans="2:3" x14ac:dyDescent="0.25">
      <c r="B7007" s="237">
        <v>6944</v>
      </c>
      <c r="C7007" s="236">
        <v>126.75180812788261</v>
      </c>
    </row>
    <row r="7008" spans="2:3" x14ac:dyDescent="0.25">
      <c r="B7008" s="237">
        <v>6945</v>
      </c>
      <c r="C7008" s="236">
        <v>139.75407801641578</v>
      </c>
    </row>
    <row r="7009" spans="2:3" x14ac:dyDescent="0.25">
      <c r="B7009" s="237">
        <v>6946</v>
      </c>
      <c r="C7009" s="236">
        <v>84.8621349393038</v>
      </c>
    </row>
    <row r="7010" spans="2:3" x14ac:dyDescent="0.25">
      <c r="B7010" s="237">
        <v>6947</v>
      </c>
      <c r="C7010" s="236">
        <v>117.82587370525624</v>
      </c>
    </row>
    <row r="7011" spans="2:3" x14ac:dyDescent="0.25">
      <c r="B7011" s="237">
        <v>6948</v>
      </c>
      <c r="C7011" s="236">
        <v>103.27469536924193</v>
      </c>
    </row>
    <row r="7012" spans="2:3" x14ac:dyDescent="0.25">
      <c r="B7012" s="237">
        <v>6949</v>
      </c>
      <c r="C7012" s="236">
        <v>133.55720532754418</v>
      </c>
    </row>
    <row r="7013" spans="2:3" x14ac:dyDescent="0.25">
      <c r="B7013" s="237">
        <v>6950</v>
      </c>
      <c r="C7013" s="236">
        <v>150.19137467135255</v>
      </c>
    </row>
    <row r="7014" spans="2:3" x14ac:dyDescent="0.25">
      <c r="B7014" s="237">
        <v>6951</v>
      </c>
      <c r="C7014" s="236">
        <v>125.72378038975879</v>
      </c>
    </row>
    <row r="7015" spans="2:3" x14ac:dyDescent="0.25">
      <c r="B7015" s="237">
        <v>6952</v>
      </c>
      <c r="C7015" s="236">
        <v>120.52347295111905</v>
      </c>
    </row>
    <row r="7016" spans="2:3" x14ac:dyDescent="0.25">
      <c r="B7016" s="237">
        <v>6953</v>
      </c>
      <c r="C7016" s="236">
        <v>93.5081202312073</v>
      </c>
    </row>
    <row r="7017" spans="2:3" x14ac:dyDescent="0.25">
      <c r="B7017" s="237">
        <v>6954</v>
      </c>
      <c r="C7017" s="236">
        <v>107.72193468215477</v>
      </c>
    </row>
    <row r="7018" spans="2:3" x14ac:dyDescent="0.25">
      <c r="B7018" s="237">
        <v>6955</v>
      </c>
      <c r="C7018" s="236">
        <v>87.22143957962011</v>
      </c>
    </row>
    <row r="7019" spans="2:3" x14ac:dyDescent="0.25">
      <c r="B7019" s="237">
        <v>6956</v>
      </c>
      <c r="C7019" s="236">
        <v>175.83834427697684</v>
      </c>
    </row>
    <row r="7020" spans="2:3" x14ac:dyDescent="0.25">
      <c r="B7020" s="237">
        <v>6957</v>
      </c>
      <c r="C7020" s="236">
        <v>153.15037609900719</v>
      </c>
    </row>
    <row r="7021" spans="2:3" x14ac:dyDescent="0.25">
      <c r="B7021" s="237">
        <v>6958</v>
      </c>
      <c r="C7021" s="236">
        <v>188.7279425080751</v>
      </c>
    </row>
    <row r="7022" spans="2:3" x14ac:dyDescent="0.25">
      <c r="B7022" s="237">
        <v>6959</v>
      </c>
      <c r="C7022" s="236">
        <v>125.42408623178437</v>
      </c>
    </row>
    <row r="7023" spans="2:3" x14ac:dyDescent="0.25">
      <c r="B7023" s="237">
        <v>6960</v>
      </c>
      <c r="C7023" s="236">
        <v>118.46241766371365</v>
      </c>
    </row>
    <row r="7024" spans="2:3" x14ac:dyDescent="0.25">
      <c r="B7024" s="237">
        <v>6961</v>
      </c>
      <c r="C7024" s="236">
        <v>205.34084664246799</v>
      </c>
    </row>
    <row r="7025" spans="2:3" x14ac:dyDescent="0.25">
      <c r="B7025" s="237">
        <v>6962</v>
      </c>
      <c r="C7025" s="236">
        <v>134.62945127304107</v>
      </c>
    </row>
    <row r="7026" spans="2:3" x14ac:dyDescent="0.25">
      <c r="B7026" s="237">
        <v>6963</v>
      </c>
      <c r="C7026" s="236">
        <v>103.15587420419415</v>
      </c>
    </row>
    <row r="7027" spans="2:3" x14ac:dyDescent="0.25">
      <c r="B7027" s="237">
        <v>6964</v>
      </c>
      <c r="C7027" s="236">
        <v>104.25156685809652</v>
      </c>
    </row>
    <row r="7028" spans="2:3" x14ac:dyDescent="0.25">
      <c r="B7028" s="237">
        <v>6965</v>
      </c>
      <c r="C7028" s="236">
        <v>100.31044026011959</v>
      </c>
    </row>
    <row r="7029" spans="2:3" x14ac:dyDescent="0.25">
      <c r="B7029" s="237">
        <v>6966</v>
      </c>
      <c r="C7029" s="236">
        <v>112.97449776999166</v>
      </c>
    </row>
    <row r="7030" spans="2:3" x14ac:dyDescent="0.25">
      <c r="B7030" s="237">
        <v>6967</v>
      </c>
      <c r="C7030" s="236">
        <v>88.968746522730598</v>
      </c>
    </row>
    <row r="7031" spans="2:3" x14ac:dyDescent="0.25">
      <c r="B7031" s="237">
        <v>6968</v>
      </c>
      <c r="C7031" s="236">
        <v>166.5589645297465</v>
      </c>
    </row>
    <row r="7032" spans="2:3" x14ac:dyDescent="0.25">
      <c r="B7032" s="237">
        <v>6969</v>
      </c>
      <c r="C7032" s="236">
        <v>124.75308963596864</v>
      </c>
    </row>
    <row r="7033" spans="2:3" x14ac:dyDescent="0.25">
      <c r="B7033" s="237">
        <v>6970</v>
      </c>
      <c r="C7033" s="236">
        <v>61.914203044222312</v>
      </c>
    </row>
    <row r="7034" spans="2:3" x14ac:dyDescent="0.25">
      <c r="B7034" s="237">
        <v>6971</v>
      </c>
      <c r="C7034" s="236">
        <v>125.16255493824187</v>
      </c>
    </row>
    <row r="7035" spans="2:3" x14ac:dyDescent="0.25">
      <c r="B7035" s="237">
        <v>6972</v>
      </c>
      <c r="C7035" s="236">
        <v>158.53714544781934</v>
      </c>
    </row>
    <row r="7036" spans="2:3" x14ac:dyDescent="0.25">
      <c r="B7036" s="237">
        <v>6973</v>
      </c>
      <c r="C7036" s="236">
        <v>171.14114718888359</v>
      </c>
    </row>
    <row r="7037" spans="2:3" x14ac:dyDescent="0.25">
      <c r="B7037" s="237">
        <v>6974</v>
      </c>
      <c r="C7037" s="236">
        <v>136.46475442673159</v>
      </c>
    </row>
    <row r="7038" spans="2:3" x14ac:dyDescent="0.25">
      <c r="B7038" s="237">
        <v>6975</v>
      </c>
      <c r="C7038" s="236">
        <v>122.70326945346561</v>
      </c>
    </row>
    <row r="7039" spans="2:3" x14ac:dyDescent="0.25">
      <c r="B7039" s="237">
        <v>6976</v>
      </c>
      <c r="C7039" s="236">
        <v>74.142578750261833</v>
      </c>
    </row>
    <row r="7040" spans="2:3" x14ac:dyDescent="0.25">
      <c r="B7040" s="237">
        <v>6977</v>
      </c>
      <c r="C7040" s="236">
        <v>160.2899032630196</v>
      </c>
    </row>
    <row r="7041" spans="2:3" x14ac:dyDescent="0.25">
      <c r="B7041" s="237">
        <v>6978</v>
      </c>
      <c r="C7041" s="236">
        <v>182.45534900059104</v>
      </c>
    </row>
    <row r="7042" spans="2:3" x14ac:dyDescent="0.25">
      <c r="B7042" s="237">
        <v>6979</v>
      </c>
      <c r="C7042" s="236">
        <v>183.79719259484222</v>
      </c>
    </row>
    <row r="7043" spans="2:3" x14ac:dyDescent="0.25">
      <c r="B7043" s="237">
        <v>6980</v>
      </c>
      <c r="C7043" s="236">
        <v>127.03919021854325</v>
      </c>
    </row>
    <row r="7044" spans="2:3" x14ac:dyDescent="0.25">
      <c r="B7044" s="237">
        <v>6981</v>
      </c>
      <c r="C7044" s="236">
        <v>133.76444842827851</v>
      </c>
    </row>
    <row r="7045" spans="2:3" x14ac:dyDescent="0.25">
      <c r="B7045" s="237">
        <v>6982</v>
      </c>
      <c r="C7045" s="236">
        <v>84.911588749989392</v>
      </c>
    </row>
    <row r="7046" spans="2:3" x14ac:dyDescent="0.25">
      <c r="B7046" s="237">
        <v>6983</v>
      </c>
      <c r="C7046" s="236">
        <v>207.97826151435171</v>
      </c>
    </row>
    <row r="7047" spans="2:3" x14ac:dyDescent="0.25">
      <c r="B7047" s="237">
        <v>6984</v>
      </c>
      <c r="C7047" s="236">
        <v>147.88467613031185</v>
      </c>
    </row>
    <row r="7048" spans="2:3" x14ac:dyDescent="0.25">
      <c r="B7048" s="237">
        <v>6985</v>
      </c>
      <c r="C7048" s="236">
        <v>79.661466771274689</v>
      </c>
    </row>
    <row r="7049" spans="2:3" x14ac:dyDescent="0.25">
      <c r="B7049" s="237">
        <v>6986</v>
      </c>
      <c r="C7049" s="236">
        <v>199.50090729447712</v>
      </c>
    </row>
    <row r="7050" spans="2:3" x14ac:dyDescent="0.25">
      <c r="B7050" s="237">
        <v>6987</v>
      </c>
      <c r="C7050" s="236">
        <v>185.52075685270054</v>
      </c>
    </row>
    <row r="7051" spans="2:3" x14ac:dyDescent="0.25">
      <c r="B7051" s="237">
        <v>6988</v>
      </c>
      <c r="C7051" s="236">
        <v>155.56489901301077</v>
      </c>
    </row>
    <row r="7052" spans="2:3" x14ac:dyDescent="0.25">
      <c r="B7052" s="237">
        <v>6989</v>
      </c>
      <c r="C7052" s="236">
        <v>76.663114230379364</v>
      </c>
    </row>
    <row r="7053" spans="2:3" x14ac:dyDescent="0.25">
      <c r="B7053" s="237">
        <v>6990</v>
      </c>
      <c r="C7053" s="236">
        <v>99.927794214879668</v>
      </c>
    </row>
    <row r="7054" spans="2:3" x14ac:dyDescent="0.25">
      <c r="B7054" s="237">
        <v>6991</v>
      </c>
      <c r="C7054" s="236">
        <v>170.53041470404446</v>
      </c>
    </row>
    <row r="7055" spans="2:3" x14ac:dyDescent="0.25">
      <c r="B7055" s="237">
        <v>6992</v>
      </c>
      <c r="C7055" s="236">
        <v>120.42515390484729</v>
      </c>
    </row>
    <row r="7056" spans="2:3" x14ac:dyDescent="0.25">
      <c r="B7056" s="237">
        <v>6993</v>
      </c>
      <c r="C7056" s="236">
        <v>80.428313812617517</v>
      </c>
    </row>
    <row r="7057" spans="2:3" x14ac:dyDescent="0.25">
      <c r="B7057" s="237">
        <v>6994</v>
      </c>
      <c r="C7057" s="236">
        <v>118.92916302816626</v>
      </c>
    </row>
    <row r="7058" spans="2:3" x14ac:dyDescent="0.25">
      <c r="B7058" s="237">
        <v>6995</v>
      </c>
      <c r="C7058" s="236">
        <v>102.97256684458974</v>
      </c>
    </row>
    <row r="7059" spans="2:3" x14ac:dyDescent="0.25">
      <c r="B7059" s="237">
        <v>6996</v>
      </c>
      <c r="C7059" s="236">
        <v>79.388047504272151</v>
      </c>
    </row>
    <row r="7060" spans="2:3" x14ac:dyDescent="0.25">
      <c r="B7060" s="237">
        <v>6997</v>
      </c>
      <c r="C7060" s="236">
        <v>143.71916595830945</v>
      </c>
    </row>
    <row r="7061" spans="2:3" x14ac:dyDescent="0.25">
      <c r="B7061" s="237">
        <v>6998</v>
      </c>
      <c r="C7061" s="236">
        <v>177.46732732816963</v>
      </c>
    </row>
    <row r="7062" spans="2:3" x14ac:dyDescent="0.25">
      <c r="B7062" s="237">
        <v>6999</v>
      </c>
      <c r="C7062" s="236">
        <v>131.79089186099355</v>
      </c>
    </row>
    <row r="7063" spans="2:3" x14ac:dyDescent="0.25">
      <c r="B7063" s="237">
        <v>7000</v>
      </c>
      <c r="C7063" s="236">
        <v>124.13613189118877</v>
      </c>
    </row>
    <row r="7064" spans="2:3" x14ac:dyDescent="0.25">
      <c r="B7064" s="237">
        <v>7001</v>
      </c>
      <c r="C7064" s="236">
        <v>122.95524569024622</v>
      </c>
    </row>
    <row r="7065" spans="2:3" x14ac:dyDescent="0.25">
      <c r="B7065" s="237">
        <v>7002</v>
      </c>
      <c r="C7065" s="236">
        <v>136.67289897308422</v>
      </c>
    </row>
    <row r="7066" spans="2:3" x14ac:dyDescent="0.25">
      <c r="B7066" s="237">
        <v>7003</v>
      </c>
      <c r="C7066" s="236">
        <v>126.3337776137855</v>
      </c>
    </row>
    <row r="7067" spans="2:3" x14ac:dyDescent="0.25">
      <c r="B7067" s="237">
        <v>7004</v>
      </c>
      <c r="C7067" s="236">
        <v>110.10950865823851</v>
      </c>
    </row>
    <row r="7068" spans="2:3" x14ac:dyDescent="0.25">
      <c r="B7068" s="237">
        <v>7005</v>
      </c>
      <c r="C7068" s="236">
        <v>112.27696598149916</v>
      </c>
    </row>
    <row r="7069" spans="2:3" x14ac:dyDescent="0.25">
      <c r="B7069" s="237">
        <v>7006</v>
      </c>
      <c r="C7069" s="236">
        <v>94.482774743108607</v>
      </c>
    </row>
    <row r="7070" spans="2:3" x14ac:dyDescent="0.25">
      <c r="B7070" s="237">
        <v>7007</v>
      </c>
      <c r="C7070" s="236">
        <v>175.70606772648273</v>
      </c>
    </row>
    <row r="7071" spans="2:3" x14ac:dyDescent="0.25">
      <c r="B7071" s="237">
        <v>7008</v>
      </c>
      <c r="C7071" s="236">
        <v>170.50888167856093</v>
      </c>
    </row>
    <row r="7072" spans="2:3" x14ac:dyDescent="0.25">
      <c r="B7072" s="237">
        <v>7009</v>
      </c>
      <c r="C7072" s="236">
        <v>78.66774659711335</v>
      </c>
    </row>
    <row r="7073" spans="2:3" x14ac:dyDescent="0.25">
      <c r="B7073" s="237">
        <v>7010</v>
      </c>
      <c r="C7073" s="236">
        <v>72.983978179277372</v>
      </c>
    </row>
    <row r="7074" spans="2:3" x14ac:dyDescent="0.25">
      <c r="B7074" s="237">
        <v>7011</v>
      </c>
      <c r="C7074" s="236">
        <v>113.93997498414406</v>
      </c>
    </row>
    <row r="7075" spans="2:3" x14ac:dyDescent="0.25">
      <c r="B7075" s="237">
        <v>7012</v>
      </c>
      <c r="C7075" s="236">
        <v>125.88458554133624</v>
      </c>
    </row>
    <row r="7076" spans="2:3" x14ac:dyDescent="0.25">
      <c r="B7076" s="237">
        <v>7013</v>
      </c>
      <c r="C7076" s="236">
        <v>151.59616751662435</v>
      </c>
    </row>
    <row r="7077" spans="2:3" x14ac:dyDescent="0.25">
      <c r="B7077" s="237">
        <v>7014</v>
      </c>
      <c r="C7077" s="236">
        <v>130.96411421067069</v>
      </c>
    </row>
    <row r="7078" spans="2:3" x14ac:dyDescent="0.25">
      <c r="B7078" s="237">
        <v>7015</v>
      </c>
      <c r="C7078" s="236">
        <v>91.354406360770781</v>
      </c>
    </row>
    <row r="7079" spans="2:3" x14ac:dyDescent="0.25">
      <c r="B7079" s="237">
        <v>7016</v>
      </c>
      <c r="C7079" s="236">
        <v>151.17742235387482</v>
      </c>
    </row>
    <row r="7080" spans="2:3" x14ac:dyDescent="0.25">
      <c r="B7080" s="237">
        <v>7017</v>
      </c>
      <c r="C7080" s="236">
        <v>129.80085935541288</v>
      </c>
    </row>
    <row r="7081" spans="2:3" x14ac:dyDescent="0.25">
      <c r="B7081" s="237">
        <v>7018</v>
      </c>
      <c r="C7081" s="236">
        <v>149.89028852007615</v>
      </c>
    </row>
    <row r="7082" spans="2:3" x14ac:dyDescent="0.25">
      <c r="B7082" s="237">
        <v>7019</v>
      </c>
      <c r="C7082" s="236">
        <v>123.09742660346515</v>
      </c>
    </row>
    <row r="7083" spans="2:3" x14ac:dyDescent="0.25">
      <c r="B7083" s="237">
        <v>7020</v>
      </c>
      <c r="C7083" s="236">
        <v>124.18170494932545</v>
      </c>
    </row>
    <row r="7084" spans="2:3" x14ac:dyDescent="0.25">
      <c r="B7084" s="237">
        <v>7021</v>
      </c>
      <c r="C7084" s="236">
        <v>175.0269645618522</v>
      </c>
    </row>
    <row r="7085" spans="2:3" x14ac:dyDescent="0.25">
      <c r="B7085" s="237">
        <v>7022</v>
      </c>
      <c r="C7085" s="236">
        <v>146.88489080208689</v>
      </c>
    </row>
    <row r="7086" spans="2:3" x14ac:dyDescent="0.25">
      <c r="B7086" s="237">
        <v>7023</v>
      </c>
      <c r="C7086" s="236">
        <v>118.67510309399107</v>
      </c>
    </row>
    <row r="7087" spans="2:3" x14ac:dyDescent="0.25">
      <c r="B7087" s="237">
        <v>7024</v>
      </c>
      <c r="C7087" s="236">
        <v>162.81604311102919</v>
      </c>
    </row>
    <row r="7088" spans="2:3" x14ac:dyDescent="0.25">
      <c r="B7088" s="237">
        <v>7025</v>
      </c>
      <c r="C7088" s="236">
        <v>135.44740168230271</v>
      </c>
    </row>
    <row r="7089" spans="2:3" x14ac:dyDescent="0.25">
      <c r="B7089" s="237">
        <v>7026</v>
      </c>
      <c r="C7089" s="236">
        <v>140.50045569273334</v>
      </c>
    </row>
    <row r="7090" spans="2:3" x14ac:dyDescent="0.25">
      <c r="B7090" s="237">
        <v>7027</v>
      </c>
      <c r="C7090" s="236">
        <v>100.79045855578751</v>
      </c>
    </row>
    <row r="7091" spans="2:3" x14ac:dyDescent="0.25">
      <c r="B7091" s="237">
        <v>7028</v>
      </c>
      <c r="C7091" s="236">
        <v>123.1125955636217</v>
      </c>
    </row>
    <row r="7092" spans="2:3" x14ac:dyDescent="0.25">
      <c r="B7092" s="237">
        <v>7029</v>
      </c>
      <c r="C7092" s="236">
        <v>204.71264948771449</v>
      </c>
    </row>
    <row r="7093" spans="2:3" x14ac:dyDescent="0.25">
      <c r="B7093" s="237">
        <v>7030</v>
      </c>
      <c r="C7093" s="236">
        <v>128.28939183846015</v>
      </c>
    </row>
    <row r="7094" spans="2:3" x14ac:dyDescent="0.25">
      <c r="B7094" s="237">
        <v>7031</v>
      </c>
      <c r="C7094" s="236">
        <v>108.0187259521209</v>
      </c>
    </row>
    <row r="7095" spans="2:3" x14ac:dyDescent="0.25">
      <c r="B7095" s="237">
        <v>7032</v>
      </c>
      <c r="C7095" s="236">
        <v>145.06079800431257</v>
      </c>
    </row>
    <row r="7096" spans="2:3" x14ac:dyDescent="0.25">
      <c r="B7096" s="237">
        <v>7033</v>
      </c>
      <c r="C7096" s="236">
        <v>140.12516316952062</v>
      </c>
    </row>
    <row r="7097" spans="2:3" x14ac:dyDescent="0.25">
      <c r="B7097" s="237">
        <v>7034</v>
      </c>
      <c r="C7097" s="236">
        <v>137.29722882905278</v>
      </c>
    </row>
    <row r="7098" spans="2:3" x14ac:dyDescent="0.25">
      <c r="B7098" s="237">
        <v>7035</v>
      </c>
      <c r="C7098" s="236">
        <v>166.33257382443261</v>
      </c>
    </row>
    <row r="7099" spans="2:3" x14ac:dyDescent="0.25">
      <c r="B7099" s="237">
        <v>7036</v>
      </c>
      <c r="C7099" s="236">
        <v>153.68389013934592</v>
      </c>
    </row>
    <row r="7100" spans="2:3" x14ac:dyDescent="0.25">
      <c r="B7100" s="237">
        <v>7037</v>
      </c>
      <c r="C7100" s="236">
        <v>101.09517139429617</v>
      </c>
    </row>
    <row r="7101" spans="2:3" x14ac:dyDescent="0.25">
      <c r="B7101" s="237">
        <v>7038</v>
      </c>
      <c r="C7101" s="236">
        <v>141.58557595981645</v>
      </c>
    </row>
    <row r="7102" spans="2:3" x14ac:dyDescent="0.25">
      <c r="B7102" s="237">
        <v>7039</v>
      </c>
      <c r="C7102" s="236">
        <v>179.71663091414609</v>
      </c>
    </row>
    <row r="7103" spans="2:3" x14ac:dyDescent="0.25">
      <c r="B7103" s="237">
        <v>7040</v>
      </c>
      <c r="C7103" s="236">
        <v>105.30917369168252</v>
      </c>
    </row>
    <row r="7104" spans="2:3" x14ac:dyDescent="0.25">
      <c r="B7104" s="237">
        <v>7041</v>
      </c>
      <c r="C7104" s="236">
        <v>135.96498536444273</v>
      </c>
    </row>
    <row r="7105" spans="2:3" x14ac:dyDescent="0.25">
      <c r="B7105" s="237">
        <v>7042</v>
      </c>
      <c r="C7105" s="236">
        <v>143.25667846979908</v>
      </c>
    </row>
    <row r="7106" spans="2:3" x14ac:dyDescent="0.25">
      <c r="B7106" s="237">
        <v>7043</v>
      </c>
      <c r="C7106" s="236">
        <v>94.195941552626351</v>
      </c>
    </row>
    <row r="7107" spans="2:3" x14ac:dyDescent="0.25">
      <c r="B7107" s="237">
        <v>7044</v>
      </c>
      <c r="C7107" s="236">
        <v>183.64076704341704</v>
      </c>
    </row>
    <row r="7108" spans="2:3" x14ac:dyDescent="0.25">
      <c r="B7108" s="237">
        <v>7045</v>
      </c>
      <c r="C7108" s="236">
        <v>128.93279323511263</v>
      </c>
    </row>
    <row r="7109" spans="2:3" x14ac:dyDescent="0.25">
      <c r="B7109" s="237">
        <v>7046</v>
      </c>
      <c r="C7109" s="236">
        <v>115.934973840034</v>
      </c>
    </row>
    <row r="7110" spans="2:3" x14ac:dyDescent="0.25">
      <c r="B7110" s="237">
        <v>7047</v>
      </c>
      <c r="C7110" s="236">
        <v>159.72489823104362</v>
      </c>
    </row>
    <row r="7111" spans="2:3" x14ac:dyDescent="0.25">
      <c r="B7111" s="237">
        <v>7048</v>
      </c>
      <c r="C7111" s="236">
        <v>148.19894100537414</v>
      </c>
    </row>
    <row r="7112" spans="2:3" x14ac:dyDescent="0.25">
      <c r="B7112" s="237">
        <v>7049</v>
      </c>
      <c r="C7112" s="236">
        <v>68.236965946619364</v>
      </c>
    </row>
    <row r="7113" spans="2:3" x14ac:dyDescent="0.25">
      <c r="B7113" s="237">
        <v>7050</v>
      </c>
      <c r="C7113" s="236">
        <v>88.239282002555271</v>
      </c>
    </row>
    <row r="7114" spans="2:3" x14ac:dyDescent="0.25">
      <c r="B7114" s="237">
        <v>7051</v>
      </c>
      <c r="C7114" s="236">
        <v>132.26804696416727</v>
      </c>
    </row>
    <row r="7115" spans="2:3" x14ac:dyDescent="0.25">
      <c r="B7115" s="237">
        <v>7052</v>
      </c>
      <c r="C7115" s="236">
        <v>240.90704207005689</v>
      </c>
    </row>
    <row r="7116" spans="2:3" x14ac:dyDescent="0.25">
      <c r="B7116" s="237">
        <v>7053</v>
      </c>
      <c r="C7116" s="236">
        <v>103.3996689620092</v>
      </c>
    </row>
    <row r="7117" spans="2:3" x14ac:dyDescent="0.25">
      <c r="B7117" s="237">
        <v>7054</v>
      </c>
      <c r="C7117" s="236">
        <v>137.10384726082503</v>
      </c>
    </row>
    <row r="7118" spans="2:3" x14ac:dyDescent="0.25">
      <c r="B7118" s="237">
        <v>7055</v>
      </c>
      <c r="C7118" s="236">
        <v>204.32322833768325</v>
      </c>
    </row>
    <row r="7119" spans="2:3" x14ac:dyDescent="0.25">
      <c r="B7119" s="237">
        <v>7056</v>
      </c>
      <c r="C7119" s="236">
        <v>152.68286271624177</v>
      </c>
    </row>
    <row r="7120" spans="2:3" x14ac:dyDescent="0.25">
      <c r="B7120" s="237">
        <v>7057</v>
      </c>
      <c r="C7120" s="236">
        <v>138.4128276170145</v>
      </c>
    </row>
    <row r="7121" spans="2:3" x14ac:dyDescent="0.25">
      <c r="B7121" s="237">
        <v>7058</v>
      </c>
      <c r="C7121" s="236">
        <v>105.04981888898719</v>
      </c>
    </row>
    <row r="7122" spans="2:3" x14ac:dyDescent="0.25">
      <c r="B7122" s="237">
        <v>7059</v>
      </c>
      <c r="C7122" s="236">
        <v>119.87029523527603</v>
      </c>
    </row>
    <row r="7123" spans="2:3" x14ac:dyDescent="0.25">
      <c r="B7123" s="237">
        <v>7060</v>
      </c>
      <c r="C7123" s="236">
        <v>146.13124908417061</v>
      </c>
    </row>
    <row r="7124" spans="2:3" x14ac:dyDescent="0.25">
      <c r="B7124" s="237">
        <v>7061</v>
      </c>
      <c r="C7124" s="236">
        <v>154.91312815472963</v>
      </c>
    </row>
    <row r="7125" spans="2:3" x14ac:dyDescent="0.25">
      <c r="B7125" s="237">
        <v>7062</v>
      </c>
      <c r="C7125" s="236">
        <v>141.09862366961227</v>
      </c>
    </row>
    <row r="7126" spans="2:3" x14ac:dyDescent="0.25">
      <c r="B7126" s="237">
        <v>7063</v>
      </c>
      <c r="C7126" s="236">
        <v>158.81495754647952</v>
      </c>
    </row>
    <row r="7127" spans="2:3" x14ac:dyDescent="0.25">
      <c r="B7127" s="237">
        <v>7064</v>
      </c>
      <c r="C7127" s="236">
        <v>114.06223852750286</v>
      </c>
    </row>
    <row r="7128" spans="2:3" x14ac:dyDescent="0.25">
      <c r="B7128" s="237">
        <v>7065</v>
      </c>
      <c r="C7128" s="236">
        <v>127.21748580836491</v>
      </c>
    </row>
    <row r="7129" spans="2:3" x14ac:dyDescent="0.25">
      <c r="B7129" s="237">
        <v>7066</v>
      </c>
      <c r="C7129" s="236">
        <v>121.77625510379524</v>
      </c>
    </row>
    <row r="7130" spans="2:3" x14ac:dyDescent="0.25">
      <c r="B7130" s="237">
        <v>7067</v>
      </c>
      <c r="C7130" s="236">
        <v>177.37520915929088</v>
      </c>
    </row>
    <row r="7131" spans="2:3" x14ac:dyDescent="0.25">
      <c r="B7131" s="237">
        <v>7068</v>
      </c>
      <c r="C7131" s="236">
        <v>136.76219903673709</v>
      </c>
    </row>
    <row r="7132" spans="2:3" x14ac:dyDescent="0.25">
      <c r="B7132" s="237">
        <v>7069</v>
      </c>
      <c r="C7132" s="236">
        <v>116.42362010229745</v>
      </c>
    </row>
    <row r="7133" spans="2:3" x14ac:dyDescent="0.25">
      <c r="B7133" s="237">
        <v>7070</v>
      </c>
      <c r="C7133" s="236">
        <v>90.857640971656295</v>
      </c>
    </row>
    <row r="7134" spans="2:3" x14ac:dyDescent="0.25">
      <c r="B7134" s="237">
        <v>7071</v>
      </c>
      <c r="C7134" s="236">
        <v>139.98380097255964</v>
      </c>
    </row>
    <row r="7135" spans="2:3" x14ac:dyDescent="0.25">
      <c r="B7135" s="237">
        <v>7072</v>
      </c>
      <c r="C7135" s="236">
        <v>128.91068225198848</v>
      </c>
    </row>
    <row r="7136" spans="2:3" x14ac:dyDescent="0.25">
      <c r="B7136" s="237">
        <v>7073</v>
      </c>
      <c r="C7136" s="236">
        <v>126.79582530235238</v>
      </c>
    </row>
    <row r="7137" spans="2:3" x14ac:dyDescent="0.25">
      <c r="B7137" s="237">
        <v>7074</v>
      </c>
      <c r="C7137" s="236">
        <v>152.85097942914621</v>
      </c>
    </row>
    <row r="7138" spans="2:3" x14ac:dyDescent="0.25">
      <c r="B7138" s="237">
        <v>7075</v>
      </c>
      <c r="C7138" s="236">
        <v>96.86180511007116</v>
      </c>
    </row>
    <row r="7139" spans="2:3" x14ac:dyDescent="0.25">
      <c r="B7139" s="237">
        <v>7076</v>
      </c>
      <c r="C7139" s="236">
        <v>90.956057099679583</v>
      </c>
    </row>
    <row r="7140" spans="2:3" x14ac:dyDescent="0.25">
      <c r="B7140" s="237">
        <v>7077</v>
      </c>
      <c r="C7140" s="236">
        <v>83.433991880896642</v>
      </c>
    </row>
    <row r="7141" spans="2:3" x14ac:dyDescent="0.25">
      <c r="B7141" s="237">
        <v>7078</v>
      </c>
      <c r="C7141" s="236">
        <v>98.720390806419402</v>
      </c>
    </row>
    <row r="7142" spans="2:3" x14ac:dyDescent="0.25">
      <c r="B7142" s="237">
        <v>7079</v>
      </c>
      <c r="C7142" s="236">
        <v>83.437137270667748</v>
      </c>
    </row>
    <row r="7143" spans="2:3" x14ac:dyDescent="0.25">
      <c r="B7143" s="237">
        <v>7080</v>
      </c>
      <c r="C7143" s="236">
        <v>189.22617726366374</v>
      </c>
    </row>
    <row r="7144" spans="2:3" x14ac:dyDescent="0.25">
      <c r="B7144" s="237">
        <v>7081</v>
      </c>
      <c r="C7144" s="236">
        <v>145.51792482775497</v>
      </c>
    </row>
    <row r="7145" spans="2:3" x14ac:dyDescent="0.25">
      <c r="B7145" s="237">
        <v>7082</v>
      </c>
      <c r="C7145" s="236">
        <v>111.31063075981105</v>
      </c>
    </row>
    <row r="7146" spans="2:3" x14ac:dyDescent="0.25">
      <c r="B7146" s="237">
        <v>7083</v>
      </c>
      <c r="C7146" s="236">
        <v>110.87610703803283</v>
      </c>
    </row>
    <row r="7147" spans="2:3" x14ac:dyDescent="0.25">
      <c r="B7147" s="237">
        <v>7084</v>
      </c>
      <c r="C7147" s="236">
        <v>105.91740884884412</v>
      </c>
    </row>
    <row r="7148" spans="2:3" x14ac:dyDescent="0.25">
      <c r="B7148" s="237">
        <v>7085</v>
      </c>
      <c r="C7148" s="236">
        <v>134.14584724805925</v>
      </c>
    </row>
    <row r="7149" spans="2:3" x14ac:dyDescent="0.25">
      <c r="B7149" s="237">
        <v>7086</v>
      </c>
      <c r="C7149" s="236">
        <v>108.25105575292008</v>
      </c>
    </row>
    <row r="7150" spans="2:3" x14ac:dyDescent="0.25">
      <c r="B7150" s="237">
        <v>7087</v>
      </c>
      <c r="C7150" s="236">
        <v>176.71753411952761</v>
      </c>
    </row>
    <row r="7151" spans="2:3" x14ac:dyDescent="0.25">
      <c r="B7151" s="237">
        <v>7088</v>
      </c>
      <c r="C7151" s="236">
        <v>137.02162696674793</v>
      </c>
    </row>
    <row r="7152" spans="2:3" x14ac:dyDescent="0.25">
      <c r="B7152" s="237">
        <v>7089</v>
      </c>
      <c r="C7152" s="236">
        <v>86.36820237389567</v>
      </c>
    </row>
    <row r="7153" spans="2:3" x14ac:dyDescent="0.25">
      <c r="B7153" s="237">
        <v>7090</v>
      </c>
      <c r="C7153" s="236">
        <v>105.49067831495216</v>
      </c>
    </row>
    <row r="7154" spans="2:3" x14ac:dyDescent="0.25">
      <c r="B7154" s="237">
        <v>7091</v>
      </c>
      <c r="C7154" s="236">
        <v>164.16826493882553</v>
      </c>
    </row>
    <row r="7155" spans="2:3" x14ac:dyDescent="0.25">
      <c r="B7155" s="237">
        <v>7092</v>
      </c>
      <c r="C7155" s="236">
        <v>171.81347096181059</v>
      </c>
    </row>
    <row r="7156" spans="2:3" x14ac:dyDescent="0.25">
      <c r="B7156" s="237">
        <v>7093</v>
      </c>
      <c r="C7156" s="236">
        <v>97.750600090785284</v>
      </c>
    </row>
    <row r="7157" spans="2:3" x14ac:dyDescent="0.25">
      <c r="B7157" s="237">
        <v>7094</v>
      </c>
      <c r="C7157" s="236">
        <v>127.52428231050469</v>
      </c>
    </row>
    <row r="7158" spans="2:3" x14ac:dyDescent="0.25">
      <c r="B7158" s="237">
        <v>7095</v>
      </c>
      <c r="C7158" s="236">
        <v>92.072749095134128</v>
      </c>
    </row>
    <row r="7159" spans="2:3" x14ac:dyDescent="0.25">
      <c r="B7159" s="237">
        <v>7096</v>
      </c>
      <c r="C7159" s="236">
        <v>92.019212831434743</v>
      </c>
    </row>
    <row r="7160" spans="2:3" x14ac:dyDescent="0.25">
      <c r="B7160" s="237">
        <v>7097</v>
      </c>
      <c r="C7160" s="236">
        <v>110.98686090425637</v>
      </c>
    </row>
    <row r="7161" spans="2:3" x14ac:dyDescent="0.25">
      <c r="B7161" s="237">
        <v>7098</v>
      </c>
      <c r="C7161" s="236">
        <v>189.03598056230985</v>
      </c>
    </row>
    <row r="7162" spans="2:3" x14ac:dyDescent="0.25">
      <c r="B7162" s="237">
        <v>7099</v>
      </c>
      <c r="C7162" s="236">
        <v>148.1467200588684</v>
      </c>
    </row>
    <row r="7163" spans="2:3" x14ac:dyDescent="0.25">
      <c r="B7163" s="237">
        <v>7100</v>
      </c>
      <c r="C7163" s="236">
        <v>171.71349840675569</v>
      </c>
    </row>
    <row r="7164" spans="2:3" x14ac:dyDescent="0.25">
      <c r="B7164" s="237">
        <v>7101</v>
      </c>
      <c r="C7164" s="236">
        <v>142.63270905082106</v>
      </c>
    </row>
    <row r="7165" spans="2:3" x14ac:dyDescent="0.25">
      <c r="B7165" s="237">
        <v>7102</v>
      </c>
      <c r="C7165" s="236">
        <v>157.46871177888761</v>
      </c>
    </row>
    <row r="7166" spans="2:3" x14ac:dyDescent="0.25">
      <c r="B7166" s="237">
        <v>7103</v>
      </c>
      <c r="C7166" s="236">
        <v>112.36572132290078</v>
      </c>
    </row>
    <row r="7167" spans="2:3" x14ac:dyDescent="0.25">
      <c r="B7167" s="237">
        <v>7104</v>
      </c>
      <c r="C7167" s="236">
        <v>119.41133863611114</v>
      </c>
    </row>
    <row r="7168" spans="2:3" x14ac:dyDescent="0.25">
      <c r="B7168" s="237">
        <v>7105</v>
      </c>
      <c r="C7168" s="236">
        <v>67.733117288407826</v>
      </c>
    </row>
    <row r="7169" spans="2:3" x14ac:dyDescent="0.25">
      <c r="B7169" s="237">
        <v>7106</v>
      </c>
      <c r="C7169" s="236">
        <v>127.41801063810733</v>
      </c>
    </row>
    <row r="7170" spans="2:3" x14ac:dyDescent="0.25">
      <c r="B7170" s="237">
        <v>7107</v>
      </c>
      <c r="C7170" s="236">
        <v>120.09634663646553</v>
      </c>
    </row>
    <row r="7171" spans="2:3" x14ac:dyDescent="0.25">
      <c r="B7171" s="237">
        <v>7108</v>
      </c>
      <c r="C7171" s="236">
        <v>93.520461234261631</v>
      </c>
    </row>
    <row r="7172" spans="2:3" x14ac:dyDescent="0.25">
      <c r="B7172" s="237">
        <v>7109</v>
      </c>
      <c r="C7172" s="236">
        <v>140.59459833296972</v>
      </c>
    </row>
    <row r="7173" spans="2:3" x14ac:dyDescent="0.25">
      <c r="B7173" s="237">
        <v>7110</v>
      </c>
      <c r="C7173" s="236">
        <v>128.7477047160738</v>
      </c>
    </row>
    <row r="7174" spans="2:3" x14ac:dyDescent="0.25">
      <c r="B7174" s="237">
        <v>7111</v>
      </c>
      <c r="C7174" s="236">
        <v>95.848234758871769</v>
      </c>
    </row>
    <row r="7175" spans="2:3" x14ac:dyDescent="0.25">
      <c r="B7175" s="237">
        <v>7112</v>
      </c>
      <c r="C7175" s="236">
        <v>166.24622582918241</v>
      </c>
    </row>
    <row r="7176" spans="2:3" x14ac:dyDescent="0.25">
      <c r="B7176" s="237">
        <v>7113</v>
      </c>
      <c r="C7176" s="236">
        <v>127.60963656369817</v>
      </c>
    </row>
    <row r="7177" spans="2:3" x14ac:dyDescent="0.25">
      <c r="B7177" s="237">
        <v>7114</v>
      </c>
      <c r="C7177" s="236">
        <v>121.66311134674723</v>
      </c>
    </row>
    <row r="7178" spans="2:3" x14ac:dyDescent="0.25">
      <c r="B7178" s="237">
        <v>7115</v>
      </c>
      <c r="C7178" s="236">
        <v>146.53233780464146</v>
      </c>
    </row>
    <row r="7179" spans="2:3" x14ac:dyDescent="0.25">
      <c r="B7179" s="237">
        <v>7116</v>
      </c>
      <c r="C7179" s="236">
        <v>181.9491903343044</v>
      </c>
    </row>
    <row r="7180" spans="2:3" x14ac:dyDescent="0.25">
      <c r="B7180" s="237">
        <v>7117</v>
      </c>
      <c r="C7180" s="236">
        <v>150.80672681737013</v>
      </c>
    </row>
    <row r="7181" spans="2:3" x14ac:dyDescent="0.25">
      <c r="B7181" s="237">
        <v>7118</v>
      </c>
      <c r="C7181" s="236">
        <v>124.77060290188669</v>
      </c>
    </row>
    <row r="7182" spans="2:3" x14ac:dyDescent="0.25">
      <c r="B7182" s="237">
        <v>7119</v>
      </c>
      <c r="C7182" s="236">
        <v>128.95602066972955</v>
      </c>
    </row>
    <row r="7183" spans="2:3" x14ac:dyDescent="0.25">
      <c r="B7183" s="237">
        <v>7120</v>
      </c>
      <c r="C7183" s="236">
        <v>144.28598931940948</v>
      </c>
    </row>
    <row r="7184" spans="2:3" x14ac:dyDescent="0.25">
      <c r="B7184" s="237">
        <v>7121</v>
      </c>
      <c r="C7184" s="236">
        <v>89.187622907141105</v>
      </c>
    </row>
    <row r="7185" spans="2:3" x14ac:dyDescent="0.25">
      <c r="B7185" s="237">
        <v>7122</v>
      </c>
      <c r="C7185" s="236">
        <v>111.10527729482142</v>
      </c>
    </row>
    <row r="7186" spans="2:3" x14ac:dyDescent="0.25">
      <c r="B7186" s="237">
        <v>7123</v>
      </c>
      <c r="C7186" s="236">
        <v>112.12408493137367</v>
      </c>
    </row>
    <row r="7187" spans="2:3" x14ac:dyDescent="0.25">
      <c r="B7187" s="237">
        <v>7124</v>
      </c>
      <c r="C7187" s="236">
        <v>142.94311034655499</v>
      </c>
    </row>
    <row r="7188" spans="2:3" x14ac:dyDescent="0.25">
      <c r="B7188" s="237">
        <v>7125</v>
      </c>
      <c r="C7188" s="236">
        <v>154.95024189827299</v>
      </c>
    </row>
    <row r="7189" spans="2:3" x14ac:dyDescent="0.25">
      <c r="B7189" s="237">
        <v>7126</v>
      </c>
      <c r="C7189" s="236">
        <v>138.16432178887658</v>
      </c>
    </row>
    <row r="7190" spans="2:3" x14ac:dyDescent="0.25">
      <c r="B7190" s="237">
        <v>7127</v>
      </c>
      <c r="C7190" s="236">
        <v>185.20231338387086</v>
      </c>
    </row>
    <row r="7191" spans="2:3" x14ac:dyDescent="0.25">
      <c r="B7191" s="237">
        <v>7128</v>
      </c>
      <c r="C7191" s="236">
        <v>133.73168127061376</v>
      </c>
    </row>
    <row r="7192" spans="2:3" x14ac:dyDescent="0.25">
      <c r="B7192" s="237">
        <v>7129</v>
      </c>
      <c r="C7192" s="236">
        <v>166.79034994917365</v>
      </c>
    </row>
    <row r="7193" spans="2:3" x14ac:dyDescent="0.25">
      <c r="B7193" s="237">
        <v>7130</v>
      </c>
      <c r="C7193" s="236">
        <v>135.71613193812007</v>
      </c>
    </row>
    <row r="7194" spans="2:3" x14ac:dyDescent="0.25">
      <c r="B7194" s="237">
        <v>7131</v>
      </c>
      <c r="C7194" s="236">
        <v>171.47649213328947</v>
      </c>
    </row>
    <row r="7195" spans="2:3" x14ac:dyDescent="0.25">
      <c r="B7195" s="237">
        <v>7132</v>
      </c>
      <c r="C7195" s="236">
        <v>138.11125669415028</v>
      </c>
    </row>
    <row r="7196" spans="2:3" x14ac:dyDescent="0.25">
      <c r="B7196" s="237">
        <v>7133</v>
      </c>
      <c r="C7196" s="236">
        <v>148.40423920151844</v>
      </c>
    </row>
    <row r="7197" spans="2:3" x14ac:dyDescent="0.25">
      <c r="B7197" s="237">
        <v>7134</v>
      </c>
      <c r="C7197" s="236">
        <v>121.77403258230476</v>
      </c>
    </row>
    <row r="7198" spans="2:3" x14ac:dyDescent="0.25">
      <c r="B7198" s="237">
        <v>7135</v>
      </c>
      <c r="C7198" s="236">
        <v>176.28153556326208</v>
      </c>
    </row>
    <row r="7199" spans="2:3" x14ac:dyDescent="0.25">
      <c r="B7199" s="237">
        <v>7136</v>
      </c>
      <c r="C7199" s="236">
        <v>84.698787596597342</v>
      </c>
    </row>
    <row r="7200" spans="2:3" x14ac:dyDescent="0.25">
      <c r="B7200" s="237">
        <v>7137</v>
      </c>
      <c r="C7200" s="236">
        <v>104.19845685410417</v>
      </c>
    </row>
    <row r="7201" spans="2:3" x14ac:dyDescent="0.25">
      <c r="B7201" s="237">
        <v>7138</v>
      </c>
      <c r="C7201" s="236">
        <v>132.03147172345317</v>
      </c>
    </row>
    <row r="7202" spans="2:3" x14ac:dyDescent="0.25">
      <c r="B7202" s="237">
        <v>7139</v>
      </c>
      <c r="C7202" s="236">
        <v>106.73078544004922</v>
      </c>
    </row>
    <row r="7203" spans="2:3" x14ac:dyDescent="0.25">
      <c r="B7203" s="237">
        <v>7140</v>
      </c>
      <c r="C7203" s="236">
        <v>127.03252280012727</v>
      </c>
    </row>
    <row r="7204" spans="2:3" x14ac:dyDescent="0.25">
      <c r="B7204" s="237">
        <v>7141</v>
      </c>
      <c r="C7204" s="236">
        <v>108.68214246323777</v>
      </c>
    </row>
    <row r="7205" spans="2:3" x14ac:dyDescent="0.25">
      <c r="B7205" s="237">
        <v>7142</v>
      </c>
      <c r="C7205" s="236">
        <v>105.50347509799718</v>
      </c>
    </row>
    <row r="7206" spans="2:3" x14ac:dyDescent="0.25">
      <c r="B7206" s="237">
        <v>7143</v>
      </c>
      <c r="C7206" s="236">
        <v>138.44340820931117</v>
      </c>
    </row>
    <row r="7207" spans="2:3" x14ac:dyDescent="0.25">
      <c r="B7207" s="237">
        <v>7144</v>
      </c>
      <c r="C7207" s="236">
        <v>101.63064907048854</v>
      </c>
    </row>
    <row r="7208" spans="2:3" x14ac:dyDescent="0.25">
      <c r="B7208" s="237">
        <v>7145</v>
      </c>
      <c r="C7208" s="236">
        <v>149.82248166036618</v>
      </c>
    </row>
    <row r="7209" spans="2:3" x14ac:dyDescent="0.25">
      <c r="B7209" s="237">
        <v>7146</v>
      </c>
      <c r="C7209" s="236">
        <v>119.92689915643543</v>
      </c>
    </row>
    <row r="7210" spans="2:3" x14ac:dyDescent="0.25">
      <c r="B7210" s="237">
        <v>7147</v>
      </c>
      <c r="C7210" s="236">
        <v>118.17862525962799</v>
      </c>
    </row>
    <row r="7211" spans="2:3" x14ac:dyDescent="0.25">
      <c r="B7211" s="237">
        <v>7148</v>
      </c>
      <c r="C7211" s="236">
        <v>111.83750915077215</v>
      </c>
    </row>
    <row r="7212" spans="2:3" x14ac:dyDescent="0.25">
      <c r="B7212" s="237">
        <v>7149</v>
      </c>
      <c r="C7212" s="236">
        <v>193.72417308831081</v>
      </c>
    </row>
    <row r="7213" spans="2:3" x14ac:dyDescent="0.25">
      <c r="B7213" s="237">
        <v>7150</v>
      </c>
      <c r="C7213" s="236">
        <v>98.341014361100093</v>
      </c>
    </row>
    <row r="7214" spans="2:3" x14ac:dyDescent="0.25">
      <c r="B7214" s="237">
        <v>7151</v>
      </c>
      <c r="C7214" s="236">
        <v>103.03983214092632</v>
      </c>
    </row>
    <row r="7215" spans="2:3" x14ac:dyDescent="0.25">
      <c r="B7215" s="237">
        <v>7152</v>
      </c>
      <c r="C7215" s="236">
        <v>75.348987465686179</v>
      </c>
    </row>
    <row r="7216" spans="2:3" x14ac:dyDescent="0.25">
      <c r="B7216" s="237">
        <v>7153</v>
      </c>
      <c r="C7216" s="236">
        <v>134.64182267494104</v>
      </c>
    </row>
    <row r="7217" spans="2:3" x14ac:dyDescent="0.25">
      <c r="B7217" s="237">
        <v>7154</v>
      </c>
      <c r="C7217" s="236">
        <v>130.22319591748203</v>
      </c>
    </row>
    <row r="7218" spans="2:3" x14ac:dyDescent="0.25">
      <c r="B7218" s="237">
        <v>7155</v>
      </c>
      <c r="C7218" s="236">
        <v>125.80637568284118</v>
      </c>
    </row>
    <row r="7219" spans="2:3" x14ac:dyDescent="0.25">
      <c r="B7219" s="237">
        <v>7156</v>
      </c>
      <c r="C7219" s="236">
        <v>149.01301822799641</v>
      </c>
    </row>
    <row r="7220" spans="2:3" x14ac:dyDescent="0.25">
      <c r="B7220" s="237">
        <v>7157</v>
      </c>
      <c r="C7220" s="236">
        <v>141.56946693934688</v>
      </c>
    </row>
    <row r="7221" spans="2:3" x14ac:dyDescent="0.25">
      <c r="B7221" s="237">
        <v>7158</v>
      </c>
      <c r="C7221" s="236">
        <v>139.42658354462816</v>
      </c>
    </row>
    <row r="7222" spans="2:3" x14ac:dyDescent="0.25">
      <c r="B7222" s="237">
        <v>7159</v>
      </c>
      <c r="C7222" s="236">
        <v>98.850754286038452</v>
      </c>
    </row>
    <row r="7223" spans="2:3" x14ac:dyDescent="0.25">
      <c r="B7223" s="237">
        <v>7160</v>
      </c>
      <c r="C7223" s="236">
        <v>148.30295034869823</v>
      </c>
    </row>
    <row r="7224" spans="2:3" x14ac:dyDescent="0.25">
      <c r="B7224" s="237">
        <v>7161</v>
      </c>
      <c r="C7224" s="236">
        <v>165.81762595250248</v>
      </c>
    </row>
    <row r="7225" spans="2:3" x14ac:dyDescent="0.25">
      <c r="B7225" s="237">
        <v>7162</v>
      </c>
      <c r="C7225" s="236">
        <v>142.99828344990379</v>
      </c>
    </row>
    <row r="7226" spans="2:3" x14ac:dyDescent="0.25">
      <c r="B7226" s="237">
        <v>7163</v>
      </c>
      <c r="C7226" s="236">
        <v>135.67333895516833</v>
      </c>
    </row>
    <row r="7227" spans="2:3" x14ac:dyDescent="0.25">
      <c r="B7227" s="237">
        <v>7164</v>
      </c>
      <c r="C7227" s="236">
        <v>121.39941685290877</v>
      </c>
    </row>
    <row r="7228" spans="2:3" x14ac:dyDescent="0.25">
      <c r="B7228" s="237">
        <v>7165</v>
      </c>
      <c r="C7228" s="236">
        <v>198.65580125089929</v>
      </c>
    </row>
    <row r="7229" spans="2:3" x14ac:dyDescent="0.25">
      <c r="B7229" s="237">
        <v>7166</v>
      </c>
      <c r="C7229" s="236">
        <v>185.18055845258999</v>
      </c>
    </row>
    <row r="7230" spans="2:3" x14ac:dyDescent="0.25">
      <c r="B7230" s="237">
        <v>7167</v>
      </c>
      <c r="C7230" s="236">
        <v>163.32267444575058</v>
      </c>
    </row>
    <row r="7231" spans="2:3" x14ac:dyDescent="0.25">
      <c r="B7231" s="237">
        <v>7168</v>
      </c>
      <c r="C7231" s="236">
        <v>97.548879899548368</v>
      </c>
    </row>
    <row r="7232" spans="2:3" x14ac:dyDescent="0.25">
      <c r="B7232" s="237">
        <v>7169</v>
      </c>
      <c r="C7232" s="236">
        <v>148.98610949895604</v>
      </c>
    </row>
    <row r="7233" spans="2:3" x14ac:dyDescent="0.25">
      <c r="B7233" s="237">
        <v>7170</v>
      </c>
      <c r="C7233" s="236">
        <v>111.34085736727273</v>
      </c>
    </row>
    <row r="7234" spans="2:3" x14ac:dyDescent="0.25">
      <c r="B7234" s="237">
        <v>7171</v>
      </c>
      <c r="C7234" s="236">
        <v>109.17053411106868</v>
      </c>
    </row>
    <row r="7235" spans="2:3" x14ac:dyDescent="0.25">
      <c r="B7235" s="237">
        <v>7172</v>
      </c>
      <c r="C7235" s="236">
        <v>103.28706187649638</v>
      </c>
    </row>
    <row r="7236" spans="2:3" x14ac:dyDescent="0.25">
      <c r="B7236" s="237">
        <v>7173</v>
      </c>
      <c r="C7236" s="236">
        <v>144.20966534876294</v>
      </c>
    </row>
    <row r="7237" spans="2:3" x14ac:dyDescent="0.25">
      <c r="B7237" s="237">
        <v>7174</v>
      </c>
      <c r="C7237" s="236">
        <v>132.5030752064161</v>
      </c>
    </row>
    <row r="7238" spans="2:3" x14ac:dyDescent="0.25">
      <c r="B7238" s="237">
        <v>7175</v>
      </c>
      <c r="C7238" s="236">
        <v>114.12905431933761</v>
      </c>
    </row>
    <row r="7239" spans="2:3" x14ac:dyDescent="0.25">
      <c r="B7239" s="237">
        <v>7176</v>
      </c>
      <c r="C7239" s="236">
        <v>152.73907877062442</v>
      </c>
    </row>
    <row r="7240" spans="2:3" x14ac:dyDescent="0.25">
      <c r="B7240" s="237">
        <v>7177</v>
      </c>
      <c r="C7240" s="236">
        <v>111.51745022876902</v>
      </c>
    </row>
    <row r="7241" spans="2:3" x14ac:dyDescent="0.25">
      <c r="B7241" s="237">
        <v>7178</v>
      </c>
      <c r="C7241" s="236">
        <v>114.25352403230903</v>
      </c>
    </row>
    <row r="7242" spans="2:3" x14ac:dyDescent="0.25">
      <c r="B7242" s="237">
        <v>7179</v>
      </c>
      <c r="C7242" s="236">
        <v>82.038779047119505</v>
      </c>
    </row>
    <row r="7243" spans="2:3" x14ac:dyDescent="0.25">
      <c r="B7243" s="237">
        <v>7180</v>
      </c>
      <c r="C7243" s="236">
        <v>178.50790070325456</v>
      </c>
    </row>
    <row r="7244" spans="2:3" x14ac:dyDescent="0.25">
      <c r="B7244" s="237">
        <v>7181</v>
      </c>
      <c r="C7244" s="236">
        <v>109.00890233067767</v>
      </c>
    </row>
    <row r="7245" spans="2:3" x14ac:dyDescent="0.25">
      <c r="B7245" s="237">
        <v>7182</v>
      </c>
      <c r="C7245" s="236">
        <v>114.5041177073812</v>
      </c>
    </row>
    <row r="7246" spans="2:3" x14ac:dyDescent="0.25">
      <c r="B7246" s="237">
        <v>7183</v>
      </c>
      <c r="C7246" s="236">
        <v>137.39653293587517</v>
      </c>
    </row>
    <row r="7247" spans="2:3" x14ac:dyDescent="0.25">
      <c r="B7247" s="237">
        <v>7184</v>
      </c>
      <c r="C7247" s="236">
        <v>117.12995616611248</v>
      </c>
    </row>
    <row r="7248" spans="2:3" x14ac:dyDescent="0.25">
      <c r="B7248" s="237">
        <v>7185</v>
      </c>
      <c r="C7248" s="236">
        <v>123.32709608175244</v>
      </c>
    </row>
    <row r="7249" spans="2:3" x14ac:dyDescent="0.25">
      <c r="B7249" s="237">
        <v>7186</v>
      </c>
      <c r="C7249" s="236">
        <v>111.7435633064847</v>
      </c>
    </row>
    <row r="7250" spans="2:3" x14ac:dyDescent="0.25">
      <c r="B7250" s="237">
        <v>7187</v>
      </c>
      <c r="C7250" s="236">
        <v>164.49968270093038</v>
      </c>
    </row>
    <row r="7251" spans="2:3" x14ac:dyDescent="0.25">
      <c r="B7251" s="237">
        <v>7188</v>
      </c>
      <c r="C7251" s="236">
        <v>90.530310272872015</v>
      </c>
    </row>
    <row r="7252" spans="2:3" x14ac:dyDescent="0.25">
      <c r="B7252" s="237">
        <v>7189</v>
      </c>
      <c r="C7252" s="236">
        <v>116.77661824517541</v>
      </c>
    </row>
    <row r="7253" spans="2:3" x14ac:dyDescent="0.25">
      <c r="B7253" s="237">
        <v>7190</v>
      </c>
      <c r="C7253" s="236">
        <v>162.68418610979018</v>
      </c>
    </row>
    <row r="7254" spans="2:3" x14ac:dyDescent="0.25">
      <c r="B7254" s="237">
        <v>7191</v>
      </c>
      <c r="C7254" s="236">
        <v>137.90500775407597</v>
      </c>
    </row>
    <row r="7255" spans="2:3" x14ac:dyDescent="0.25">
      <c r="B7255" s="237">
        <v>7192</v>
      </c>
      <c r="C7255" s="236">
        <v>93.167707469093941</v>
      </c>
    </row>
    <row r="7256" spans="2:3" x14ac:dyDescent="0.25">
      <c r="B7256" s="237">
        <v>7193</v>
      </c>
      <c r="C7256" s="236">
        <v>131.52849789131614</v>
      </c>
    </row>
    <row r="7257" spans="2:3" x14ac:dyDescent="0.25">
      <c r="B7257" s="237">
        <v>7194</v>
      </c>
      <c r="C7257" s="236">
        <v>145.90244939240543</v>
      </c>
    </row>
    <row r="7258" spans="2:3" x14ac:dyDescent="0.25">
      <c r="B7258" s="237">
        <v>7195</v>
      </c>
      <c r="C7258" s="236">
        <v>122.29506898790443</v>
      </c>
    </row>
    <row r="7259" spans="2:3" x14ac:dyDescent="0.25">
      <c r="B7259" s="237">
        <v>7196</v>
      </c>
      <c r="C7259" s="236">
        <v>144.42720337511582</v>
      </c>
    </row>
    <row r="7260" spans="2:3" x14ac:dyDescent="0.25">
      <c r="B7260" s="237">
        <v>7197</v>
      </c>
      <c r="C7260" s="236">
        <v>191.44400246163369</v>
      </c>
    </row>
    <row r="7261" spans="2:3" x14ac:dyDescent="0.25">
      <c r="B7261" s="237">
        <v>7198</v>
      </c>
      <c r="C7261" s="236">
        <v>102.6419600718625</v>
      </c>
    </row>
    <row r="7262" spans="2:3" x14ac:dyDescent="0.25">
      <c r="B7262" s="237">
        <v>7199</v>
      </c>
      <c r="C7262" s="236">
        <v>87.872491668629777</v>
      </c>
    </row>
    <row r="7263" spans="2:3" x14ac:dyDescent="0.25">
      <c r="B7263" s="237">
        <v>7200</v>
      </c>
      <c r="C7263" s="236">
        <v>103.67767291668933</v>
      </c>
    </row>
    <row r="7264" spans="2:3" x14ac:dyDescent="0.25">
      <c r="B7264" s="237">
        <v>7201</v>
      </c>
      <c r="C7264" s="236">
        <v>236.7615505136537</v>
      </c>
    </row>
    <row r="7265" spans="2:3" x14ac:dyDescent="0.25">
      <c r="B7265" s="237">
        <v>7202</v>
      </c>
      <c r="C7265" s="236">
        <v>154.98819666722466</v>
      </c>
    </row>
    <row r="7266" spans="2:3" x14ac:dyDescent="0.25">
      <c r="B7266" s="237">
        <v>7203</v>
      </c>
      <c r="C7266" s="236">
        <v>102.94704302230893</v>
      </c>
    </row>
    <row r="7267" spans="2:3" x14ac:dyDescent="0.25">
      <c r="B7267" s="237">
        <v>7204</v>
      </c>
      <c r="C7267" s="236">
        <v>127.75114156584938</v>
      </c>
    </row>
    <row r="7268" spans="2:3" x14ac:dyDescent="0.25">
      <c r="B7268" s="237">
        <v>7205</v>
      </c>
      <c r="C7268" s="236">
        <v>176.14178589858739</v>
      </c>
    </row>
    <row r="7269" spans="2:3" x14ac:dyDescent="0.25">
      <c r="B7269" s="237">
        <v>7206</v>
      </c>
      <c r="C7269" s="236">
        <v>164.7313779309944</v>
      </c>
    </row>
    <row r="7270" spans="2:3" x14ac:dyDescent="0.25">
      <c r="B7270" s="237">
        <v>7207</v>
      </c>
      <c r="C7270" s="236">
        <v>155.67800989715255</v>
      </c>
    </row>
    <row r="7271" spans="2:3" x14ac:dyDescent="0.25">
      <c r="B7271" s="237">
        <v>7208</v>
      </c>
      <c r="C7271" s="236">
        <v>114.93979774652151</v>
      </c>
    </row>
    <row r="7272" spans="2:3" x14ac:dyDescent="0.25">
      <c r="B7272" s="237">
        <v>7209</v>
      </c>
      <c r="C7272" s="236">
        <v>118.26704115804459</v>
      </c>
    </row>
    <row r="7273" spans="2:3" x14ac:dyDescent="0.25">
      <c r="B7273" s="237">
        <v>7210</v>
      </c>
      <c r="C7273" s="236">
        <v>93.235687480551405</v>
      </c>
    </row>
    <row r="7274" spans="2:3" x14ac:dyDescent="0.25">
      <c r="B7274" s="237">
        <v>7211</v>
      </c>
      <c r="C7274" s="236">
        <v>86.032716056562947</v>
      </c>
    </row>
    <row r="7275" spans="2:3" x14ac:dyDescent="0.25">
      <c r="B7275" s="237">
        <v>7212</v>
      </c>
      <c r="C7275" s="236">
        <v>231.91578586617771</v>
      </c>
    </row>
    <row r="7276" spans="2:3" x14ac:dyDescent="0.25">
      <c r="B7276" s="237">
        <v>7213</v>
      </c>
      <c r="C7276" s="236">
        <v>173.33485659921962</v>
      </c>
    </row>
    <row r="7277" spans="2:3" x14ac:dyDescent="0.25">
      <c r="B7277" s="237">
        <v>7214</v>
      </c>
      <c r="C7277" s="236">
        <v>145.63611687708263</v>
      </c>
    </row>
    <row r="7278" spans="2:3" x14ac:dyDescent="0.25">
      <c r="B7278" s="237">
        <v>7215</v>
      </c>
      <c r="C7278" s="236">
        <v>145.30675359374052</v>
      </c>
    </row>
    <row r="7279" spans="2:3" x14ac:dyDescent="0.25">
      <c r="B7279" s="237">
        <v>7216</v>
      </c>
      <c r="C7279" s="236">
        <v>116.16202815293427</v>
      </c>
    </row>
    <row r="7280" spans="2:3" x14ac:dyDescent="0.25">
      <c r="B7280" s="237">
        <v>7217</v>
      </c>
      <c r="C7280" s="236">
        <v>125.65926685518458</v>
      </c>
    </row>
    <row r="7281" spans="2:3" x14ac:dyDescent="0.25">
      <c r="B7281" s="237">
        <v>7218</v>
      </c>
      <c r="C7281" s="236">
        <v>164.66718710648647</v>
      </c>
    </row>
    <row r="7282" spans="2:3" x14ac:dyDescent="0.25">
      <c r="B7282" s="237">
        <v>7219</v>
      </c>
      <c r="C7282" s="236">
        <v>117.27739483356373</v>
      </c>
    </row>
    <row r="7283" spans="2:3" x14ac:dyDescent="0.25">
      <c r="B7283" s="237">
        <v>7220</v>
      </c>
      <c r="C7283" s="236">
        <v>91.890736715209414</v>
      </c>
    </row>
    <row r="7284" spans="2:3" x14ac:dyDescent="0.25">
      <c r="B7284" s="237">
        <v>7221</v>
      </c>
      <c r="C7284" s="236">
        <v>111.2631249807513</v>
      </c>
    </row>
    <row r="7285" spans="2:3" x14ac:dyDescent="0.25">
      <c r="B7285" s="237">
        <v>7222</v>
      </c>
      <c r="C7285" s="236">
        <v>110.1708540001944</v>
      </c>
    </row>
    <row r="7286" spans="2:3" x14ac:dyDescent="0.25">
      <c r="B7286" s="237">
        <v>7223</v>
      </c>
      <c r="C7286" s="236">
        <v>104.50531232320505</v>
      </c>
    </row>
    <row r="7287" spans="2:3" x14ac:dyDescent="0.25">
      <c r="B7287" s="237">
        <v>7224</v>
      </c>
      <c r="C7287" s="236">
        <v>105.07174643578277</v>
      </c>
    </row>
    <row r="7288" spans="2:3" x14ac:dyDescent="0.25">
      <c r="B7288" s="237">
        <v>7225</v>
      </c>
      <c r="C7288" s="236">
        <v>107.24648571124004</v>
      </c>
    </row>
    <row r="7289" spans="2:3" x14ac:dyDescent="0.25">
      <c r="B7289" s="237">
        <v>7226</v>
      </c>
      <c r="C7289" s="236">
        <v>188.43076294910637</v>
      </c>
    </row>
    <row r="7290" spans="2:3" x14ac:dyDescent="0.25">
      <c r="B7290" s="237">
        <v>7227</v>
      </c>
      <c r="C7290" s="236">
        <v>227.14731101450008</v>
      </c>
    </row>
    <row r="7291" spans="2:3" x14ac:dyDescent="0.25">
      <c r="B7291" s="237">
        <v>7228</v>
      </c>
      <c r="C7291" s="236">
        <v>106.18460773322272</v>
      </c>
    </row>
    <row r="7292" spans="2:3" x14ac:dyDescent="0.25">
      <c r="B7292" s="237">
        <v>7229</v>
      </c>
      <c r="C7292" s="236">
        <v>85.896280658871987</v>
      </c>
    </row>
    <row r="7293" spans="2:3" x14ac:dyDescent="0.25">
      <c r="B7293" s="237">
        <v>7230</v>
      </c>
      <c r="C7293" s="236">
        <v>163.41366846283947</v>
      </c>
    </row>
    <row r="7294" spans="2:3" x14ac:dyDescent="0.25">
      <c r="B7294" s="237">
        <v>7231</v>
      </c>
      <c r="C7294" s="236">
        <v>109.49838135955767</v>
      </c>
    </row>
    <row r="7295" spans="2:3" x14ac:dyDescent="0.25">
      <c r="B7295" s="237">
        <v>7232</v>
      </c>
      <c r="C7295" s="236">
        <v>114.71020140473307</v>
      </c>
    </row>
    <row r="7296" spans="2:3" x14ac:dyDescent="0.25">
      <c r="B7296" s="237">
        <v>7233</v>
      </c>
      <c r="C7296" s="236">
        <v>122.03456803030465</v>
      </c>
    </row>
    <row r="7297" spans="2:3" x14ac:dyDescent="0.25">
      <c r="B7297" s="237">
        <v>7234</v>
      </c>
      <c r="C7297" s="236">
        <v>82.49130166949854</v>
      </c>
    </row>
    <row r="7298" spans="2:3" x14ac:dyDescent="0.25">
      <c r="B7298" s="237">
        <v>7235</v>
      </c>
      <c r="C7298" s="236">
        <v>160.21306988231646</v>
      </c>
    </row>
    <row r="7299" spans="2:3" x14ac:dyDescent="0.25">
      <c r="B7299" s="237">
        <v>7236</v>
      </c>
      <c r="C7299" s="236">
        <v>149.25163643070471</v>
      </c>
    </row>
    <row r="7300" spans="2:3" x14ac:dyDescent="0.25">
      <c r="B7300" s="237">
        <v>7237</v>
      </c>
      <c r="C7300" s="236">
        <v>159.61551230793188</v>
      </c>
    </row>
    <row r="7301" spans="2:3" x14ac:dyDescent="0.25">
      <c r="B7301" s="237">
        <v>7238</v>
      </c>
      <c r="C7301" s="236">
        <v>102.24126664759878</v>
      </c>
    </row>
    <row r="7302" spans="2:3" x14ac:dyDescent="0.25">
      <c r="B7302" s="237">
        <v>7239</v>
      </c>
      <c r="C7302" s="236">
        <v>130.32385812209534</v>
      </c>
    </row>
    <row r="7303" spans="2:3" x14ac:dyDescent="0.25">
      <c r="B7303" s="237">
        <v>7240</v>
      </c>
      <c r="C7303" s="236">
        <v>94.471321128195896</v>
      </c>
    </row>
    <row r="7304" spans="2:3" x14ac:dyDescent="0.25">
      <c r="B7304" s="237">
        <v>7241</v>
      </c>
      <c r="C7304" s="236">
        <v>123.25490835320515</v>
      </c>
    </row>
    <row r="7305" spans="2:3" x14ac:dyDescent="0.25">
      <c r="B7305" s="237">
        <v>7242</v>
      </c>
      <c r="C7305" s="236">
        <v>81.031022121272812</v>
      </c>
    </row>
    <row r="7306" spans="2:3" x14ac:dyDescent="0.25">
      <c r="B7306" s="237">
        <v>7243</v>
      </c>
      <c r="C7306" s="236">
        <v>117.50338049833464</v>
      </c>
    </row>
    <row r="7307" spans="2:3" x14ac:dyDescent="0.25">
      <c r="B7307" s="237">
        <v>7244</v>
      </c>
      <c r="C7307" s="236">
        <v>90.457260437569573</v>
      </c>
    </row>
    <row r="7308" spans="2:3" x14ac:dyDescent="0.25">
      <c r="B7308" s="237">
        <v>7245</v>
      </c>
      <c r="C7308" s="236">
        <v>118.09431715237315</v>
      </c>
    </row>
    <row r="7309" spans="2:3" x14ac:dyDescent="0.25">
      <c r="B7309" s="237">
        <v>7246</v>
      </c>
      <c r="C7309" s="236">
        <v>144.17000725642626</v>
      </c>
    </row>
    <row r="7310" spans="2:3" x14ac:dyDescent="0.25">
      <c r="B7310" s="237">
        <v>7247</v>
      </c>
      <c r="C7310" s="236">
        <v>201.20296659197356</v>
      </c>
    </row>
    <row r="7311" spans="2:3" x14ac:dyDescent="0.25">
      <c r="B7311" s="237">
        <v>7248</v>
      </c>
      <c r="C7311" s="236">
        <v>102.31433487258808</v>
      </c>
    </row>
    <row r="7312" spans="2:3" x14ac:dyDescent="0.25">
      <c r="B7312" s="237">
        <v>7249</v>
      </c>
      <c r="C7312" s="236">
        <v>149.81676065795406</v>
      </c>
    </row>
    <row r="7313" spans="2:3" x14ac:dyDescent="0.25">
      <c r="B7313" s="237">
        <v>7250</v>
      </c>
      <c r="C7313" s="236">
        <v>234.90456372318641</v>
      </c>
    </row>
    <row r="7314" spans="2:3" x14ac:dyDescent="0.25">
      <c r="B7314" s="237">
        <v>7251</v>
      </c>
      <c r="C7314" s="236">
        <v>149.04652805058407</v>
      </c>
    </row>
    <row r="7315" spans="2:3" x14ac:dyDescent="0.25">
      <c r="B7315" s="237">
        <v>7252</v>
      </c>
      <c r="C7315" s="236">
        <v>99.911852653806861</v>
      </c>
    </row>
    <row r="7316" spans="2:3" x14ac:dyDescent="0.25">
      <c r="B7316" s="237">
        <v>7253</v>
      </c>
      <c r="C7316" s="236">
        <v>120.3635028281779</v>
      </c>
    </row>
    <row r="7317" spans="2:3" x14ac:dyDescent="0.25">
      <c r="B7317" s="237">
        <v>7254</v>
      </c>
      <c r="C7317" s="236">
        <v>161.98327708372341</v>
      </c>
    </row>
    <row r="7318" spans="2:3" x14ac:dyDescent="0.25">
      <c r="B7318" s="237">
        <v>7255</v>
      </c>
      <c r="C7318" s="236">
        <v>92.530660060387305</v>
      </c>
    </row>
    <row r="7319" spans="2:3" x14ac:dyDescent="0.25">
      <c r="B7319" s="237">
        <v>7256</v>
      </c>
      <c r="C7319" s="236">
        <v>221.63179203701176</v>
      </c>
    </row>
    <row r="7320" spans="2:3" x14ac:dyDescent="0.25">
      <c r="B7320" s="237">
        <v>7257</v>
      </c>
      <c r="C7320" s="236">
        <v>105.57888900013809</v>
      </c>
    </row>
    <row r="7321" spans="2:3" x14ac:dyDescent="0.25">
      <c r="B7321" s="237">
        <v>7258</v>
      </c>
      <c r="C7321" s="236">
        <v>94.967076368767039</v>
      </c>
    </row>
    <row r="7322" spans="2:3" x14ac:dyDescent="0.25">
      <c r="B7322" s="237">
        <v>7259</v>
      </c>
      <c r="C7322" s="236">
        <v>123.92460432262087</v>
      </c>
    </row>
    <row r="7323" spans="2:3" x14ac:dyDescent="0.25">
      <c r="B7323" s="237">
        <v>7260</v>
      </c>
      <c r="C7323" s="236">
        <v>112.77694824485226</v>
      </c>
    </row>
    <row r="7324" spans="2:3" x14ac:dyDescent="0.25">
      <c r="B7324" s="237">
        <v>7261</v>
      </c>
      <c r="C7324" s="236">
        <v>132.08865383587667</v>
      </c>
    </row>
    <row r="7325" spans="2:3" x14ac:dyDescent="0.25">
      <c r="B7325" s="237">
        <v>7262</v>
      </c>
      <c r="C7325" s="236">
        <v>171.15589005226511</v>
      </c>
    </row>
    <row r="7326" spans="2:3" x14ac:dyDescent="0.25">
      <c r="B7326" s="237">
        <v>7263</v>
      </c>
      <c r="C7326" s="236">
        <v>147.84517718565465</v>
      </c>
    </row>
    <row r="7327" spans="2:3" x14ac:dyDescent="0.25">
      <c r="B7327" s="237">
        <v>7264</v>
      </c>
      <c r="C7327" s="236">
        <v>120.49162134667148</v>
      </c>
    </row>
    <row r="7328" spans="2:3" x14ac:dyDescent="0.25">
      <c r="B7328" s="237">
        <v>7265</v>
      </c>
      <c r="C7328" s="236">
        <v>98.161892729715291</v>
      </c>
    </row>
    <row r="7329" spans="2:3" x14ac:dyDescent="0.25">
      <c r="B7329" s="237">
        <v>7266</v>
      </c>
      <c r="C7329" s="236">
        <v>179.35020450659442</v>
      </c>
    </row>
    <row r="7330" spans="2:3" x14ac:dyDescent="0.25">
      <c r="B7330" s="237">
        <v>7267</v>
      </c>
      <c r="C7330" s="236">
        <v>139.43502129535145</v>
      </c>
    </row>
    <row r="7331" spans="2:3" x14ac:dyDescent="0.25">
      <c r="B7331" s="237">
        <v>7268</v>
      </c>
      <c r="C7331" s="236">
        <v>108.55651129823541</v>
      </c>
    </row>
    <row r="7332" spans="2:3" x14ac:dyDescent="0.25">
      <c r="B7332" s="237">
        <v>7269</v>
      </c>
      <c r="C7332" s="236">
        <v>139.50807378469207</v>
      </c>
    </row>
    <row r="7333" spans="2:3" x14ac:dyDescent="0.25">
      <c r="B7333" s="237">
        <v>7270</v>
      </c>
      <c r="C7333" s="236">
        <v>204.20905523692451</v>
      </c>
    </row>
    <row r="7334" spans="2:3" x14ac:dyDescent="0.25">
      <c r="B7334" s="237">
        <v>7271</v>
      </c>
      <c r="C7334" s="236">
        <v>112.48544978219222</v>
      </c>
    </row>
    <row r="7335" spans="2:3" x14ac:dyDescent="0.25">
      <c r="B7335" s="237">
        <v>7272</v>
      </c>
      <c r="C7335" s="236">
        <v>110.73693865977577</v>
      </c>
    </row>
    <row r="7336" spans="2:3" x14ac:dyDescent="0.25">
      <c r="B7336" s="237">
        <v>7273</v>
      </c>
      <c r="C7336" s="236">
        <v>155.53611271302012</v>
      </c>
    </row>
    <row r="7337" spans="2:3" x14ac:dyDescent="0.25">
      <c r="B7337" s="237">
        <v>7274</v>
      </c>
      <c r="C7337" s="236">
        <v>136.27317518427705</v>
      </c>
    </row>
    <row r="7338" spans="2:3" x14ac:dyDescent="0.25">
      <c r="B7338" s="237">
        <v>7275</v>
      </c>
      <c r="C7338" s="236">
        <v>131.86435294861047</v>
      </c>
    </row>
    <row r="7339" spans="2:3" x14ac:dyDescent="0.25">
      <c r="B7339" s="237">
        <v>7276</v>
      </c>
      <c r="C7339" s="236">
        <v>140.44054876598989</v>
      </c>
    </row>
    <row r="7340" spans="2:3" x14ac:dyDescent="0.25">
      <c r="B7340" s="237">
        <v>7277</v>
      </c>
      <c r="C7340" s="236">
        <v>77.280710777252878</v>
      </c>
    </row>
    <row r="7341" spans="2:3" x14ac:dyDescent="0.25">
      <c r="B7341" s="237">
        <v>7278</v>
      </c>
      <c r="C7341" s="236">
        <v>110.48366101105107</v>
      </c>
    </row>
    <row r="7342" spans="2:3" x14ac:dyDescent="0.25">
      <c r="B7342" s="237">
        <v>7279</v>
      </c>
      <c r="C7342" s="236">
        <v>134.08170853476054</v>
      </c>
    </row>
    <row r="7343" spans="2:3" x14ac:dyDescent="0.25">
      <c r="B7343" s="237">
        <v>7280</v>
      </c>
      <c r="C7343" s="236">
        <v>142.8776723399634</v>
      </c>
    </row>
    <row r="7344" spans="2:3" x14ac:dyDescent="0.25">
      <c r="B7344" s="237">
        <v>7281</v>
      </c>
      <c r="C7344" s="236">
        <v>139.85759700422884</v>
      </c>
    </row>
    <row r="7345" spans="2:3" x14ac:dyDescent="0.25">
      <c r="B7345" s="237">
        <v>7282</v>
      </c>
      <c r="C7345" s="236">
        <v>154.19264101927448</v>
      </c>
    </row>
    <row r="7346" spans="2:3" x14ac:dyDescent="0.25">
      <c r="B7346" s="237">
        <v>7283</v>
      </c>
      <c r="C7346" s="236">
        <v>107.90715309078715</v>
      </c>
    </row>
    <row r="7347" spans="2:3" x14ac:dyDescent="0.25">
      <c r="B7347" s="237">
        <v>7284</v>
      </c>
      <c r="C7347" s="236">
        <v>91.996117282751698</v>
      </c>
    </row>
    <row r="7348" spans="2:3" x14ac:dyDescent="0.25">
      <c r="B7348" s="237">
        <v>7285</v>
      </c>
      <c r="C7348" s="236">
        <v>126.14213430134002</v>
      </c>
    </row>
    <row r="7349" spans="2:3" x14ac:dyDescent="0.25">
      <c r="B7349" s="237">
        <v>7286</v>
      </c>
      <c r="C7349" s="236">
        <v>127.60038670423785</v>
      </c>
    </row>
    <row r="7350" spans="2:3" x14ac:dyDescent="0.25">
      <c r="B7350" s="237">
        <v>7287</v>
      </c>
      <c r="C7350" s="236">
        <v>151.38051411097831</v>
      </c>
    </row>
    <row r="7351" spans="2:3" x14ac:dyDescent="0.25">
      <c r="B7351" s="237">
        <v>7288</v>
      </c>
      <c r="C7351" s="236">
        <v>137.19968682033397</v>
      </c>
    </row>
    <row r="7352" spans="2:3" x14ac:dyDescent="0.25">
      <c r="B7352" s="237">
        <v>7289</v>
      </c>
      <c r="C7352" s="236">
        <v>121.18238267736261</v>
      </c>
    </row>
    <row r="7353" spans="2:3" x14ac:dyDescent="0.25">
      <c r="B7353" s="237">
        <v>7290</v>
      </c>
      <c r="C7353" s="236">
        <v>78.077791213752235</v>
      </c>
    </row>
    <row r="7354" spans="2:3" x14ac:dyDescent="0.25">
      <c r="B7354" s="237">
        <v>7291</v>
      </c>
      <c r="C7354" s="236">
        <v>187.76566936360268</v>
      </c>
    </row>
    <row r="7355" spans="2:3" x14ac:dyDescent="0.25">
      <c r="B7355" s="237">
        <v>7292</v>
      </c>
      <c r="C7355" s="236">
        <v>110.62806027586637</v>
      </c>
    </row>
    <row r="7356" spans="2:3" x14ac:dyDescent="0.25">
      <c r="B7356" s="237">
        <v>7293</v>
      </c>
      <c r="C7356" s="236">
        <v>144.54860117756925</v>
      </c>
    </row>
    <row r="7357" spans="2:3" x14ac:dyDescent="0.25">
      <c r="B7357" s="237">
        <v>7294</v>
      </c>
      <c r="C7357" s="236">
        <v>99.19885755258565</v>
      </c>
    </row>
    <row r="7358" spans="2:3" x14ac:dyDescent="0.25">
      <c r="B7358" s="237">
        <v>7295</v>
      </c>
      <c r="C7358" s="236">
        <v>125.5094451614146</v>
      </c>
    </row>
    <row r="7359" spans="2:3" x14ac:dyDescent="0.25">
      <c r="B7359" s="237">
        <v>7296</v>
      </c>
      <c r="C7359" s="236">
        <v>121.59507379895408</v>
      </c>
    </row>
    <row r="7360" spans="2:3" x14ac:dyDescent="0.25">
      <c r="B7360" s="237">
        <v>7297</v>
      </c>
      <c r="C7360" s="236">
        <v>135.35727936935766</v>
      </c>
    </row>
    <row r="7361" spans="2:3" x14ac:dyDescent="0.25">
      <c r="B7361" s="237">
        <v>7298</v>
      </c>
      <c r="C7361" s="236">
        <v>118.02583474240865</v>
      </c>
    </row>
    <row r="7362" spans="2:3" x14ac:dyDescent="0.25">
      <c r="B7362" s="237">
        <v>7299</v>
      </c>
      <c r="C7362" s="236">
        <v>164.27664020189678</v>
      </c>
    </row>
    <row r="7363" spans="2:3" x14ac:dyDescent="0.25">
      <c r="B7363" s="237">
        <v>7300</v>
      </c>
      <c r="C7363" s="236">
        <v>150.10422919122524</v>
      </c>
    </row>
    <row r="7364" spans="2:3" x14ac:dyDescent="0.25">
      <c r="B7364" s="237">
        <v>7301</v>
      </c>
      <c r="C7364" s="236">
        <v>129.46252969326167</v>
      </c>
    </row>
    <row r="7365" spans="2:3" x14ac:dyDescent="0.25">
      <c r="B7365" s="237">
        <v>7302</v>
      </c>
      <c r="C7365" s="236">
        <v>165.22921461730232</v>
      </c>
    </row>
    <row r="7366" spans="2:3" x14ac:dyDescent="0.25">
      <c r="B7366" s="237">
        <v>7303</v>
      </c>
      <c r="C7366" s="236">
        <v>143.64512834804776</v>
      </c>
    </row>
    <row r="7367" spans="2:3" x14ac:dyDescent="0.25">
      <c r="B7367" s="237">
        <v>7304</v>
      </c>
      <c r="C7367" s="236">
        <v>177.41767313275116</v>
      </c>
    </row>
    <row r="7368" spans="2:3" x14ac:dyDescent="0.25">
      <c r="B7368" s="237">
        <v>7305</v>
      </c>
      <c r="C7368" s="236">
        <v>107.62673236197919</v>
      </c>
    </row>
    <row r="7369" spans="2:3" x14ac:dyDescent="0.25">
      <c r="B7369" s="237">
        <v>7306</v>
      </c>
      <c r="C7369" s="236">
        <v>178.40671763915836</v>
      </c>
    </row>
    <row r="7370" spans="2:3" x14ac:dyDescent="0.25">
      <c r="B7370" s="237">
        <v>7307</v>
      </c>
      <c r="C7370" s="236">
        <v>154.45647511968161</v>
      </c>
    </row>
    <row r="7371" spans="2:3" x14ac:dyDescent="0.25">
      <c r="B7371" s="237">
        <v>7308</v>
      </c>
      <c r="C7371" s="236">
        <v>161.39452003868979</v>
      </c>
    </row>
    <row r="7372" spans="2:3" x14ac:dyDescent="0.25">
      <c r="B7372" s="237">
        <v>7309</v>
      </c>
      <c r="C7372" s="236">
        <v>130.26720156746617</v>
      </c>
    </row>
    <row r="7373" spans="2:3" x14ac:dyDescent="0.25">
      <c r="B7373" s="237">
        <v>7310</v>
      </c>
      <c r="C7373" s="236">
        <v>123.61032188956486</v>
      </c>
    </row>
    <row r="7374" spans="2:3" x14ac:dyDescent="0.25">
      <c r="B7374" s="237">
        <v>7311</v>
      </c>
      <c r="C7374" s="236">
        <v>93.219492581088247</v>
      </c>
    </row>
    <row r="7375" spans="2:3" x14ac:dyDescent="0.25">
      <c r="B7375" s="237">
        <v>7312</v>
      </c>
      <c r="C7375" s="236">
        <v>109.56880219086874</v>
      </c>
    </row>
    <row r="7376" spans="2:3" x14ac:dyDescent="0.25">
      <c r="B7376" s="237">
        <v>7313</v>
      </c>
      <c r="C7376" s="236">
        <v>113.22815522570507</v>
      </c>
    </row>
    <row r="7377" spans="2:3" x14ac:dyDescent="0.25">
      <c r="B7377" s="237">
        <v>7314</v>
      </c>
      <c r="C7377" s="236">
        <v>139.22952346068453</v>
      </c>
    </row>
    <row r="7378" spans="2:3" x14ac:dyDescent="0.25">
      <c r="B7378" s="237">
        <v>7315</v>
      </c>
      <c r="C7378" s="236">
        <v>67.474344920676089</v>
      </c>
    </row>
    <row r="7379" spans="2:3" x14ac:dyDescent="0.25">
      <c r="B7379" s="237">
        <v>7316</v>
      </c>
      <c r="C7379" s="236">
        <v>114.75367575442318</v>
      </c>
    </row>
    <row r="7380" spans="2:3" x14ac:dyDescent="0.25">
      <c r="B7380" s="237">
        <v>7317</v>
      </c>
      <c r="C7380" s="236">
        <v>126.68780286680486</v>
      </c>
    </row>
    <row r="7381" spans="2:3" x14ac:dyDescent="0.25">
      <c r="B7381" s="237">
        <v>7318</v>
      </c>
      <c r="C7381" s="236">
        <v>114.87406450190615</v>
      </c>
    </row>
    <row r="7382" spans="2:3" x14ac:dyDescent="0.25">
      <c r="B7382" s="237">
        <v>7319</v>
      </c>
      <c r="C7382" s="236">
        <v>186.22642034930172</v>
      </c>
    </row>
    <row r="7383" spans="2:3" x14ac:dyDescent="0.25">
      <c r="B7383" s="237">
        <v>7320</v>
      </c>
      <c r="C7383" s="236">
        <v>137.55937955706452</v>
      </c>
    </row>
    <row r="7384" spans="2:3" x14ac:dyDescent="0.25">
      <c r="B7384" s="237">
        <v>7321</v>
      </c>
      <c r="C7384" s="236">
        <v>79.762822673154204</v>
      </c>
    </row>
    <row r="7385" spans="2:3" x14ac:dyDescent="0.25">
      <c r="B7385" s="237">
        <v>7322</v>
      </c>
      <c r="C7385" s="236">
        <v>109.78750057785689</v>
      </c>
    </row>
    <row r="7386" spans="2:3" x14ac:dyDescent="0.25">
      <c r="B7386" s="237">
        <v>7323</v>
      </c>
      <c r="C7386" s="236">
        <v>154.28594234359534</v>
      </c>
    </row>
    <row r="7387" spans="2:3" x14ac:dyDescent="0.25">
      <c r="B7387" s="237">
        <v>7324</v>
      </c>
      <c r="C7387" s="236">
        <v>114.49131535238685</v>
      </c>
    </row>
    <row r="7388" spans="2:3" x14ac:dyDescent="0.25">
      <c r="B7388" s="237">
        <v>7325</v>
      </c>
      <c r="C7388" s="236">
        <v>187.42058249996424</v>
      </c>
    </row>
    <row r="7389" spans="2:3" x14ac:dyDescent="0.25">
      <c r="B7389" s="237">
        <v>7326</v>
      </c>
      <c r="C7389" s="236">
        <v>171.30970623016401</v>
      </c>
    </row>
    <row r="7390" spans="2:3" x14ac:dyDescent="0.25">
      <c r="B7390" s="237">
        <v>7327</v>
      </c>
      <c r="C7390" s="236">
        <v>117.05566843387017</v>
      </c>
    </row>
    <row r="7391" spans="2:3" x14ac:dyDescent="0.25">
      <c r="B7391" s="237">
        <v>7328</v>
      </c>
      <c r="C7391" s="236">
        <v>113.86755941283499</v>
      </c>
    </row>
    <row r="7392" spans="2:3" x14ac:dyDescent="0.25">
      <c r="B7392" s="237">
        <v>7329</v>
      </c>
      <c r="C7392" s="236">
        <v>83.307924483024664</v>
      </c>
    </row>
    <row r="7393" spans="2:3" x14ac:dyDescent="0.25">
      <c r="B7393" s="237">
        <v>7330</v>
      </c>
      <c r="C7393" s="236">
        <v>274.58578893606631</v>
      </c>
    </row>
    <row r="7394" spans="2:3" x14ac:dyDescent="0.25">
      <c r="B7394" s="237">
        <v>7331</v>
      </c>
      <c r="C7394" s="236">
        <v>82.432587255060326</v>
      </c>
    </row>
    <row r="7395" spans="2:3" x14ac:dyDescent="0.25">
      <c r="B7395" s="237">
        <v>7332</v>
      </c>
      <c r="C7395" s="236">
        <v>68.387862738192922</v>
      </c>
    </row>
    <row r="7396" spans="2:3" x14ac:dyDescent="0.25">
      <c r="B7396" s="237">
        <v>7333</v>
      </c>
      <c r="C7396" s="236">
        <v>137.41584653378527</v>
      </c>
    </row>
    <row r="7397" spans="2:3" x14ac:dyDescent="0.25">
      <c r="B7397" s="237">
        <v>7334</v>
      </c>
      <c r="C7397" s="236">
        <v>183.60791942574608</v>
      </c>
    </row>
    <row r="7398" spans="2:3" x14ac:dyDescent="0.25">
      <c r="B7398" s="237">
        <v>7335</v>
      </c>
      <c r="C7398" s="236">
        <v>118.18682857327614</v>
      </c>
    </row>
    <row r="7399" spans="2:3" x14ac:dyDescent="0.25">
      <c r="B7399" s="237">
        <v>7336</v>
      </c>
      <c r="C7399" s="236">
        <v>123.07797811466952</v>
      </c>
    </row>
    <row r="7400" spans="2:3" x14ac:dyDescent="0.25">
      <c r="B7400" s="237">
        <v>7337</v>
      </c>
      <c r="C7400" s="236">
        <v>154.12963901892229</v>
      </c>
    </row>
    <row r="7401" spans="2:3" x14ac:dyDescent="0.25">
      <c r="B7401" s="237">
        <v>7338</v>
      </c>
      <c r="C7401" s="236">
        <v>157.46381361170205</v>
      </c>
    </row>
    <row r="7402" spans="2:3" x14ac:dyDescent="0.25">
      <c r="B7402" s="237">
        <v>7339</v>
      </c>
      <c r="C7402" s="236">
        <v>160.57981821216535</v>
      </c>
    </row>
    <row r="7403" spans="2:3" x14ac:dyDescent="0.25">
      <c r="B7403" s="237">
        <v>7340</v>
      </c>
      <c r="C7403" s="236">
        <v>105.54788414806309</v>
      </c>
    </row>
    <row r="7404" spans="2:3" x14ac:dyDescent="0.25">
      <c r="B7404" s="237">
        <v>7341</v>
      </c>
      <c r="C7404" s="236">
        <v>96.428969795506063</v>
      </c>
    </row>
    <row r="7405" spans="2:3" x14ac:dyDescent="0.25">
      <c r="B7405" s="237">
        <v>7342</v>
      </c>
      <c r="C7405" s="236">
        <v>157.57817219085806</v>
      </c>
    </row>
    <row r="7406" spans="2:3" x14ac:dyDescent="0.25">
      <c r="B7406" s="237">
        <v>7343</v>
      </c>
      <c r="C7406" s="236">
        <v>123.79032768682551</v>
      </c>
    </row>
    <row r="7407" spans="2:3" x14ac:dyDescent="0.25">
      <c r="B7407" s="237">
        <v>7344</v>
      </c>
      <c r="C7407" s="236">
        <v>136.1842433348657</v>
      </c>
    </row>
    <row r="7408" spans="2:3" x14ac:dyDescent="0.25">
      <c r="B7408" s="237">
        <v>7345</v>
      </c>
      <c r="C7408" s="236">
        <v>110.21255311330988</v>
      </c>
    </row>
    <row r="7409" spans="2:3" x14ac:dyDescent="0.25">
      <c r="B7409" s="237">
        <v>7346</v>
      </c>
      <c r="C7409" s="236">
        <v>134.77153478853569</v>
      </c>
    </row>
    <row r="7410" spans="2:3" x14ac:dyDescent="0.25">
      <c r="B7410" s="237">
        <v>7347</v>
      </c>
      <c r="C7410" s="236">
        <v>162.24816930236875</v>
      </c>
    </row>
    <row r="7411" spans="2:3" x14ac:dyDescent="0.25">
      <c r="B7411" s="237">
        <v>7348</v>
      </c>
      <c r="C7411" s="236">
        <v>152.53407522220709</v>
      </c>
    </row>
    <row r="7412" spans="2:3" x14ac:dyDescent="0.25">
      <c r="B7412" s="237">
        <v>7349</v>
      </c>
      <c r="C7412" s="236">
        <v>103.17766270315322</v>
      </c>
    </row>
    <row r="7413" spans="2:3" x14ac:dyDescent="0.25">
      <c r="B7413" s="237">
        <v>7350</v>
      </c>
      <c r="C7413" s="236">
        <v>118.2038261818149</v>
      </c>
    </row>
    <row r="7414" spans="2:3" x14ac:dyDescent="0.25">
      <c r="B7414" s="237">
        <v>7351</v>
      </c>
      <c r="C7414" s="236">
        <v>113.0336657879442</v>
      </c>
    </row>
    <row r="7415" spans="2:3" x14ac:dyDescent="0.25">
      <c r="B7415" s="237">
        <v>7352</v>
      </c>
      <c r="C7415" s="236">
        <v>100.54144697939715</v>
      </c>
    </row>
    <row r="7416" spans="2:3" x14ac:dyDescent="0.25">
      <c r="B7416" s="237">
        <v>7353</v>
      </c>
      <c r="C7416" s="236">
        <v>167.22752593976131</v>
      </c>
    </row>
    <row r="7417" spans="2:3" x14ac:dyDescent="0.25">
      <c r="B7417" s="237">
        <v>7354</v>
      </c>
      <c r="C7417" s="236">
        <v>136.73694014824395</v>
      </c>
    </row>
    <row r="7418" spans="2:3" x14ac:dyDescent="0.25">
      <c r="B7418" s="237">
        <v>7355</v>
      </c>
      <c r="C7418" s="236">
        <v>83.310992370724861</v>
      </c>
    </row>
    <row r="7419" spans="2:3" x14ac:dyDescent="0.25">
      <c r="B7419" s="237">
        <v>7356</v>
      </c>
      <c r="C7419" s="236">
        <v>113.05115479144771</v>
      </c>
    </row>
    <row r="7420" spans="2:3" x14ac:dyDescent="0.25">
      <c r="B7420" s="237">
        <v>7357</v>
      </c>
      <c r="C7420" s="236">
        <v>180.63527936473099</v>
      </c>
    </row>
    <row r="7421" spans="2:3" x14ac:dyDescent="0.25">
      <c r="B7421" s="237">
        <v>7358</v>
      </c>
      <c r="C7421" s="236">
        <v>108.93990238844266</v>
      </c>
    </row>
    <row r="7422" spans="2:3" x14ac:dyDescent="0.25">
      <c r="B7422" s="237">
        <v>7359</v>
      </c>
      <c r="C7422" s="236">
        <v>119.66510685820782</v>
      </c>
    </row>
    <row r="7423" spans="2:3" x14ac:dyDescent="0.25">
      <c r="B7423" s="237">
        <v>7360</v>
      </c>
      <c r="C7423" s="236">
        <v>77.807429830170079</v>
      </c>
    </row>
    <row r="7424" spans="2:3" x14ac:dyDescent="0.25">
      <c r="B7424" s="237">
        <v>7361</v>
      </c>
      <c r="C7424" s="236">
        <v>94.791697994033839</v>
      </c>
    </row>
    <row r="7425" spans="2:3" x14ac:dyDescent="0.25">
      <c r="B7425" s="237">
        <v>7362</v>
      </c>
      <c r="C7425" s="236">
        <v>85.158183505582841</v>
      </c>
    </row>
    <row r="7426" spans="2:3" x14ac:dyDescent="0.25">
      <c r="B7426" s="237">
        <v>7363</v>
      </c>
      <c r="C7426" s="236">
        <v>156.54374626315419</v>
      </c>
    </row>
    <row r="7427" spans="2:3" x14ac:dyDescent="0.25">
      <c r="B7427" s="237">
        <v>7364</v>
      </c>
      <c r="C7427" s="236">
        <v>129.43155651772079</v>
      </c>
    </row>
    <row r="7428" spans="2:3" x14ac:dyDescent="0.25">
      <c r="B7428" s="237">
        <v>7365</v>
      </c>
      <c r="C7428" s="236">
        <v>136.3198454538888</v>
      </c>
    </row>
    <row r="7429" spans="2:3" x14ac:dyDescent="0.25">
      <c r="B7429" s="237">
        <v>7366</v>
      </c>
      <c r="C7429" s="236">
        <v>158.43579484542133</v>
      </c>
    </row>
    <row r="7430" spans="2:3" x14ac:dyDescent="0.25">
      <c r="B7430" s="237">
        <v>7367</v>
      </c>
      <c r="C7430" s="236">
        <v>120.5649291101995</v>
      </c>
    </row>
    <row r="7431" spans="2:3" x14ac:dyDescent="0.25">
      <c r="B7431" s="237">
        <v>7368</v>
      </c>
      <c r="C7431" s="236">
        <v>200.17393338777936</v>
      </c>
    </row>
    <row r="7432" spans="2:3" x14ac:dyDescent="0.25">
      <c r="B7432" s="237">
        <v>7369</v>
      </c>
      <c r="C7432" s="236">
        <v>124.90695646785014</v>
      </c>
    </row>
    <row r="7433" spans="2:3" x14ac:dyDescent="0.25">
      <c r="B7433" s="237">
        <v>7370</v>
      </c>
      <c r="C7433" s="236">
        <v>139.8515121317711</v>
      </c>
    </row>
    <row r="7434" spans="2:3" x14ac:dyDescent="0.25">
      <c r="B7434" s="237">
        <v>7371</v>
      </c>
      <c r="C7434" s="236">
        <v>149.31059263573158</v>
      </c>
    </row>
    <row r="7435" spans="2:3" x14ac:dyDescent="0.25">
      <c r="B7435" s="237">
        <v>7372</v>
      </c>
      <c r="C7435" s="236">
        <v>74.351257500543539</v>
      </c>
    </row>
    <row r="7436" spans="2:3" x14ac:dyDescent="0.25">
      <c r="B7436" s="237">
        <v>7373</v>
      </c>
      <c r="C7436" s="236">
        <v>121.00988466417836</v>
      </c>
    </row>
    <row r="7437" spans="2:3" x14ac:dyDescent="0.25">
      <c r="B7437" s="237">
        <v>7374</v>
      </c>
      <c r="C7437" s="236">
        <v>140.30260624192135</v>
      </c>
    </row>
    <row r="7438" spans="2:3" x14ac:dyDescent="0.25">
      <c r="B7438" s="237">
        <v>7375</v>
      </c>
      <c r="C7438" s="236">
        <v>144.18221681773977</v>
      </c>
    </row>
    <row r="7439" spans="2:3" x14ac:dyDescent="0.25">
      <c r="B7439" s="237">
        <v>7376</v>
      </c>
      <c r="C7439" s="236">
        <v>118.58424976195015</v>
      </c>
    </row>
    <row r="7440" spans="2:3" x14ac:dyDescent="0.25">
      <c r="B7440" s="237">
        <v>7377</v>
      </c>
      <c r="C7440" s="236">
        <v>142.35617240913649</v>
      </c>
    </row>
    <row r="7441" spans="2:3" x14ac:dyDescent="0.25">
      <c r="B7441" s="237">
        <v>7378</v>
      </c>
      <c r="C7441" s="236">
        <v>110.25555953539734</v>
      </c>
    </row>
    <row r="7442" spans="2:3" x14ac:dyDescent="0.25">
      <c r="B7442" s="237">
        <v>7379</v>
      </c>
      <c r="C7442" s="236">
        <v>82.913090972573073</v>
      </c>
    </row>
    <row r="7443" spans="2:3" x14ac:dyDescent="0.25">
      <c r="B7443" s="237">
        <v>7380</v>
      </c>
      <c r="C7443" s="236">
        <v>192.60991815217128</v>
      </c>
    </row>
    <row r="7444" spans="2:3" x14ac:dyDescent="0.25">
      <c r="B7444" s="237">
        <v>7381</v>
      </c>
      <c r="C7444" s="236">
        <v>147.94538495683972</v>
      </c>
    </row>
    <row r="7445" spans="2:3" x14ac:dyDescent="0.25">
      <c r="B7445" s="237">
        <v>7382</v>
      </c>
      <c r="C7445" s="236">
        <v>83.823787033376846</v>
      </c>
    </row>
    <row r="7446" spans="2:3" x14ac:dyDescent="0.25">
      <c r="B7446" s="237">
        <v>7383</v>
      </c>
      <c r="C7446" s="236">
        <v>73.737591187256228</v>
      </c>
    </row>
    <row r="7447" spans="2:3" x14ac:dyDescent="0.25">
      <c r="B7447" s="237">
        <v>7384</v>
      </c>
      <c r="C7447" s="236">
        <v>140.06346042373173</v>
      </c>
    </row>
    <row r="7448" spans="2:3" x14ac:dyDescent="0.25">
      <c r="B7448" s="237">
        <v>7385</v>
      </c>
      <c r="C7448" s="236">
        <v>211.87794237766937</v>
      </c>
    </row>
    <row r="7449" spans="2:3" x14ac:dyDescent="0.25">
      <c r="B7449" s="237">
        <v>7386</v>
      </c>
      <c r="C7449" s="236">
        <v>182.39414153475494</v>
      </c>
    </row>
    <row r="7450" spans="2:3" x14ac:dyDescent="0.25">
      <c r="B7450" s="237">
        <v>7387</v>
      </c>
      <c r="C7450" s="236">
        <v>87.443842086675104</v>
      </c>
    </row>
    <row r="7451" spans="2:3" x14ac:dyDescent="0.25">
      <c r="B7451" s="237">
        <v>7388</v>
      </c>
      <c r="C7451" s="236">
        <v>108.0463068570615</v>
      </c>
    </row>
    <row r="7452" spans="2:3" x14ac:dyDescent="0.25">
      <c r="B7452" s="237">
        <v>7389</v>
      </c>
      <c r="C7452" s="236">
        <v>126.11435616531121</v>
      </c>
    </row>
    <row r="7453" spans="2:3" x14ac:dyDescent="0.25">
      <c r="B7453" s="237">
        <v>7390</v>
      </c>
      <c r="C7453" s="236">
        <v>98.068580741738643</v>
      </c>
    </row>
    <row r="7454" spans="2:3" x14ac:dyDescent="0.25">
      <c r="B7454" s="237">
        <v>7391</v>
      </c>
      <c r="C7454" s="236">
        <v>96.883496211608559</v>
      </c>
    </row>
    <row r="7455" spans="2:3" x14ac:dyDescent="0.25">
      <c r="B7455" s="237">
        <v>7392</v>
      </c>
      <c r="C7455" s="236">
        <v>187.20183819400023</v>
      </c>
    </row>
    <row r="7456" spans="2:3" x14ac:dyDescent="0.25">
      <c r="B7456" s="237">
        <v>7393</v>
      </c>
      <c r="C7456" s="236">
        <v>121.85520404121819</v>
      </c>
    </row>
    <row r="7457" spans="2:3" x14ac:dyDescent="0.25">
      <c r="B7457" s="237">
        <v>7394</v>
      </c>
      <c r="C7457" s="236">
        <v>124.50209577618881</v>
      </c>
    </row>
    <row r="7458" spans="2:3" x14ac:dyDescent="0.25">
      <c r="B7458" s="237">
        <v>7395</v>
      </c>
      <c r="C7458" s="236">
        <v>107.89584581513151</v>
      </c>
    </row>
    <row r="7459" spans="2:3" x14ac:dyDescent="0.25">
      <c r="B7459" s="237">
        <v>7396</v>
      </c>
      <c r="C7459" s="236">
        <v>181.64074603826631</v>
      </c>
    </row>
    <row r="7460" spans="2:3" x14ac:dyDescent="0.25">
      <c r="B7460" s="237">
        <v>7397</v>
      </c>
      <c r="C7460" s="236">
        <v>143.05451801610826</v>
      </c>
    </row>
    <row r="7461" spans="2:3" x14ac:dyDescent="0.25">
      <c r="B7461" s="237">
        <v>7398</v>
      </c>
      <c r="C7461" s="236">
        <v>109.06471300974877</v>
      </c>
    </row>
    <row r="7462" spans="2:3" x14ac:dyDescent="0.25">
      <c r="B7462" s="237">
        <v>7399</v>
      </c>
      <c r="C7462" s="236">
        <v>98.752516128113555</v>
      </c>
    </row>
    <row r="7463" spans="2:3" x14ac:dyDescent="0.25">
      <c r="B7463" s="237">
        <v>7400</v>
      </c>
      <c r="C7463" s="236">
        <v>133.0035849768343</v>
      </c>
    </row>
    <row r="7464" spans="2:3" x14ac:dyDescent="0.25">
      <c r="B7464" s="237">
        <v>7401</v>
      </c>
      <c r="C7464" s="236">
        <v>99.752904105159402</v>
      </c>
    </row>
    <row r="7465" spans="2:3" x14ac:dyDescent="0.25">
      <c r="B7465" s="237">
        <v>7402</v>
      </c>
      <c r="C7465" s="236">
        <v>124.72934083321249</v>
      </c>
    </row>
    <row r="7466" spans="2:3" x14ac:dyDescent="0.25">
      <c r="B7466" s="237">
        <v>7403</v>
      </c>
      <c r="C7466" s="236">
        <v>138.4419079095388</v>
      </c>
    </row>
    <row r="7467" spans="2:3" x14ac:dyDescent="0.25">
      <c r="B7467" s="237">
        <v>7404</v>
      </c>
      <c r="C7467" s="236">
        <v>144.10228382255377</v>
      </c>
    </row>
    <row r="7468" spans="2:3" x14ac:dyDescent="0.25">
      <c r="B7468" s="237">
        <v>7405</v>
      </c>
      <c r="C7468" s="236">
        <v>158.07355172179132</v>
      </c>
    </row>
    <row r="7469" spans="2:3" x14ac:dyDescent="0.25">
      <c r="B7469" s="237">
        <v>7406</v>
      </c>
      <c r="C7469" s="236">
        <v>114.65666517155637</v>
      </c>
    </row>
    <row r="7470" spans="2:3" x14ac:dyDescent="0.25">
      <c r="B7470" s="237">
        <v>7407</v>
      </c>
      <c r="C7470" s="236">
        <v>113.72842338113433</v>
      </c>
    </row>
    <row r="7471" spans="2:3" x14ac:dyDescent="0.25">
      <c r="B7471" s="237">
        <v>7408</v>
      </c>
      <c r="C7471" s="236">
        <v>171.14282227827047</v>
      </c>
    </row>
    <row r="7472" spans="2:3" x14ac:dyDescent="0.25">
      <c r="B7472" s="237">
        <v>7409</v>
      </c>
      <c r="C7472" s="236">
        <v>157.65874807112291</v>
      </c>
    </row>
    <row r="7473" spans="2:3" x14ac:dyDescent="0.25">
      <c r="B7473" s="237">
        <v>7410</v>
      </c>
      <c r="C7473" s="236">
        <v>123.78064292127715</v>
      </c>
    </row>
    <row r="7474" spans="2:3" x14ac:dyDescent="0.25">
      <c r="B7474" s="237">
        <v>7411</v>
      </c>
      <c r="C7474" s="236">
        <v>104.53214989137584</v>
      </c>
    </row>
    <row r="7475" spans="2:3" x14ac:dyDescent="0.25">
      <c r="B7475" s="237">
        <v>7412</v>
      </c>
      <c r="C7475" s="236">
        <v>95.228161093705324</v>
      </c>
    </row>
    <row r="7476" spans="2:3" x14ac:dyDescent="0.25">
      <c r="B7476" s="237">
        <v>7413</v>
      </c>
      <c r="C7476" s="236">
        <v>119.10610200705219</v>
      </c>
    </row>
    <row r="7477" spans="2:3" x14ac:dyDescent="0.25">
      <c r="B7477" s="237">
        <v>7414</v>
      </c>
      <c r="C7477" s="236">
        <v>106.94226562617841</v>
      </c>
    </row>
    <row r="7478" spans="2:3" x14ac:dyDescent="0.25">
      <c r="B7478" s="237">
        <v>7415</v>
      </c>
      <c r="C7478" s="236">
        <v>184.55879930057009</v>
      </c>
    </row>
    <row r="7479" spans="2:3" x14ac:dyDescent="0.25">
      <c r="B7479" s="237">
        <v>7416</v>
      </c>
      <c r="C7479" s="236">
        <v>180.53103519463485</v>
      </c>
    </row>
    <row r="7480" spans="2:3" x14ac:dyDescent="0.25">
      <c r="B7480" s="237">
        <v>7417</v>
      </c>
      <c r="C7480" s="236">
        <v>151.90756185603422</v>
      </c>
    </row>
    <row r="7481" spans="2:3" x14ac:dyDescent="0.25">
      <c r="B7481" s="237">
        <v>7418</v>
      </c>
      <c r="C7481" s="236">
        <v>135.72323815560713</v>
      </c>
    </row>
    <row r="7482" spans="2:3" x14ac:dyDescent="0.25">
      <c r="B7482" s="237">
        <v>7419</v>
      </c>
      <c r="C7482" s="236">
        <v>128.2592596671399</v>
      </c>
    </row>
    <row r="7483" spans="2:3" x14ac:dyDescent="0.25">
      <c r="B7483" s="237">
        <v>7420</v>
      </c>
      <c r="C7483" s="236">
        <v>173.89234265300038</v>
      </c>
    </row>
    <row r="7484" spans="2:3" x14ac:dyDescent="0.25">
      <c r="B7484" s="237">
        <v>7421</v>
      </c>
      <c r="C7484" s="236">
        <v>85.907390554600696</v>
      </c>
    </row>
    <row r="7485" spans="2:3" x14ac:dyDescent="0.25">
      <c r="B7485" s="237">
        <v>7422</v>
      </c>
      <c r="C7485" s="236">
        <v>206.08822981574883</v>
      </c>
    </row>
    <row r="7486" spans="2:3" x14ac:dyDescent="0.25">
      <c r="B7486" s="237">
        <v>7423</v>
      </c>
      <c r="C7486" s="236">
        <v>71.775889656322803</v>
      </c>
    </row>
    <row r="7487" spans="2:3" x14ac:dyDescent="0.25">
      <c r="B7487" s="237">
        <v>7424</v>
      </c>
      <c r="C7487" s="236">
        <v>95.473698521473736</v>
      </c>
    </row>
    <row r="7488" spans="2:3" x14ac:dyDescent="0.25">
      <c r="B7488" s="237">
        <v>7425</v>
      </c>
      <c r="C7488" s="236">
        <v>179.88502116241139</v>
      </c>
    </row>
    <row r="7489" spans="2:3" x14ac:dyDescent="0.25">
      <c r="B7489" s="237">
        <v>7426</v>
      </c>
      <c r="C7489" s="236">
        <v>132.6580784689879</v>
      </c>
    </row>
    <row r="7490" spans="2:3" x14ac:dyDescent="0.25">
      <c r="B7490" s="237">
        <v>7427</v>
      </c>
      <c r="C7490" s="236">
        <v>125.91854332631689</v>
      </c>
    </row>
    <row r="7491" spans="2:3" x14ac:dyDescent="0.25">
      <c r="B7491" s="237">
        <v>7428</v>
      </c>
      <c r="C7491" s="236">
        <v>97.584982494683146</v>
      </c>
    </row>
    <row r="7492" spans="2:3" x14ac:dyDescent="0.25">
      <c r="B7492" s="237">
        <v>7429</v>
      </c>
      <c r="C7492" s="236">
        <v>128.75004831200926</v>
      </c>
    </row>
    <row r="7493" spans="2:3" x14ac:dyDescent="0.25">
      <c r="B7493" s="237">
        <v>7430</v>
      </c>
      <c r="C7493" s="236">
        <v>100.9444572339075</v>
      </c>
    </row>
    <row r="7494" spans="2:3" x14ac:dyDescent="0.25">
      <c r="B7494" s="237">
        <v>7431</v>
      </c>
      <c r="C7494" s="236">
        <v>86.471416591274348</v>
      </c>
    </row>
    <row r="7495" spans="2:3" x14ac:dyDescent="0.25">
      <c r="B7495" s="237">
        <v>7432</v>
      </c>
      <c r="C7495" s="236">
        <v>115.18857804997724</v>
      </c>
    </row>
    <row r="7496" spans="2:3" x14ac:dyDescent="0.25">
      <c r="B7496" s="237">
        <v>7433</v>
      </c>
      <c r="C7496" s="236">
        <v>121.60950757484545</v>
      </c>
    </row>
    <row r="7497" spans="2:3" x14ac:dyDescent="0.25">
      <c r="B7497" s="237">
        <v>7434</v>
      </c>
      <c r="C7497" s="236">
        <v>113.6936499929497</v>
      </c>
    </row>
    <row r="7498" spans="2:3" x14ac:dyDescent="0.25">
      <c r="B7498" s="237">
        <v>7435</v>
      </c>
      <c r="C7498" s="236">
        <v>259.4403771808287</v>
      </c>
    </row>
    <row r="7499" spans="2:3" x14ac:dyDescent="0.25">
      <c r="B7499" s="237">
        <v>7436</v>
      </c>
      <c r="C7499" s="236">
        <v>161.50307674049853</v>
      </c>
    </row>
    <row r="7500" spans="2:3" x14ac:dyDescent="0.25">
      <c r="B7500" s="237">
        <v>7437</v>
      </c>
      <c r="C7500" s="236">
        <v>131.88024708871788</v>
      </c>
    </row>
    <row r="7501" spans="2:3" x14ac:dyDescent="0.25">
      <c r="B7501" s="237">
        <v>7438</v>
      </c>
      <c r="C7501" s="236">
        <v>111.19928075572736</v>
      </c>
    </row>
    <row r="7502" spans="2:3" x14ac:dyDescent="0.25">
      <c r="B7502" s="237">
        <v>7439</v>
      </c>
      <c r="C7502" s="236">
        <v>139.34357337599192</v>
      </c>
    </row>
    <row r="7503" spans="2:3" x14ac:dyDescent="0.25">
      <c r="B7503" s="237">
        <v>7440</v>
      </c>
      <c r="C7503" s="236">
        <v>141.9797294360749</v>
      </c>
    </row>
    <row r="7504" spans="2:3" x14ac:dyDescent="0.25">
      <c r="B7504" s="237">
        <v>7441</v>
      </c>
      <c r="C7504" s="236">
        <v>156.82612478810839</v>
      </c>
    </row>
    <row r="7505" spans="2:3" x14ac:dyDescent="0.25">
      <c r="B7505" s="237">
        <v>7442</v>
      </c>
      <c r="C7505" s="236">
        <v>221.08685090293349</v>
      </c>
    </row>
    <row r="7506" spans="2:3" x14ac:dyDescent="0.25">
      <c r="B7506" s="237">
        <v>7443</v>
      </c>
      <c r="C7506" s="236">
        <v>126.04466669651941</v>
      </c>
    </row>
    <row r="7507" spans="2:3" x14ac:dyDescent="0.25">
      <c r="B7507" s="237">
        <v>7444</v>
      </c>
      <c r="C7507" s="236">
        <v>87.955204583247493</v>
      </c>
    </row>
    <row r="7508" spans="2:3" x14ac:dyDescent="0.25">
      <c r="B7508" s="237">
        <v>7445</v>
      </c>
      <c r="C7508" s="236">
        <v>114.39888685847096</v>
      </c>
    </row>
    <row r="7509" spans="2:3" x14ac:dyDescent="0.25">
      <c r="B7509" s="237">
        <v>7446</v>
      </c>
      <c r="C7509" s="236">
        <v>110.36313876877271</v>
      </c>
    </row>
    <row r="7510" spans="2:3" x14ac:dyDescent="0.25">
      <c r="B7510" s="237">
        <v>7447</v>
      </c>
      <c r="C7510" s="236">
        <v>133.12934231133679</v>
      </c>
    </row>
    <row r="7511" spans="2:3" x14ac:dyDescent="0.25">
      <c r="B7511" s="237">
        <v>7448</v>
      </c>
      <c r="C7511" s="236">
        <v>122.43954047298919</v>
      </c>
    </row>
    <row r="7512" spans="2:3" x14ac:dyDescent="0.25">
      <c r="B7512" s="237">
        <v>7449</v>
      </c>
      <c r="C7512" s="236">
        <v>138.10998525144595</v>
      </c>
    </row>
    <row r="7513" spans="2:3" x14ac:dyDescent="0.25">
      <c r="B7513" s="237">
        <v>7450</v>
      </c>
      <c r="C7513" s="236">
        <v>165.91886772349051</v>
      </c>
    </row>
    <row r="7514" spans="2:3" x14ac:dyDescent="0.25">
      <c r="B7514" s="237">
        <v>7451</v>
      </c>
      <c r="C7514" s="236">
        <v>116.6928190822788</v>
      </c>
    </row>
    <row r="7515" spans="2:3" x14ac:dyDescent="0.25">
      <c r="B7515" s="237">
        <v>7452</v>
      </c>
      <c r="C7515" s="236">
        <v>60.955645576566923</v>
      </c>
    </row>
    <row r="7516" spans="2:3" x14ac:dyDescent="0.25">
      <c r="B7516" s="237">
        <v>7453</v>
      </c>
      <c r="C7516" s="236">
        <v>113.02402931599212</v>
      </c>
    </row>
    <row r="7517" spans="2:3" x14ac:dyDescent="0.25">
      <c r="B7517" s="237">
        <v>7454</v>
      </c>
      <c r="C7517" s="236">
        <v>165.02592946785151</v>
      </c>
    </row>
    <row r="7518" spans="2:3" x14ac:dyDescent="0.25">
      <c r="B7518" s="237">
        <v>7455</v>
      </c>
      <c r="C7518" s="236">
        <v>201.09028678853315</v>
      </c>
    </row>
    <row r="7519" spans="2:3" x14ac:dyDescent="0.25">
      <c r="B7519" s="237">
        <v>7456</v>
      </c>
      <c r="C7519" s="236">
        <v>177.61619060302542</v>
      </c>
    </row>
    <row r="7520" spans="2:3" x14ac:dyDescent="0.25">
      <c r="B7520" s="237">
        <v>7457</v>
      </c>
      <c r="C7520" s="236">
        <v>107.75113085663695</v>
      </c>
    </row>
    <row r="7521" spans="2:3" x14ac:dyDescent="0.25">
      <c r="B7521" s="237">
        <v>7458</v>
      </c>
      <c r="C7521" s="236">
        <v>114.65249276046316</v>
      </c>
    </row>
    <row r="7522" spans="2:3" x14ac:dyDescent="0.25">
      <c r="B7522" s="237">
        <v>7459</v>
      </c>
      <c r="C7522" s="236">
        <v>119.46482868395974</v>
      </c>
    </row>
    <row r="7523" spans="2:3" x14ac:dyDescent="0.25">
      <c r="B7523" s="237">
        <v>7460</v>
      </c>
      <c r="C7523" s="236">
        <v>85.683451051551614</v>
      </c>
    </row>
    <row r="7524" spans="2:3" x14ac:dyDescent="0.25">
      <c r="B7524" s="237">
        <v>7461</v>
      </c>
      <c r="C7524" s="236">
        <v>218.76022162184384</v>
      </c>
    </row>
    <row r="7525" spans="2:3" x14ac:dyDescent="0.25">
      <c r="B7525" s="237">
        <v>7462</v>
      </c>
      <c r="C7525" s="236">
        <v>152.15714676850877</v>
      </c>
    </row>
    <row r="7526" spans="2:3" x14ac:dyDescent="0.25">
      <c r="B7526" s="237">
        <v>7463</v>
      </c>
      <c r="C7526" s="236">
        <v>143.51394109828644</v>
      </c>
    </row>
    <row r="7527" spans="2:3" x14ac:dyDescent="0.25">
      <c r="B7527" s="237">
        <v>7464</v>
      </c>
      <c r="C7527" s="236">
        <v>135.22949218531846</v>
      </c>
    </row>
    <row r="7528" spans="2:3" x14ac:dyDescent="0.25">
      <c r="B7528" s="237">
        <v>7465</v>
      </c>
      <c r="C7528" s="236">
        <v>143.92539321661985</v>
      </c>
    </row>
    <row r="7529" spans="2:3" x14ac:dyDescent="0.25">
      <c r="B7529" s="237">
        <v>7466</v>
      </c>
      <c r="C7529" s="236">
        <v>116.86818794922338</v>
      </c>
    </row>
    <row r="7530" spans="2:3" x14ac:dyDescent="0.25">
      <c r="B7530" s="237">
        <v>7467</v>
      </c>
      <c r="C7530" s="236">
        <v>85.022661824402206</v>
      </c>
    </row>
    <row r="7531" spans="2:3" x14ac:dyDescent="0.25">
      <c r="B7531" s="237">
        <v>7468</v>
      </c>
      <c r="C7531" s="236">
        <v>100.12857520615317</v>
      </c>
    </row>
    <row r="7532" spans="2:3" x14ac:dyDescent="0.25">
      <c r="B7532" s="237">
        <v>7469</v>
      </c>
      <c r="C7532" s="236">
        <v>111.46020896329921</v>
      </c>
    </row>
    <row r="7533" spans="2:3" x14ac:dyDescent="0.25">
      <c r="B7533" s="237">
        <v>7470</v>
      </c>
      <c r="C7533" s="236">
        <v>130.27082448207722</v>
      </c>
    </row>
    <row r="7534" spans="2:3" x14ac:dyDescent="0.25">
      <c r="B7534" s="237">
        <v>7471</v>
      </c>
      <c r="C7534" s="236">
        <v>104.21050613746347</v>
      </c>
    </row>
    <row r="7535" spans="2:3" x14ac:dyDescent="0.25">
      <c r="B7535" s="237">
        <v>7472</v>
      </c>
      <c r="C7535" s="236">
        <v>107.34274697016806</v>
      </c>
    </row>
    <row r="7536" spans="2:3" x14ac:dyDescent="0.25">
      <c r="B7536" s="237">
        <v>7473</v>
      </c>
      <c r="C7536" s="236">
        <v>111.30775082956896</v>
      </c>
    </row>
    <row r="7537" spans="2:3" x14ac:dyDescent="0.25">
      <c r="B7537" s="237">
        <v>7474</v>
      </c>
      <c r="C7537" s="236">
        <v>89.06673843446238</v>
      </c>
    </row>
    <row r="7538" spans="2:3" x14ac:dyDescent="0.25">
      <c r="B7538" s="237">
        <v>7475</v>
      </c>
      <c r="C7538" s="236">
        <v>121.52414525768651</v>
      </c>
    </row>
    <row r="7539" spans="2:3" x14ac:dyDescent="0.25">
      <c r="B7539" s="237">
        <v>7476</v>
      </c>
      <c r="C7539" s="236">
        <v>152.97314724680157</v>
      </c>
    </row>
    <row r="7540" spans="2:3" x14ac:dyDescent="0.25">
      <c r="B7540" s="237">
        <v>7477</v>
      </c>
      <c r="C7540" s="236">
        <v>158.34712695969768</v>
      </c>
    </row>
    <row r="7541" spans="2:3" x14ac:dyDescent="0.25">
      <c r="B7541" s="237">
        <v>7478</v>
      </c>
      <c r="C7541" s="236">
        <v>133.71090916449847</v>
      </c>
    </row>
    <row r="7542" spans="2:3" x14ac:dyDescent="0.25">
      <c r="B7542" s="237">
        <v>7479</v>
      </c>
      <c r="C7542" s="236">
        <v>137.53699338817276</v>
      </c>
    </row>
    <row r="7543" spans="2:3" x14ac:dyDescent="0.25">
      <c r="B7543" s="237">
        <v>7480</v>
      </c>
      <c r="C7543" s="236">
        <v>161.41841523509558</v>
      </c>
    </row>
    <row r="7544" spans="2:3" x14ac:dyDescent="0.25">
      <c r="B7544" s="237">
        <v>7481</v>
      </c>
      <c r="C7544" s="236">
        <v>195.18700243285991</v>
      </c>
    </row>
    <row r="7545" spans="2:3" x14ac:dyDescent="0.25">
      <c r="B7545" s="237">
        <v>7482</v>
      </c>
      <c r="C7545" s="236">
        <v>129.74623426809984</v>
      </c>
    </row>
    <row r="7546" spans="2:3" x14ac:dyDescent="0.25">
      <c r="B7546" s="237">
        <v>7483</v>
      </c>
      <c r="C7546" s="236">
        <v>134.80343633525371</v>
      </c>
    </row>
    <row r="7547" spans="2:3" x14ac:dyDescent="0.25">
      <c r="B7547" s="237">
        <v>7484</v>
      </c>
      <c r="C7547" s="236">
        <v>178.02348416282052</v>
      </c>
    </row>
    <row r="7548" spans="2:3" x14ac:dyDescent="0.25">
      <c r="B7548" s="237">
        <v>7485</v>
      </c>
      <c r="C7548" s="236">
        <v>164.46633976774822</v>
      </c>
    </row>
    <row r="7549" spans="2:3" x14ac:dyDescent="0.25">
      <c r="B7549" s="237">
        <v>7486</v>
      </c>
      <c r="C7549" s="236">
        <v>166.18821086987344</v>
      </c>
    </row>
    <row r="7550" spans="2:3" x14ac:dyDescent="0.25">
      <c r="B7550" s="237">
        <v>7487</v>
      </c>
      <c r="C7550" s="236">
        <v>78.354668178879209</v>
      </c>
    </row>
    <row r="7551" spans="2:3" x14ac:dyDescent="0.25">
      <c r="B7551" s="237">
        <v>7488</v>
      </c>
      <c r="C7551" s="236">
        <v>160.58527689846201</v>
      </c>
    </row>
    <row r="7552" spans="2:3" x14ac:dyDescent="0.25">
      <c r="B7552" s="237">
        <v>7489</v>
      </c>
      <c r="C7552" s="236">
        <v>99.626193912629574</v>
      </c>
    </row>
    <row r="7553" spans="2:3" x14ac:dyDescent="0.25">
      <c r="B7553" s="237">
        <v>7490</v>
      </c>
      <c r="C7553" s="236">
        <v>163.64987841855961</v>
      </c>
    </row>
    <row r="7554" spans="2:3" x14ac:dyDescent="0.25">
      <c r="B7554" s="237">
        <v>7491</v>
      </c>
      <c r="C7554" s="236">
        <v>243.41654153266506</v>
      </c>
    </row>
    <row r="7555" spans="2:3" x14ac:dyDescent="0.25">
      <c r="B7555" s="237">
        <v>7492</v>
      </c>
      <c r="C7555" s="236">
        <v>138.55927766788048</v>
      </c>
    </row>
    <row r="7556" spans="2:3" x14ac:dyDescent="0.25">
      <c r="B7556" s="237">
        <v>7493</v>
      </c>
      <c r="C7556" s="236">
        <v>180.33194839328613</v>
      </c>
    </row>
    <row r="7557" spans="2:3" x14ac:dyDescent="0.25">
      <c r="B7557" s="237">
        <v>7494</v>
      </c>
      <c r="C7557" s="236">
        <v>116.04761837178495</v>
      </c>
    </row>
    <row r="7558" spans="2:3" x14ac:dyDescent="0.25">
      <c r="B7558" s="237">
        <v>7495</v>
      </c>
      <c r="C7558" s="236">
        <v>184.3226770710466</v>
      </c>
    </row>
    <row r="7559" spans="2:3" x14ac:dyDescent="0.25">
      <c r="B7559" s="237">
        <v>7496</v>
      </c>
      <c r="C7559" s="236">
        <v>136.73359404224652</v>
      </c>
    </row>
    <row r="7560" spans="2:3" x14ac:dyDescent="0.25">
      <c r="B7560" s="237">
        <v>7497</v>
      </c>
      <c r="C7560" s="236">
        <v>164.41539340519469</v>
      </c>
    </row>
    <row r="7561" spans="2:3" x14ac:dyDescent="0.25">
      <c r="B7561" s="237">
        <v>7498</v>
      </c>
      <c r="C7561" s="236">
        <v>157.10007500636812</v>
      </c>
    </row>
    <row r="7562" spans="2:3" x14ac:dyDescent="0.25">
      <c r="B7562" s="237">
        <v>7499</v>
      </c>
      <c r="C7562" s="236">
        <v>131.59166630779549</v>
      </c>
    </row>
    <row r="7563" spans="2:3" x14ac:dyDescent="0.25">
      <c r="B7563" s="237">
        <v>7500</v>
      </c>
      <c r="C7563" s="236">
        <v>94.400109246028777</v>
      </c>
    </row>
    <row r="7564" spans="2:3" x14ac:dyDescent="0.25">
      <c r="B7564" s="237">
        <v>7501</v>
      </c>
      <c r="C7564" s="236">
        <v>161.27221739018347</v>
      </c>
    </row>
    <row r="7565" spans="2:3" x14ac:dyDescent="0.25">
      <c r="B7565" s="237">
        <v>7502</v>
      </c>
      <c r="C7565" s="236">
        <v>122.41402031785603</v>
      </c>
    </row>
    <row r="7566" spans="2:3" x14ac:dyDescent="0.25">
      <c r="B7566" s="237">
        <v>7503</v>
      </c>
      <c r="C7566" s="236">
        <v>124.49246306371592</v>
      </c>
    </row>
    <row r="7567" spans="2:3" x14ac:dyDescent="0.25">
      <c r="B7567" s="237">
        <v>7504</v>
      </c>
      <c r="C7567" s="236">
        <v>172.29863551511301</v>
      </c>
    </row>
    <row r="7568" spans="2:3" x14ac:dyDescent="0.25">
      <c r="B7568" s="237">
        <v>7505</v>
      </c>
      <c r="C7568" s="236">
        <v>110.11764039659516</v>
      </c>
    </row>
    <row r="7569" spans="2:3" x14ac:dyDescent="0.25">
      <c r="B7569" s="237">
        <v>7506</v>
      </c>
      <c r="C7569" s="236">
        <v>70.839590034408786</v>
      </c>
    </row>
    <row r="7570" spans="2:3" x14ac:dyDescent="0.25">
      <c r="B7570" s="237">
        <v>7507</v>
      </c>
      <c r="C7570" s="236">
        <v>96.052863724282233</v>
      </c>
    </row>
    <row r="7571" spans="2:3" x14ac:dyDescent="0.25">
      <c r="B7571" s="237">
        <v>7508</v>
      </c>
      <c r="C7571" s="236">
        <v>71.567106981316996</v>
      </c>
    </row>
    <row r="7572" spans="2:3" x14ac:dyDescent="0.25">
      <c r="B7572" s="237">
        <v>7509</v>
      </c>
      <c r="C7572" s="236">
        <v>173.88317559700707</v>
      </c>
    </row>
    <row r="7573" spans="2:3" x14ac:dyDescent="0.25">
      <c r="B7573" s="237">
        <v>7510</v>
      </c>
      <c r="C7573" s="236">
        <v>119.41834527305508</v>
      </c>
    </row>
    <row r="7574" spans="2:3" x14ac:dyDescent="0.25">
      <c r="B7574" s="237">
        <v>7511</v>
      </c>
      <c r="C7574" s="236">
        <v>119.68104500757477</v>
      </c>
    </row>
    <row r="7575" spans="2:3" x14ac:dyDescent="0.25">
      <c r="B7575" s="237">
        <v>7512</v>
      </c>
      <c r="C7575" s="236">
        <v>102.6262761899301</v>
      </c>
    </row>
    <row r="7576" spans="2:3" x14ac:dyDescent="0.25">
      <c r="B7576" s="237">
        <v>7513</v>
      </c>
      <c r="C7576" s="236">
        <v>156.59368971348161</v>
      </c>
    </row>
    <row r="7577" spans="2:3" x14ac:dyDescent="0.25">
      <c r="B7577" s="237">
        <v>7514</v>
      </c>
      <c r="C7577" s="236">
        <v>151.67364136507652</v>
      </c>
    </row>
    <row r="7578" spans="2:3" x14ac:dyDescent="0.25">
      <c r="B7578" s="237">
        <v>7515</v>
      </c>
      <c r="C7578" s="236">
        <v>102.50810701773243</v>
      </c>
    </row>
    <row r="7579" spans="2:3" x14ac:dyDescent="0.25">
      <c r="B7579" s="237">
        <v>7516</v>
      </c>
      <c r="C7579" s="236">
        <v>134.34868941591787</v>
      </c>
    </row>
    <row r="7580" spans="2:3" x14ac:dyDescent="0.25">
      <c r="B7580" s="237">
        <v>7517</v>
      </c>
      <c r="C7580" s="236">
        <v>99.320338606425679</v>
      </c>
    </row>
    <row r="7581" spans="2:3" x14ac:dyDescent="0.25">
      <c r="B7581" s="237">
        <v>7518</v>
      </c>
      <c r="C7581" s="236">
        <v>125.87071431432001</v>
      </c>
    </row>
    <row r="7582" spans="2:3" x14ac:dyDescent="0.25">
      <c r="B7582" s="237">
        <v>7519</v>
      </c>
      <c r="C7582" s="236">
        <v>99.837314304351125</v>
      </c>
    </row>
    <row r="7583" spans="2:3" x14ac:dyDescent="0.25">
      <c r="B7583" s="237">
        <v>7520</v>
      </c>
      <c r="C7583" s="236">
        <v>136.00013788553636</v>
      </c>
    </row>
    <row r="7584" spans="2:3" x14ac:dyDescent="0.25">
      <c r="B7584" s="237">
        <v>7521</v>
      </c>
      <c r="C7584" s="236">
        <v>73.672247886065193</v>
      </c>
    </row>
    <row r="7585" spans="2:3" x14ac:dyDescent="0.25">
      <c r="B7585" s="237">
        <v>7522</v>
      </c>
      <c r="C7585" s="236">
        <v>114.35081300699706</v>
      </c>
    </row>
    <row r="7586" spans="2:3" x14ac:dyDescent="0.25">
      <c r="B7586" s="237">
        <v>7523</v>
      </c>
      <c r="C7586" s="236">
        <v>93.223644543353927</v>
      </c>
    </row>
    <row r="7587" spans="2:3" x14ac:dyDescent="0.25">
      <c r="B7587" s="237">
        <v>7524</v>
      </c>
      <c r="C7587" s="236">
        <v>109.61635586143834</v>
      </c>
    </row>
    <row r="7588" spans="2:3" x14ac:dyDescent="0.25">
      <c r="B7588" s="237">
        <v>7525</v>
      </c>
      <c r="C7588" s="236">
        <v>158.51619870230684</v>
      </c>
    </row>
    <row r="7589" spans="2:3" x14ac:dyDescent="0.25">
      <c r="B7589" s="237">
        <v>7526</v>
      </c>
      <c r="C7589" s="236">
        <v>90.659581269367081</v>
      </c>
    </row>
    <row r="7590" spans="2:3" x14ac:dyDescent="0.25">
      <c r="B7590" s="237">
        <v>7527</v>
      </c>
      <c r="C7590" s="236">
        <v>118.21663014868048</v>
      </c>
    </row>
    <row r="7591" spans="2:3" x14ac:dyDescent="0.25">
      <c r="B7591" s="237">
        <v>7528</v>
      </c>
      <c r="C7591" s="236">
        <v>135.71247859959993</v>
      </c>
    </row>
    <row r="7592" spans="2:3" x14ac:dyDescent="0.25">
      <c r="B7592" s="237">
        <v>7529</v>
      </c>
      <c r="C7592" s="236">
        <v>134.30625497038417</v>
      </c>
    </row>
    <row r="7593" spans="2:3" x14ac:dyDescent="0.25">
      <c r="B7593" s="237">
        <v>7530</v>
      </c>
      <c r="C7593" s="236">
        <v>130.65869311199589</v>
      </c>
    </row>
    <row r="7594" spans="2:3" x14ac:dyDescent="0.25">
      <c r="B7594" s="237">
        <v>7531</v>
      </c>
      <c r="C7594" s="236">
        <v>98.508092364490395</v>
      </c>
    </row>
    <row r="7595" spans="2:3" x14ac:dyDescent="0.25">
      <c r="B7595" s="237">
        <v>7532</v>
      </c>
      <c r="C7595" s="236">
        <v>83.032491763518919</v>
      </c>
    </row>
    <row r="7596" spans="2:3" x14ac:dyDescent="0.25">
      <c r="B7596" s="237">
        <v>7533</v>
      </c>
      <c r="C7596" s="236">
        <v>126.55232554418544</v>
      </c>
    </row>
    <row r="7597" spans="2:3" x14ac:dyDescent="0.25">
      <c r="B7597" s="237">
        <v>7534</v>
      </c>
      <c r="C7597" s="236">
        <v>84.333483038113584</v>
      </c>
    </row>
    <row r="7598" spans="2:3" x14ac:dyDescent="0.25">
      <c r="B7598" s="237">
        <v>7535</v>
      </c>
      <c r="C7598" s="236">
        <v>112.98011309466195</v>
      </c>
    </row>
    <row r="7599" spans="2:3" x14ac:dyDescent="0.25">
      <c r="B7599" s="237">
        <v>7536</v>
      </c>
      <c r="C7599" s="236">
        <v>187.27877616096995</v>
      </c>
    </row>
    <row r="7600" spans="2:3" x14ac:dyDescent="0.25">
      <c r="B7600" s="237">
        <v>7537</v>
      </c>
      <c r="C7600" s="236">
        <v>183.75109416003338</v>
      </c>
    </row>
    <row r="7601" spans="2:3" x14ac:dyDescent="0.25">
      <c r="B7601" s="237">
        <v>7538</v>
      </c>
      <c r="C7601" s="236">
        <v>135.79765366113205</v>
      </c>
    </row>
    <row r="7602" spans="2:3" x14ac:dyDescent="0.25">
      <c r="B7602" s="237">
        <v>7539</v>
      </c>
      <c r="C7602" s="236">
        <v>147.01528094699484</v>
      </c>
    </row>
    <row r="7603" spans="2:3" x14ac:dyDescent="0.25">
      <c r="B7603" s="237">
        <v>7540</v>
      </c>
      <c r="C7603" s="236">
        <v>94.779115105640443</v>
      </c>
    </row>
    <row r="7604" spans="2:3" x14ac:dyDescent="0.25">
      <c r="B7604" s="237">
        <v>7541</v>
      </c>
      <c r="C7604" s="236">
        <v>96.886473813528582</v>
      </c>
    </row>
    <row r="7605" spans="2:3" x14ac:dyDescent="0.25">
      <c r="B7605" s="237">
        <v>7542</v>
      </c>
      <c r="C7605" s="236">
        <v>118.5487044036073</v>
      </c>
    </row>
    <row r="7606" spans="2:3" x14ac:dyDescent="0.25">
      <c r="B7606" s="237">
        <v>7543</v>
      </c>
      <c r="C7606" s="236">
        <v>110.93947165258399</v>
      </c>
    </row>
    <row r="7607" spans="2:3" x14ac:dyDescent="0.25">
      <c r="B7607" s="237">
        <v>7544</v>
      </c>
      <c r="C7607" s="236">
        <v>134.4957076561588</v>
      </c>
    </row>
    <row r="7608" spans="2:3" x14ac:dyDescent="0.25">
      <c r="B7608" s="237">
        <v>7545</v>
      </c>
      <c r="C7608" s="236">
        <v>113.72978508713676</v>
      </c>
    </row>
    <row r="7609" spans="2:3" x14ac:dyDescent="0.25">
      <c r="B7609" s="237">
        <v>7546</v>
      </c>
      <c r="C7609" s="236">
        <v>106.271459580523</v>
      </c>
    </row>
    <row r="7610" spans="2:3" x14ac:dyDescent="0.25">
      <c r="B7610" s="237">
        <v>7547</v>
      </c>
      <c r="C7610" s="236">
        <v>85.395693083281586</v>
      </c>
    </row>
    <row r="7611" spans="2:3" x14ac:dyDescent="0.25">
      <c r="B7611" s="237">
        <v>7548</v>
      </c>
      <c r="C7611" s="236">
        <v>117.64957906126081</v>
      </c>
    </row>
    <row r="7612" spans="2:3" x14ac:dyDescent="0.25">
      <c r="B7612" s="237">
        <v>7549</v>
      </c>
      <c r="C7612" s="236">
        <v>148.07181890455041</v>
      </c>
    </row>
    <row r="7613" spans="2:3" x14ac:dyDescent="0.25">
      <c r="B7613" s="237">
        <v>7550</v>
      </c>
      <c r="C7613" s="236">
        <v>174.59290900176563</v>
      </c>
    </row>
    <row r="7614" spans="2:3" x14ac:dyDescent="0.25">
      <c r="B7614" s="237">
        <v>7551</v>
      </c>
      <c r="C7614" s="236">
        <v>115.46803247206647</v>
      </c>
    </row>
    <row r="7615" spans="2:3" x14ac:dyDescent="0.25">
      <c r="B7615" s="237">
        <v>7552</v>
      </c>
      <c r="C7615" s="236">
        <v>105.52671944051862</v>
      </c>
    </row>
    <row r="7616" spans="2:3" x14ac:dyDescent="0.25">
      <c r="B7616" s="237">
        <v>7553</v>
      </c>
      <c r="C7616" s="236">
        <v>174.92317324250402</v>
      </c>
    </row>
    <row r="7617" spans="2:3" x14ac:dyDescent="0.25">
      <c r="B7617" s="237">
        <v>7554</v>
      </c>
      <c r="C7617" s="236">
        <v>103.5097500303908</v>
      </c>
    </row>
    <row r="7618" spans="2:3" x14ac:dyDescent="0.25">
      <c r="B7618" s="237">
        <v>7555</v>
      </c>
      <c r="C7618" s="236">
        <v>108.02247881210583</v>
      </c>
    </row>
    <row r="7619" spans="2:3" x14ac:dyDescent="0.25">
      <c r="B7619" s="237">
        <v>7556</v>
      </c>
      <c r="C7619" s="236">
        <v>167.27698248159291</v>
      </c>
    </row>
    <row r="7620" spans="2:3" x14ac:dyDescent="0.25">
      <c r="B7620" s="237">
        <v>7557</v>
      </c>
      <c r="C7620" s="236">
        <v>109.14369456976435</v>
      </c>
    </row>
    <row r="7621" spans="2:3" x14ac:dyDescent="0.25">
      <c r="B7621" s="237">
        <v>7558</v>
      </c>
      <c r="C7621" s="236">
        <v>136.85852170702756</v>
      </c>
    </row>
    <row r="7622" spans="2:3" x14ac:dyDescent="0.25">
      <c r="B7622" s="237">
        <v>7559</v>
      </c>
      <c r="C7622" s="236">
        <v>138.18347789232931</v>
      </c>
    </row>
    <row r="7623" spans="2:3" x14ac:dyDescent="0.25">
      <c r="B7623" s="237">
        <v>7560</v>
      </c>
      <c r="C7623" s="236">
        <v>107.47010836577066</v>
      </c>
    </row>
    <row r="7624" spans="2:3" x14ac:dyDescent="0.25">
      <c r="B7624" s="237">
        <v>7561</v>
      </c>
      <c r="C7624" s="236">
        <v>78.097995180804546</v>
      </c>
    </row>
    <row r="7625" spans="2:3" x14ac:dyDescent="0.25">
      <c r="B7625" s="237">
        <v>7562</v>
      </c>
      <c r="C7625" s="236">
        <v>141.96985289465323</v>
      </c>
    </row>
    <row r="7626" spans="2:3" x14ac:dyDescent="0.25">
      <c r="B7626" s="237">
        <v>7563</v>
      </c>
      <c r="C7626" s="236">
        <v>143.16870151759852</v>
      </c>
    </row>
    <row r="7627" spans="2:3" x14ac:dyDescent="0.25">
      <c r="B7627" s="237">
        <v>7564</v>
      </c>
      <c r="C7627" s="236">
        <v>121.15840726205171</v>
      </c>
    </row>
    <row r="7628" spans="2:3" x14ac:dyDescent="0.25">
      <c r="B7628" s="237">
        <v>7565</v>
      </c>
      <c r="C7628" s="236">
        <v>117.46885307022951</v>
      </c>
    </row>
    <row r="7629" spans="2:3" x14ac:dyDescent="0.25">
      <c r="B7629" s="237">
        <v>7566</v>
      </c>
      <c r="C7629" s="236">
        <v>92.851139798935378</v>
      </c>
    </row>
    <row r="7630" spans="2:3" x14ac:dyDescent="0.25">
      <c r="B7630" s="237">
        <v>7567</v>
      </c>
      <c r="C7630" s="236">
        <v>101.29899917883125</v>
      </c>
    </row>
    <row r="7631" spans="2:3" x14ac:dyDescent="0.25">
      <c r="B7631" s="237">
        <v>7568</v>
      </c>
      <c r="C7631" s="236">
        <v>123.17517212307843</v>
      </c>
    </row>
    <row r="7632" spans="2:3" x14ac:dyDescent="0.25">
      <c r="B7632" s="237">
        <v>7569</v>
      </c>
      <c r="C7632" s="236">
        <v>81.998926495668897</v>
      </c>
    </row>
    <row r="7633" spans="2:3" x14ac:dyDescent="0.25">
      <c r="B7633" s="237">
        <v>7570</v>
      </c>
      <c r="C7633" s="236">
        <v>117.98965242479319</v>
      </c>
    </row>
    <row r="7634" spans="2:3" x14ac:dyDescent="0.25">
      <c r="B7634" s="237">
        <v>7571</v>
      </c>
      <c r="C7634" s="236">
        <v>145.16361364441414</v>
      </c>
    </row>
    <row r="7635" spans="2:3" x14ac:dyDescent="0.25">
      <c r="B7635" s="237">
        <v>7572</v>
      </c>
      <c r="C7635" s="236">
        <v>163.60487332240083</v>
      </c>
    </row>
    <row r="7636" spans="2:3" x14ac:dyDescent="0.25">
      <c r="B7636" s="237">
        <v>7573</v>
      </c>
      <c r="C7636" s="236">
        <v>118.65212378175056</v>
      </c>
    </row>
    <row r="7637" spans="2:3" x14ac:dyDescent="0.25">
      <c r="B7637" s="237">
        <v>7574</v>
      </c>
      <c r="C7637" s="236">
        <v>132.01340252306343</v>
      </c>
    </row>
    <row r="7638" spans="2:3" x14ac:dyDescent="0.25">
      <c r="B7638" s="237">
        <v>7575</v>
      </c>
      <c r="C7638" s="236">
        <v>84.339086565457976</v>
      </c>
    </row>
    <row r="7639" spans="2:3" x14ac:dyDescent="0.25">
      <c r="B7639" s="237">
        <v>7576</v>
      </c>
      <c r="C7639" s="236">
        <v>179.0031531359005</v>
      </c>
    </row>
    <row r="7640" spans="2:3" x14ac:dyDescent="0.25">
      <c r="B7640" s="237">
        <v>7577</v>
      </c>
      <c r="C7640" s="236">
        <v>119.48299568424709</v>
      </c>
    </row>
    <row r="7641" spans="2:3" x14ac:dyDescent="0.25">
      <c r="B7641" s="237">
        <v>7578</v>
      </c>
      <c r="C7641" s="236">
        <v>101.85115683411081</v>
      </c>
    </row>
    <row r="7642" spans="2:3" x14ac:dyDescent="0.25">
      <c r="B7642" s="237">
        <v>7579</v>
      </c>
      <c r="C7642" s="236">
        <v>218.30128011305621</v>
      </c>
    </row>
    <row r="7643" spans="2:3" x14ac:dyDescent="0.25">
      <c r="B7643" s="237">
        <v>7580</v>
      </c>
      <c r="C7643" s="236">
        <v>123.67772361384176</v>
      </c>
    </row>
    <row r="7644" spans="2:3" x14ac:dyDescent="0.25">
      <c r="B7644" s="237">
        <v>7581</v>
      </c>
      <c r="C7644" s="236">
        <v>148.48056223185804</v>
      </c>
    </row>
    <row r="7645" spans="2:3" x14ac:dyDescent="0.25">
      <c r="B7645" s="237">
        <v>7582</v>
      </c>
      <c r="C7645" s="236">
        <v>141.9442937172501</v>
      </c>
    </row>
    <row r="7646" spans="2:3" x14ac:dyDescent="0.25">
      <c r="B7646" s="237">
        <v>7583</v>
      </c>
      <c r="C7646" s="236">
        <v>155.56566541225155</v>
      </c>
    </row>
    <row r="7647" spans="2:3" x14ac:dyDescent="0.25">
      <c r="B7647" s="237">
        <v>7584</v>
      </c>
      <c r="C7647" s="236">
        <v>152.89238369602009</v>
      </c>
    </row>
    <row r="7648" spans="2:3" x14ac:dyDescent="0.25">
      <c r="B7648" s="237">
        <v>7585</v>
      </c>
      <c r="C7648" s="236">
        <v>145.60651796708345</v>
      </c>
    </row>
    <row r="7649" spans="2:3" x14ac:dyDescent="0.25">
      <c r="B7649" s="237">
        <v>7586</v>
      </c>
      <c r="C7649" s="236">
        <v>133.4704442325924</v>
      </c>
    </row>
    <row r="7650" spans="2:3" x14ac:dyDescent="0.25">
      <c r="B7650" s="237">
        <v>7587</v>
      </c>
      <c r="C7650" s="236">
        <v>136.20317239475673</v>
      </c>
    </row>
    <row r="7651" spans="2:3" x14ac:dyDescent="0.25">
      <c r="B7651" s="237">
        <v>7588</v>
      </c>
      <c r="C7651" s="236">
        <v>102.30263192596267</v>
      </c>
    </row>
    <row r="7652" spans="2:3" x14ac:dyDescent="0.25">
      <c r="B7652" s="237">
        <v>7589</v>
      </c>
      <c r="C7652" s="236">
        <v>165.2860939292926</v>
      </c>
    </row>
    <row r="7653" spans="2:3" x14ac:dyDescent="0.25">
      <c r="B7653" s="237">
        <v>7590</v>
      </c>
      <c r="C7653" s="236">
        <v>114.64824271312244</v>
      </c>
    </row>
    <row r="7654" spans="2:3" x14ac:dyDescent="0.25">
      <c r="B7654" s="237">
        <v>7591</v>
      </c>
      <c r="C7654" s="236">
        <v>101.95229482272161</v>
      </c>
    </row>
    <row r="7655" spans="2:3" x14ac:dyDescent="0.25">
      <c r="B7655" s="237">
        <v>7592</v>
      </c>
      <c r="C7655" s="236">
        <v>110.49105240685991</v>
      </c>
    </row>
    <row r="7656" spans="2:3" x14ac:dyDescent="0.25">
      <c r="B7656" s="237">
        <v>7593</v>
      </c>
      <c r="C7656" s="236">
        <v>167.09926633643667</v>
      </c>
    </row>
    <row r="7657" spans="2:3" x14ac:dyDescent="0.25">
      <c r="B7657" s="237">
        <v>7594</v>
      </c>
      <c r="C7657" s="236">
        <v>120.98216610481072</v>
      </c>
    </row>
    <row r="7658" spans="2:3" x14ac:dyDescent="0.25">
      <c r="B7658" s="237">
        <v>7595</v>
      </c>
      <c r="C7658" s="236">
        <v>200.65017448700328</v>
      </c>
    </row>
    <row r="7659" spans="2:3" x14ac:dyDescent="0.25">
      <c r="B7659" s="237">
        <v>7596</v>
      </c>
      <c r="C7659" s="236">
        <v>85.880159811247751</v>
      </c>
    </row>
    <row r="7660" spans="2:3" x14ac:dyDescent="0.25">
      <c r="B7660" s="237">
        <v>7597</v>
      </c>
      <c r="C7660" s="236">
        <v>161.11641903702071</v>
      </c>
    </row>
    <row r="7661" spans="2:3" x14ac:dyDescent="0.25">
      <c r="B7661" s="237">
        <v>7598</v>
      </c>
      <c r="C7661" s="236">
        <v>191.71737743856477</v>
      </c>
    </row>
    <row r="7662" spans="2:3" x14ac:dyDescent="0.25">
      <c r="B7662" s="237">
        <v>7599</v>
      </c>
      <c r="C7662" s="236">
        <v>154.37872591601575</v>
      </c>
    </row>
    <row r="7663" spans="2:3" x14ac:dyDescent="0.25">
      <c r="B7663" s="237">
        <v>7600</v>
      </c>
      <c r="C7663" s="236">
        <v>123.99956059248547</v>
      </c>
    </row>
    <row r="7664" spans="2:3" x14ac:dyDescent="0.25">
      <c r="B7664" s="237">
        <v>7601</v>
      </c>
      <c r="C7664" s="236">
        <v>101.85251981869565</v>
      </c>
    </row>
    <row r="7665" spans="2:3" x14ac:dyDescent="0.25">
      <c r="B7665" s="237">
        <v>7602</v>
      </c>
      <c r="C7665" s="236">
        <v>144.25566531644236</v>
      </c>
    </row>
    <row r="7666" spans="2:3" x14ac:dyDescent="0.25">
      <c r="B7666" s="237">
        <v>7603</v>
      </c>
      <c r="C7666" s="236">
        <v>142.89709707450407</v>
      </c>
    </row>
    <row r="7667" spans="2:3" x14ac:dyDescent="0.25">
      <c r="B7667" s="237">
        <v>7604</v>
      </c>
      <c r="C7667" s="236">
        <v>141.76400656988943</v>
      </c>
    </row>
    <row r="7668" spans="2:3" x14ac:dyDescent="0.25">
      <c r="B7668" s="237">
        <v>7605</v>
      </c>
      <c r="C7668" s="236">
        <v>218.57216728950374</v>
      </c>
    </row>
    <row r="7669" spans="2:3" x14ac:dyDescent="0.25">
      <c r="B7669" s="237">
        <v>7606</v>
      </c>
      <c r="C7669" s="236">
        <v>78.596997594381023</v>
      </c>
    </row>
    <row r="7670" spans="2:3" x14ac:dyDescent="0.25">
      <c r="B7670" s="237">
        <v>7607</v>
      </c>
      <c r="C7670" s="236">
        <v>172.88749602996842</v>
      </c>
    </row>
    <row r="7671" spans="2:3" x14ac:dyDescent="0.25">
      <c r="B7671" s="237">
        <v>7608</v>
      </c>
      <c r="C7671" s="236">
        <v>172.43673885148272</v>
      </c>
    </row>
    <row r="7672" spans="2:3" x14ac:dyDescent="0.25">
      <c r="B7672" s="237">
        <v>7609</v>
      </c>
      <c r="C7672" s="236">
        <v>173.60123471841902</v>
      </c>
    </row>
    <row r="7673" spans="2:3" x14ac:dyDescent="0.25">
      <c r="B7673" s="237">
        <v>7610</v>
      </c>
      <c r="C7673" s="236">
        <v>133.02285807094881</v>
      </c>
    </row>
    <row r="7674" spans="2:3" x14ac:dyDescent="0.25">
      <c r="B7674" s="237">
        <v>7611</v>
      </c>
      <c r="C7674" s="236">
        <v>100.94954746658682</v>
      </c>
    </row>
    <row r="7675" spans="2:3" x14ac:dyDescent="0.25">
      <c r="B7675" s="237">
        <v>7612</v>
      </c>
      <c r="C7675" s="236">
        <v>118.78916938083452</v>
      </c>
    </row>
    <row r="7676" spans="2:3" x14ac:dyDescent="0.25">
      <c r="B7676" s="237">
        <v>7613</v>
      </c>
      <c r="C7676" s="236">
        <v>145.57562296026651</v>
      </c>
    </row>
    <row r="7677" spans="2:3" x14ac:dyDescent="0.25">
      <c r="B7677" s="237">
        <v>7614</v>
      </c>
      <c r="C7677" s="236">
        <v>89.05671825915293</v>
      </c>
    </row>
    <row r="7678" spans="2:3" x14ac:dyDescent="0.25">
      <c r="B7678" s="237">
        <v>7615</v>
      </c>
      <c r="C7678" s="236">
        <v>123.04515768719594</v>
      </c>
    </row>
    <row r="7679" spans="2:3" x14ac:dyDescent="0.25">
      <c r="B7679" s="237">
        <v>7616</v>
      </c>
      <c r="C7679" s="236">
        <v>73.076173636243411</v>
      </c>
    </row>
    <row r="7680" spans="2:3" x14ac:dyDescent="0.25">
      <c r="B7680" s="237">
        <v>7617</v>
      </c>
      <c r="C7680" s="236">
        <v>110.88448529032111</v>
      </c>
    </row>
    <row r="7681" spans="2:3" x14ac:dyDescent="0.25">
      <c r="B7681" s="237">
        <v>7618</v>
      </c>
      <c r="C7681" s="236">
        <v>100.5391880267406</v>
      </c>
    </row>
    <row r="7682" spans="2:3" x14ac:dyDescent="0.25">
      <c r="B7682" s="237">
        <v>7619</v>
      </c>
      <c r="C7682" s="236">
        <v>115.86924624049114</v>
      </c>
    </row>
    <row r="7683" spans="2:3" x14ac:dyDescent="0.25">
      <c r="B7683" s="237">
        <v>7620</v>
      </c>
      <c r="C7683" s="236">
        <v>90.797893806223996</v>
      </c>
    </row>
    <row r="7684" spans="2:3" x14ac:dyDescent="0.25">
      <c r="B7684" s="237">
        <v>7621</v>
      </c>
      <c r="C7684" s="236">
        <v>73.048147556290715</v>
      </c>
    </row>
    <row r="7685" spans="2:3" x14ac:dyDescent="0.25">
      <c r="B7685" s="237">
        <v>7622</v>
      </c>
      <c r="C7685" s="236">
        <v>94.453611037662697</v>
      </c>
    </row>
    <row r="7686" spans="2:3" x14ac:dyDescent="0.25">
      <c r="B7686" s="237">
        <v>7623</v>
      </c>
      <c r="C7686" s="236">
        <v>112.77410232882012</v>
      </c>
    </row>
    <row r="7687" spans="2:3" x14ac:dyDescent="0.25">
      <c r="B7687" s="237">
        <v>7624</v>
      </c>
      <c r="C7687" s="236">
        <v>81.475866650622564</v>
      </c>
    </row>
    <row r="7688" spans="2:3" x14ac:dyDescent="0.25">
      <c r="B7688" s="237">
        <v>7625</v>
      </c>
      <c r="C7688" s="236">
        <v>117.40116534923945</v>
      </c>
    </row>
    <row r="7689" spans="2:3" x14ac:dyDescent="0.25">
      <c r="B7689" s="237">
        <v>7626</v>
      </c>
      <c r="C7689" s="236">
        <v>151.52756096981352</v>
      </c>
    </row>
    <row r="7690" spans="2:3" x14ac:dyDescent="0.25">
      <c r="B7690" s="237">
        <v>7627</v>
      </c>
      <c r="C7690" s="236">
        <v>153.38188766570815</v>
      </c>
    </row>
    <row r="7691" spans="2:3" x14ac:dyDescent="0.25">
      <c r="B7691" s="237">
        <v>7628</v>
      </c>
      <c r="C7691" s="236">
        <v>144.87349137610494</v>
      </c>
    </row>
    <row r="7692" spans="2:3" x14ac:dyDescent="0.25">
      <c r="B7692" s="237">
        <v>7629</v>
      </c>
      <c r="C7692" s="236">
        <v>124.80511750985713</v>
      </c>
    </row>
    <row r="7693" spans="2:3" x14ac:dyDescent="0.25">
      <c r="B7693" s="237">
        <v>7630</v>
      </c>
      <c r="C7693" s="236">
        <v>170.0659255930492</v>
      </c>
    </row>
    <row r="7694" spans="2:3" x14ac:dyDescent="0.25">
      <c r="B7694" s="237">
        <v>7631</v>
      </c>
      <c r="C7694" s="236">
        <v>111.11153938867415</v>
      </c>
    </row>
    <row r="7695" spans="2:3" x14ac:dyDescent="0.25">
      <c r="B7695" s="237">
        <v>7632</v>
      </c>
      <c r="C7695" s="236">
        <v>78.74358165262025</v>
      </c>
    </row>
    <row r="7696" spans="2:3" x14ac:dyDescent="0.25">
      <c r="B7696" s="237">
        <v>7633</v>
      </c>
      <c r="C7696" s="236">
        <v>135.20404372514233</v>
      </c>
    </row>
    <row r="7697" spans="2:3" x14ac:dyDescent="0.25">
      <c r="B7697" s="237">
        <v>7634</v>
      </c>
      <c r="C7697" s="236">
        <v>150.81045776048222</v>
      </c>
    </row>
    <row r="7698" spans="2:3" x14ac:dyDescent="0.25">
      <c r="B7698" s="237">
        <v>7635</v>
      </c>
      <c r="C7698" s="236">
        <v>127.69566172191628</v>
      </c>
    </row>
    <row r="7699" spans="2:3" x14ac:dyDescent="0.25">
      <c r="B7699" s="237">
        <v>7636</v>
      </c>
      <c r="C7699" s="236">
        <v>80.881702567910025</v>
      </c>
    </row>
    <row r="7700" spans="2:3" x14ac:dyDescent="0.25">
      <c r="B7700" s="237">
        <v>7637</v>
      </c>
      <c r="C7700" s="236">
        <v>90.448683914315211</v>
      </c>
    </row>
    <row r="7701" spans="2:3" x14ac:dyDescent="0.25">
      <c r="B7701" s="237">
        <v>7638</v>
      </c>
      <c r="C7701" s="236">
        <v>149.48139398052393</v>
      </c>
    </row>
    <row r="7702" spans="2:3" x14ac:dyDescent="0.25">
      <c r="B7702" s="237">
        <v>7639</v>
      </c>
      <c r="C7702" s="236">
        <v>98.450255283292179</v>
      </c>
    </row>
    <row r="7703" spans="2:3" x14ac:dyDescent="0.25">
      <c r="B7703" s="237">
        <v>7640</v>
      </c>
      <c r="C7703" s="236">
        <v>160.91416610621343</v>
      </c>
    </row>
    <row r="7704" spans="2:3" x14ac:dyDescent="0.25">
      <c r="B7704" s="237">
        <v>7641</v>
      </c>
      <c r="C7704" s="236">
        <v>146.83518548151724</v>
      </c>
    </row>
    <row r="7705" spans="2:3" x14ac:dyDescent="0.25">
      <c r="B7705" s="237">
        <v>7642</v>
      </c>
      <c r="C7705" s="236">
        <v>131.05194213385812</v>
      </c>
    </row>
    <row r="7706" spans="2:3" x14ac:dyDescent="0.25">
      <c r="B7706" s="237">
        <v>7643</v>
      </c>
      <c r="C7706" s="236">
        <v>119.67704732307421</v>
      </c>
    </row>
    <row r="7707" spans="2:3" x14ac:dyDescent="0.25">
      <c r="B7707" s="237">
        <v>7644</v>
      </c>
      <c r="C7707" s="236">
        <v>112.97528674149864</v>
      </c>
    </row>
    <row r="7708" spans="2:3" x14ac:dyDescent="0.25">
      <c r="B7708" s="237">
        <v>7645</v>
      </c>
      <c r="C7708" s="236">
        <v>104.36128508914048</v>
      </c>
    </row>
    <row r="7709" spans="2:3" x14ac:dyDescent="0.25">
      <c r="B7709" s="237">
        <v>7646</v>
      </c>
      <c r="C7709" s="236">
        <v>109.20333062718841</v>
      </c>
    </row>
    <row r="7710" spans="2:3" x14ac:dyDescent="0.25">
      <c r="B7710" s="237">
        <v>7647</v>
      </c>
      <c r="C7710" s="236">
        <v>158.06340201311713</v>
      </c>
    </row>
    <row r="7711" spans="2:3" x14ac:dyDescent="0.25">
      <c r="B7711" s="237">
        <v>7648</v>
      </c>
      <c r="C7711" s="236">
        <v>308.95290917870443</v>
      </c>
    </row>
    <row r="7712" spans="2:3" x14ac:dyDescent="0.25">
      <c r="B7712" s="237">
        <v>7649</v>
      </c>
      <c r="C7712" s="236">
        <v>120.8828472239846</v>
      </c>
    </row>
    <row r="7713" spans="2:3" x14ac:dyDescent="0.25">
      <c r="B7713" s="237">
        <v>7650</v>
      </c>
      <c r="C7713" s="236">
        <v>109.00533157977395</v>
      </c>
    </row>
    <row r="7714" spans="2:3" x14ac:dyDescent="0.25">
      <c r="B7714" s="237">
        <v>7651</v>
      </c>
      <c r="C7714" s="236">
        <v>151.6539027080108</v>
      </c>
    </row>
    <row r="7715" spans="2:3" x14ac:dyDescent="0.25">
      <c r="B7715" s="237">
        <v>7652</v>
      </c>
      <c r="C7715" s="236">
        <v>119.41554941488548</v>
      </c>
    </row>
    <row r="7716" spans="2:3" x14ac:dyDescent="0.25">
      <c r="B7716" s="237">
        <v>7653</v>
      </c>
      <c r="C7716" s="236">
        <v>139.06886276540709</v>
      </c>
    </row>
    <row r="7717" spans="2:3" x14ac:dyDescent="0.25">
      <c r="B7717" s="237">
        <v>7654</v>
      </c>
      <c r="C7717" s="236">
        <v>146.44657891299531</v>
      </c>
    </row>
    <row r="7718" spans="2:3" x14ac:dyDescent="0.25">
      <c r="B7718" s="237">
        <v>7655</v>
      </c>
      <c r="C7718" s="236">
        <v>120.0559602105217</v>
      </c>
    </row>
    <row r="7719" spans="2:3" x14ac:dyDescent="0.25">
      <c r="B7719" s="237">
        <v>7656</v>
      </c>
      <c r="C7719" s="236">
        <v>125.29166256952433</v>
      </c>
    </row>
    <row r="7720" spans="2:3" x14ac:dyDescent="0.25">
      <c r="B7720" s="237">
        <v>7657</v>
      </c>
      <c r="C7720" s="236">
        <v>106.43203288332559</v>
      </c>
    </row>
    <row r="7721" spans="2:3" x14ac:dyDescent="0.25">
      <c r="B7721" s="237">
        <v>7658</v>
      </c>
      <c r="C7721" s="236">
        <v>122.30697029867295</v>
      </c>
    </row>
    <row r="7722" spans="2:3" x14ac:dyDescent="0.25">
      <c r="B7722" s="237">
        <v>7659</v>
      </c>
      <c r="C7722" s="236">
        <v>133.06191805177821</v>
      </c>
    </row>
    <row r="7723" spans="2:3" x14ac:dyDescent="0.25">
      <c r="B7723" s="237">
        <v>7660</v>
      </c>
      <c r="C7723" s="236">
        <v>179.59248079330015</v>
      </c>
    </row>
    <row r="7724" spans="2:3" x14ac:dyDescent="0.25">
      <c r="B7724" s="237">
        <v>7661</v>
      </c>
      <c r="C7724" s="236">
        <v>137.17658388740998</v>
      </c>
    </row>
    <row r="7725" spans="2:3" x14ac:dyDescent="0.25">
      <c r="B7725" s="237">
        <v>7662</v>
      </c>
      <c r="C7725" s="236">
        <v>162.63180544839682</v>
      </c>
    </row>
    <row r="7726" spans="2:3" x14ac:dyDescent="0.25">
      <c r="B7726" s="237">
        <v>7663</v>
      </c>
      <c r="C7726" s="236">
        <v>99.063950313093912</v>
      </c>
    </row>
    <row r="7727" spans="2:3" x14ac:dyDescent="0.25">
      <c r="B7727" s="237">
        <v>7664</v>
      </c>
      <c r="C7727" s="236">
        <v>206.09562840730899</v>
      </c>
    </row>
    <row r="7728" spans="2:3" x14ac:dyDescent="0.25">
      <c r="B7728" s="237">
        <v>7665</v>
      </c>
      <c r="C7728" s="236">
        <v>107.52052781230257</v>
      </c>
    </row>
    <row r="7729" spans="2:3" x14ac:dyDescent="0.25">
      <c r="B7729" s="237">
        <v>7666</v>
      </c>
      <c r="C7729" s="236">
        <v>145.61473421524704</v>
      </c>
    </row>
    <row r="7730" spans="2:3" x14ac:dyDescent="0.25">
      <c r="B7730" s="237">
        <v>7667</v>
      </c>
      <c r="C7730" s="236">
        <v>130.67742518936871</v>
      </c>
    </row>
    <row r="7731" spans="2:3" x14ac:dyDescent="0.25">
      <c r="B7731" s="237">
        <v>7668</v>
      </c>
      <c r="C7731" s="236">
        <v>87.097157727830279</v>
      </c>
    </row>
    <row r="7732" spans="2:3" x14ac:dyDescent="0.25">
      <c r="B7732" s="237">
        <v>7669</v>
      </c>
      <c r="C7732" s="236">
        <v>183.28101059133436</v>
      </c>
    </row>
    <row r="7733" spans="2:3" x14ac:dyDescent="0.25">
      <c r="B7733" s="237">
        <v>7670</v>
      </c>
      <c r="C7733" s="236">
        <v>86.62868761670785</v>
      </c>
    </row>
    <row r="7734" spans="2:3" x14ac:dyDescent="0.25">
      <c r="B7734" s="237">
        <v>7671</v>
      </c>
      <c r="C7734" s="236">
        <v>163.13887211238125</v>
      </c>
    </row>
    <row r="7735" spans="2:3" x14ac:dyDescent="0.25">
      <c r="B7735" s="237">
        <v>7672</v>
      </c>
      <c r="C7735" s="236">
        <v>131.76483017032805</v>
      </c>
    </row>
    <row r="7736" spans="2:3" x14ac:dyDescent="0.25">
      <c r="B7736" s="237">
        <v>7673</v>
      </c>
      <c r="C7736" s="236">
        <v>137.19111132082622</v>
      </c>
    </row>
    <row r="7737" spans="2:3" x14ac:dyDescent="0.25">
      <c r="B7737" s="237">
        <v>7674</v>
      </c>
      <c r="C7737" s="236">
        <v>182.40834557476259</v>
      </c>
    </row>
    <row r="7738" spans="2:3" x14ac:dyDescent="0.25">
      <c r="B7738" s="237">
        <v>7675</v>
      </c>
      <c r="C7738" s="236">
        <v>143.89628181641766</v>
      </c>
    </row>
    <row r="7739" spans="2:3" x14ac:dyDescent="0.25">
      <c r="B7739" s="237">
        <v>7676</v>
      </c>
      <c r="C7739" s="236">
        <v>116.13871378665456</v>
      </c>
    </row>
    <row r="7740" spans="2:3" x14ac:dyDescent="0.25">
      <c r="B7740" s="237">
        <v>7677</v>
      </c>
      <c r="C7740" s="236">
        <v>123.02784544637205</v>
      </c>
    </row>
    <row r="7741" spans="2:3" x14ac:dyDescent="0.25">
      <c r="B7741" s="237">
        <v>7678</v>
      </c>
      <c r="C7741" s="236">
        <v>154.27693964663564</v>
      </c>
    </row>
    <row r="7742" spans="2:3" x14ac:dyDescent="0.25">
      <c r="B7742" s="237">
        <v>7679</v>
      </c>
      <c r="C7742" s="236">
        <v>147.98862127337202</v>
      </c>
    </row>
    <row r="7743" spans="2:3" x14ac:dyDescent="0.25">
      <c r="B7743" s="237">
        <v>7680</v>
      </c>
      <c r="C7743" s="236">
        <v>72.105696212546036</v>
      </c>
    </row>
    <row r="7744" spans="2:3" x14ac:dyDescent="0.25">
      <c r="B7744" s="237">
        <v>7681</v>
      </c>
      <c r="C7744" s="236">
        <v>154.10222985299251</v>
      </c>
    </row>
    <row r="7745" spans="2:3" x14ac:dyDescent="0.25">
      <c r="B7745" s="237">
        <v>7682</v>
      </c>
      <c r="C7745" s="236">
        <v>135.63806131368304</v>
      </c>
    </row>
    <row r="7746" spans="2:3" x14ac:dyDescent="0.25">
      <c r="B7746" s="237">
        <v>7683</v>
      </c>
      <c r="C7746" s="236">
        <v>178.7455751116631</v>
      </c>
    </row>
    <row r="7747" spans="2:3" x14ac:dyDescent="0.25">
      <c r="B7747" s="237">
        <v>7684</v>
      </c>
      <c r="C7747" s="236">
        <v>117.19891038802061</v>
      </c>
    </row>
    <row r="7748" spans="2:3" x14ac:dyDescent="0.25">
      <c r="B7748" s="237">
        <v>7685</v>
      </c>
      <c r="C7748" s="236">
        <v>154.16738087976807</v>
      </c>
    </row>
    <row r="7749" spans="2:3" x14ac:dyDescent="0.25">
      <c r="B7749" s="237">
        <v>7686</v>
      </c>
      <c r="C7749" s="236">
        <v>105.63171303727775</v>
      </c>
    </row>
    <row r="7750" spans="2:3" x14ac:dyDescent="0.25">
      <c r="B7750" s="237">
        <v>7687</v>
      </c>
      <c r="C7750" s="236">
        <v>120.87356137452825</v>
      </c>
    </row>
    <row r="7751" spans="2:3" x14ac:dyDescent="0.25">
      <c r="B7751" s="237">
        <v>7688</v>
      </c>
      <c r="C7751" s="236">
        <v>156.6144726726686</v>
      </c>
    </row>
    <row r="7752" spans="2:3" x14ac:dyDescent="0.25">
      <c r="B7752" s="237">
        <v>7689</v>
      </c>
      <c r="C7752" s="236">
        <v>142.33904113289617</v>
      </c>
    </row>
    <row r="7753" spans="2:3" x14ac:dyDescent="0.25">
      <c r="B7753" s="237">
        <v>7690</v>
      </c>
      <c r="C7753" s="236">
        <v>165.35339872881823</v>
      </c>
    </row>
    <row r="7754" spans="2:3" x14ac:dyDescent="0.25">
      <c r="B7754" s="237">
        <v>7691</v>
      </c>
      <c r="C7754" s="236">
        <v>162.89511654768592</v>
      </c>
    </row>
    <row r="7755" spans="2:3" x14ac:dyDescent="0.25">
      <c r="B7755" s="237">
        <v>7692</v>
      </c>
      <c r="C7755" s="236">
        <v>74.291676570316753</v>
      </c>
    </row>
    <row r="7756" spans="2:3" x14ac:dyDescent="0.25">
      <c r="B7756" s="237">
        <v>7693</v>
      </c>
      <c r="C7756" s="236">
        <v>102.38873780592371</v>
      </c>
    </row>
    <row r="7757" spans="2:3" x14ac:dyDescent="0.25">
      <c r="B7757" s="237">
        <v>7694</v>
      </c>
      <c r="C7757" s="236">
        <v>162.86028521237492</v>
      </c>
    </row>
    <row r="7758" spans="2:3" x14ac:dyDescent="0.25">
      <c r="B7758" s="237">
        <v>7695</v>
      </c>
      <c r="C7758" s="236">
        <v>111.35115294421441</v>
      </c>
    </row>
    <row r="7759" spans="2:3" x14ac:dyDescent="0.25">
      <c r="B7759" s="237">
        <v>7696</v>
      </c>
      <c r="C7759" s="236">
        <v>141.72539860942766</v>
      </c>
    </row>
    <row r="7760" spans="2:3" x14ac:dyDescent="0.25">
      <c r="B7760" s="237">
        <v>7697</v>
      </c>
      <c r="C7760" s="236">
        <v>155.43640887454026</v>
      </c>
    </row>
    <row r="7761" spans="2:3" x14ac:dyDescent="0.25">
      <c r="B7761" s="237">
        <v>7698</v>
      </c>
      <c r="C7761" s="236">
        <v>154.81550634787675</v>
      </c>
    </row>
    <row r="7762" spans="2:3" x14ac:dyDescent="0.25">
      <c r="B7762" s="237">
        <v>7699</v>
      </c>
      <c r="C7762" s="236">
        <v>115.84261135451652</v>
      </c>
    </row>
    <row r="7763" spans="2:3" x14ac:dyDescent="0.25">
      <c r="B7763" s="237">
        <v>7700</v>
      </c>
      <c r="C7763" s="236">
        <v>151.00107294202888</v>
      </c>
    </row>
    <row r="7764" spans="2:3" x14ac:dyDescent="0.25">
      <c r="B7764" s="237">
        <v>7701</v>
      </c>
      <c r="C7764" s="236">
        <v>115.01013058251905</v>
      </c>
    </row>
    <row r="7765" spans="2:3" x14ac:dyDescent="0.25">
      <c r="B7765" s="237">
        <v>7702</v>
      </c>
      <c r="C7765" s="236">
        <v>116.27786087365084</v>
      </c>
    </row>
    <row r="7766" spans="2:3" x14ac:dyDescent="0.25">
      <c r="B7766" s="237">
        <v>7703</v>
      </c>
      <c r="C7766" s="236">
        <v>88.680848167387012</v>
      </c>
    </row>
    <row r="7767" spans="2:3" x14ac:dyDescent="0.25">
      <c r="B7767" s="237">
        <v>7704</v>
      </c>
      <c r="C7767" s="236">
        <v>218.91875682075349</v>
      </c>
    </row>
    <row r="7768" spans="2:3" x14ac:dyDescent="0.25">
      <c r="B7768" s="237">
        <v>7705</v>
      </c>
      <c r="C7768" s="236">
        <v>142.03548690125618</v>
      </c>
    </row>
    <row r="7769" spans="2:3" x14ac:dyDescent="0.25">
      <c r="B7769" s="237">
        <v>7706</v>
      </c>
      <c r="C7769" s="236">
        <v>92.169591348044975</v>
      </c>
    </row>
    <row r="7770" spans="2:3" x14ac:dyDescent="0.25">
      <c r="B7770" s="237">
        <v>7707</v>
      </c>
      <c r="C7770" s="236">
        <v>166.16261300516348</v>
      </c>
    </row>
    <row r="7771" spans="2:3" x14ac:dyDescent="0.25">
      <c r="B7771" s="237">
        <v>7708</v>
      </c>
      <c r="C7771" s="236">
        <v>281.5835245450811</v>
      </c>
    </row>
    <row r="7772" spans="2:3" x14ac:dyDescent="0.25">
      <c r="B7772" s="237">
        <v>7709</v>
      </c>
      <c r="C7772" s="236">
        <v>189.05478424897606</v>
      </c>
    </row>
    <row r="7773" spans="2:3" x14ac:dyDescent="0.25">
      <c r="B7773" s="237">
        <v>7710</v>
      </c>
      <c r="C7773" s="236">
        <v>212.65726285743824</v>
      </c>
    </row>
    <row r="7774" spans="2:3" x14ac:dyDescent="0.25">
      <c r="B7774" s="237">
        <v>7711</v>
      </c>
      <c r="C7774" s="236">
        <v>110.87558212342778</v>
      </c>
    </row>
    <row r="7775" spans="2:3" x14ac:dyDescent="0.25">
      <c r="B7775" s="237">
        <v>7712</v>
      </c>
      <c r="C7775" s="236">
        <v>124.13064820751578</v>
      </c>
    </row>
    <row r="7776" spans="2:3" x14ac:dyDescent="0.25">
      <c r="B7776" s="237">
        <v>7713</v>
      </c>
      <c r="C7776" s="236">
        <v>68.215373070519178</v>
      </c>
    </row>
    <row r="7777" spans="2:3" x14ac:dyDescent="0.25">
      <c r="B7777" s="237">
        <v>7714</v>
      </c>
      <c r="C7777" s="236">
        <v>155.78297900880014</v>
      </c>
    </row>
    <row r="7778" spans="2:3" x14ac:dyDescent="0.25">
      <c r="B7778" s="237">
        <v>7715</v>
      </c>
      <c r="C7778" s="236">
        <v>94.614481285230084</v>
      </c>
    </row>
    <row r="7779" spans="2:3" x14ac:dyDescent="0.25">
      <c r="B7779" s="237">
        <v>7716</v>
      </c>
      <c r="C7779" s="236">
        <v>116.90332543868711</v>
      </c>
    </row>
    <row r="7780" spans="2:3" x14ac:dyDescent="0.25">
      <c r="B7780" s="237">
        <v>7717</v>
      </c>
      <c r="C7780" s="236">
        <v>102.08131159575821</v>
      </c>
    </row>
    <row r="7781" spans="2:3" x14ac:dyDescent="0.25">
      <c r="B7781" s="237">
        <v>7718</v>
      </c>
      <c r="C7781" s="236">
        <v>141.45211976840059</v>
      </c>
    </row>
    <row r="7782" spans="2:3" x14ac:dyDescent="0.25">
      <c r="B7782" s="237">
        <v>7719</v>
      </c>
      <c r="C7782" s="236">
        <v>197.38385041668155</v>
      </c>
    </row>
    <row r="7783" spans="2:3" x14ac:dyDescent="0.25">
      <c r="B7783" s="237">
        <v>7720</v>
      </c>
      <c r="C7783" s="236">
        <v>141.62643276624644</v>
      </c>
    </row>
    <row r="7784" spans="2:3" x14ac:dyDescent="0.25">
      <c r="B7784" s="237">
        <v>7721</v>
      </c>
      <c r="C7784" s="236">
        <v>136.63549745497249</v>
      </c>
    </row>
    <row r="7785" spans="2:3" x14ac:dyDescent="0.25">
      <c r="B7785" s="237">
        <v>7722</v>
      </c>
      <c r="C7785" s="236">
        <v>192.16411704295658</v>
      </c>
    </row>
    <row r="7786" spans="2:3" x14ac:dyDescent="0.25">
      <c r="B7786" s="237">
        <v>7723</v>
      </c>
      <c r="C7786" s="236">
        <v>231.93737648027007</v>
      </c>
    </row>
    <row r="7787" spans="2:3" x14ac:dyDescent="0.25">
      <c r="B7787" s="237">
        <v>7724</v>
      </c>
      <c r="C7787" s="236">
        <v>136.16804844795584</v>
      </c>
    </row>
    <row r="7788" spans="2:3" x14ac:dyDescent="0.25">
      <c r="B7788" s="237">
        <v>7725</v>
      </c>
      <c r="C7788" s="236">
        <v>151.52107761148048</v>
      </c>
    </row>
    <row r="7789" spans="2:3" x14ac:dyDescent="0.25">
      <c r="B7789" s="237">
        <v>7726</v>
      </c>
      <c r="C7789" s="236">
        <v>77.404481040378656</v>
      </c>
    </row>
    <row r="7790" spans="2:3" x14ac:dyDescent="0.25">
      <c r="B7790" s="237">
        <v>7727</v>
      </c>
      <c r="C7790" s="236">
        <v>86.187689336098245</v>
      </c>
    </row>
    <row r="7791" spans="2:3" x14ac:dyDescent="0.25">
      <c r="B7791" s="237">
        <v>7728</v>
      </c>
      <c r="C7791" s="236">
        <v>146.4665265039626</v>
      </c>
    </row>
    <row r="7792" spans="2:3" x14ac:dyDescent="0.25">
      <c r="B7792" s="237">
        <v>7729</v>
      </c>
      <c r="C7792" s="236">
        <v>104.28433055266443</v>
      </c>
    </row>
    <row r="7793" spans="2:3" x14ac:dyDescent="0.25">
      <c r="B7793" s="237">
        <v>7730</v>
      </c>
      <c r="C7793" s="236">
        <v>127.11041446652376</v>
      </c>
    </row>
    <row r="7794" spans="2:3" x14ac:dyDescent="0.25">
      <c r="B7794" s="237">
        <v>7731</v>
      </c>
      <c r="C7794" s="236">
        <v>125.25054750977064</v>
      </c>
    </row>
    <row r="7795" spans="2:3" x14ac:dyDescent="0.25">
      <c r="B7795" s="237">
        <v>7732</v>
      </c>
      <c r="C7795" s="236">
        <v>153.14369142184316</v>
      </c>
    </row>
    <row r="7796" spans="2:3" x14ac:dyDescent="0.25">
      <c r="B7796" s="237">
        <v>7733</v>
      </c>
      <c r="C7796" s="236">
        <v>120.531771049517</v>
      </c>
    </row>
    <row r="7797" spans="2:3" x14ac:dyDescent="0.25">
      <c r="B7797" s="237">
        <v>7734</v>
      </c>
      <c r="C7797" s="236">
        <v>191.38803048934074</v>
      </c>
    </row>
    <row r="7798" spans="2:3" x14ac:dyDescent="0.25">
      <c r="B7798" s="237">
        <v>7735</v>
      </c>
      <c r="C7798" s="236">
        <v>96.323482130689527</v>
      </c>
    </row>
    <row r="7799" spans="2:3" x14ac:dyDescent="0.25">
      <c r="B7799" s="237">
        <v>7736</v>
      </c>
      <c r="C7799" s="236">
        <v>92.649421170617913</v>
      </c>
    </row>
    <row r="7800" spans="2:3" x14ac:dyDescent="0.25">
      <c r="B7800" s="237">
        <v>7737</v>
      </c>
      <c r="C7800" s="236">
        <v>122.35485649859197</v>
      </c>
    </row>
    <row r="7801" spans="2:3" x14ac:dyDescent="0.25">
      <c r="B7801" s="237">
        <v>7738</v>
      </c>
      <c r="C7801" s="236">
        <v>154.36911416992803</v>
      </c>
    </row>
    <row r="7802" spans="2:3" x14ac:dyDescent="0.25">
      <c r="B7802" s="237">
        <v>7739</v>
      </c>
      <c r="C7802" s="236">
        <v>127.04628553692667</v>
      </c>
    </row>
    <row r="7803" spans="2:3" x14ac:dyDescent="0.25">
      <c r="B7803" s="237">
        <v>7740</v>
      </c>
      <c r="C7803" s="236">
        <v>148.573107966093</v>
      </c>
    </row>
    <row r="7804" spans="2:3" x14ac:dyDescent="0.25">
      <c r="B7804" s="237">
        <v>7741</v>
      </c>
      <c r="C7804" s="236">
        <v>128.14763306729344</v>
      </c>
    </row>
    <row r="7805" spans="2:3" x14ac:dyDescent="0.25">
      <c r="B7805" s="237">
        <v>7742</v>
      </c>
      <c r="C7805" s="236">
        <v>110.3397578988246</v>
      </c>
    </row>
    <row r="7806" spans="2:3" x14ac:dyDescent="0.25">
      <c r="B7806" s="237">
        <v>7743</v>
      </c>
      <c r="C7806" s="236">
        <v>110.59883420587671</v>
      </c>
    </row>
    <row r="7807" spans="2:3" x14ac:dyDescent="0.25">
      <c r="B7807" s="237">
        <v>7744</v>
      </c>
      <c r="C7807" s="236">
        <v>119.10589119593769</v>
      </c>
    </row>
    <row r="7808" spans="2:3" x14ac:dyDescent="0.25">
      <c r="B7808" s="237">
        <v>7745</v>
      </c>
      <c r="C7808" s="236">
        <v>148.61461988225909</v>
      </c>
    </row>
    <row r="7809" spans="2:3" x14ac:dyDescent="0.25">
      <c r="B7809" s="237">
        <v>7746</v>
      </c>
      <c r="C7809" s="236">
        <v>157.00702250298895</v>
      </c>
    </row>
    <row r="7810" spans="2:3" x14ac:dyDescent="0.25">
      <c r="B7810" s="237">
        <v>7747</v>
      </c>
      <c r="C7810" s="236">
        <v>87.312881430392096</v>
      </c>
    </row>
    <row r="7811" spans="2:3" x14ac:dyDescent="0.25">
      <c r="B7811" s="237">
        <v>7748</v>
      </c>
      <c r="C7811" s="236">
        <v>94.720209729403322</v>
      </c>
    </row>
    <row r="7812" spans="2:3" x14ac:dyDescent="0.25">
      <c r="B7812" s="237">
        <v>7749</v>
      </c>
      <c r="C7812" s="236">
        <v>96.088528856340787</v>
      </c>
    </row>
    <row r="7813" spans="2:3" x14ac:dyDescent="0.25">
      <c r="B7813" s="237">
        <v>7750</v>
      </c>
      <c r="C7813" s="236">
        <v>153.6660993555561</v>
      </c>
    </row>
    <row r="7814" spans="2:3" x14ac:dyDescent="0.25">
      <c r="B7814" s="237">
        <v>7751</v>
      </c>
      <c r="C7814" s="236">
        <v>130.9310177466611</v>
      </c>
    </row>
    <row r="7815" spans="2:3" x14ac:dyDescent="0.25">
      <c r="B7815" s="237">
        <v>7752</v>
      </c>
      <c r="C7815" s="236">
        <v>221.65241577937888</v>
      </c>
    </row>
    <row r="7816" spans="2:3" x14ac:dyDescent="0.25">
      <c r="B7816" s="237">
        <v>7753</v>
      </c>
      <c r="C7816" s="236">
        <v>119.28612379331226</v>
      </c>
    </row>
    <row r="7817" spans="2:3" x14ac:dyDescent="0.25">
      <c r="B7817" s="237">
        <v>7754</v>
      </c>
      <c r="C7817" s="236">
        <v>150.92293472266741</v>
      </c>
    </row>
    <row r="7818" spans="2:3" x14ac:dyDescent="0.25">
      <c r="B7818" s="237">
        <v>7755</v>
      </c>
      <c r="C7818" s="236">
        <v>103.72656789918757</v>
      </c>
    </row>
    <row r="7819" spans="2:3" x14ac:dyDescent="0.25">
      <c r="B7819" s="237">
        <v>7756</v>
      </c>
      <c r="C7819" s="236">
        <v>126.04937594950012</v>
      </c>
    </row>
    <row r="7820" spans="2:3" x14ac:dyDescent="0.25">
      <c r="B7820" s="237">
        <v>7757</v>
      </c>
      <c r="C7820" s="236">
        <v>102.65697543861226</v>
      </c>
    </row>
    <row r="7821" spans="2:3" x14ac:dyDescent="0.25">
      <c r="B7821" s="237">
        <v>7758</v>
      </c>
      <c r="C7821" s="236">
        <v>206.60203117259931</v>
      </c>
    </row>
    <row r="7822" spans="2:3" x14ac:dyDescent="0.25">
      <c r="B7822" s="237">
        <v>7759</v>
      </c>
      <c r="C7822" s="236">
        <v>79.975704241682436</v>
      </c>
    </row>
    <row r="7823" spans="2:3" x14ac:dyDescent="0.25">
      <c r="B7823" s="237">
        <v>7760</v>
      </c>
      <c r="C7823" s="236">
        <v>120.96405723785726</v>
      </c>
    </row>
    <row r="7824" spans="2:3" x14ac:dyDescent="0.25">
      <c r="B7824" s="237">
        <v>7761</v>
      </c>
      <c r="C7824" s="236">
        <v>94.843856454311748</v>
      </c>
    </row>
    <row r="7825" spans="2:3" x14ac:dyDescent="0.25">
      <c r="B7825" s="237">
        <v>7762</v>
      </c>
      <c r="C7825" s="236">
        <v>153.14761369638086</v>
      </c>
    </row>
    <row r="7826" spans="2:3" x14ac:dyDescent="0.25">
      <c r="B7826" s="237">
        <v>7763</v>
      </c>
      <c r="C7826" s="236">
        <v>125.04466425767657</v>
      </c>
    </row>
    <row r="7827" spans="2:3" x14ac:dyDescent="0.25">
      <c r="B7827" s="237">
        <v>7764</v>
      </c>
      <c r="C7827" s="236">
        <v>179.63768973612741</v>
      </c>
    </row>
    <row r="7828" spans="2:3" x14ac:dyDescent="0.25">
      <c r="B7828" s="237">
        <v>7765</v>
      </c>
      <c r="C7828" s="236">
        <v>90.742437831966896</v>
      </c>
    </row>
    <row r="7829" spans="2:3" x14ac:dyDescent="0.25">
      <c r="B7829" s="237">
        <v>7766</v>
      </c>
      <c r="C7829" s="236">
        <v>133.14722462692256</v>
      </c>
    </row>
    <row r="7830" spans="2:3" x14ac:dyDescent="0.25">
      <c r="B7830" s="237">
        <v>7767</v>
      </c>
      <c r="C7830" s="236">
        <v>123.94961149094809</v>
      </c>
    </row>
    <row r="7831" spans="2:3" x14ac:dyDescent="0.25">
      <c r="B7831" s="237">
        <v>7768</v>
      </c>
      <c r="C7831" s="236">
        <v>92.091478449567518</v>
      </c>
    </row>
    <row r="7832" spans="2:3" x14ac:dyDescent="0.25">
      <c r="B7832" s="237">
        <v>7769</v>
      </c>
      <c r="C7832" s="236">
        <v>145.65542699349859</v>
      </c>
    </row>
    <row r="7833" spans="2:3" x14ac:dyDescent="0.25">
      <c r="B7833" s="237">
        <v>7770</v>
      </c>
      <c r="C7833" s="236">
        <v>132.86967847944103</v>
      </c>
    </row>
    <row r="7834" spans="2:3" x14ac:dyDescent="0.25">
      <c r="B7834" s="237">
        <v>7771</v>
      </c>
      <c r="C7834" s="236">
        <v>95.489715171655249</v>
      </c>
    </row>
    <row r="7835" spans="2:3" x14ac:dyDescent="0.25">
      <c r="B7835" s="237">
        <v>7772</v>
      </c>
      <c r="C7835" s="236">
        <v>141.84529619227089</v>
      </c>
    </row>
    <row r="7836" spans="2:3" x14ac:dyDescent="0.25">
      <c r="B7836" s="237">
        <v>7773</v>
      </c>
      <c r="C7836" s="236">
        <v>57.800661954819205</v>
      </c>
    </row>
    <row r="7837" spans="2:3" x14ac:dyDescent="0.25">
      <c r="B7837" s="237">
        <v>7774</v>
      </c>
      <c r="C7837" s="236">
        <v>148.54811191243769</v>
      </c>
    </row>
    <row r="7838" spans="2:3" x14ac:dyDescent="0.25">
      <c r="B7838" s="237">
        <v>7775</v>
      </c>
      <c r="C7838" s="236">
        <v>118.43280601752275</v>
      </c>
    </row>
    <row r="7839" spans="2:3" x14ac:dyDescent="0.25">
      <c r="B7839" s="237">
        <v>7776</v>
      </c>
      <c r="C7839" s="236">
        <v>88.052221906555047</v>
      </c>
    </row>
    <row r="7840" spans="2:3" x14ac:dyDescent="0.25">
      <c r="B7840" s="237">
        <v>7777</v>
      </c>
      <c r="C7840" s="236">
        <v>114.98304124576781</v>
      </c>
    </row>
    <row r="7841" spans="2:3" x14ac:dyDescent="0.25">
      <c r="B7841" s="237">
        <v>7778</v>
      </c>
      <c r="C7841" s="236">
        <v>113.88384685974806</v>
      </c>
    </row>
    <row r="7842" spans="2:3" x14ac:dyDescent="0.25">
      <c r="B7842" s="237">
        <v>7779</v>
      </c>
      <c r="C7842" s="236">
        <v>140.12630496431501</v>
      </c>
    </row>
    <row r="7843" spans="2:3" x14ac:dyDescent="0.25">
      <c r="B7843" s="237">
        <v>7780</v>
      </c>
      <c r="C7843" s="236">
        <v>95.154303124094227</v>
      </c>
    </row>
    <row r="7844" spans="2:3" x14ac:dyDescent="0.25">
      <c r="B7844" s="237">
        <v>7781</v>
      </c>
      <c r="C7844" s="236">
        <v>168.96917510780602</v>
      </c>
    </row>
    <row r="7845" spans="2:3" x14ac:dyDescent="0.25">
      <c r="B7845" s="237">
        <v>7782</v>
      </c>
      <c r="C7845" s="236">
        <v>77.82574476737328</v>
      </c>
    </row>
    <row r="7846" spans="2:3" x14ac:dyDescent="0.25">
      <c r="B7846" s="237">
        <v>7783</v>
      </c>
      <c r="C7846" s="236">
        <v>140.82920752821914</v>
      </c>
    </row>
    <row r="7847" spans="2:3" x14ac:dyDescent="0.25">
      <c r="B7847" s="237">
        <v>7784</v>
      </c>
      <c r="C7847" s="236">
        <v>161.45640690253049</v>
      </c>
    </row>
    <row r="7848" spans="2:3" x14ac:dyDescent="0.25">
      <c r="B7848" s="237">
        <v>7785</v>
      </c>
      <c r="C7848" s="236">
        <v>77.855299610695042</v>
      </c>
    </row>
    <row r="7849" spans="2:3" x14ac:dyDescent="0.25">
      <c r="B7849" s="237">
        <v>7786</v>
      </c>
      <c r="C7849" s="236">
        <v>106.70047929492004</v>
      </c>
    </row>
    <row r="7850" spans="2:3" x14ac:dyDescent="0.25">
      <c r="B7850" s="237">
        <v>7787</v>
      </c>
      <c r="C7850" s="236">
        <v>69.067489159783278</v>
      </c>
    </row>
    <row r="7851" spans="2:3" x14ac:dyDescent="0.25">
      <c r="B7851" s="237">
        <v>7788</v>
      </c>
      <c r="C7851" s="236">
        <v>103.3049307697989</v>
      </c>
    </row>
    <row r="7852" spans="2:3" x14ac:dyDescent="0.25">
      <c r="B7852" s="237">
        <v>7789</v>
      </c>
      <c r="C7852" s="236">
        <v>109.71248554469096</v>
      </c>
    </row>
    <row r="7853" spans="2:3" x14ac:dyDescent="0.25">
      <c r="B7853" s="237">
        <v>7790</v>
      </c>
      <c r="C7853" s="236">
        <v>155.33900545244978</v>
      </c>
    </row>
    <row r="7854" spans="2:3" x14ac:dyDescent="0.25">
      <c r="B7854" s="237">
        <v>7791</v>
      </c>
      <c r="C7854" s="236">
        <v>107.36676297105065</v>
      </c>
    </row>
    <row r="7855" spans="2:3" x14ac:dyDescent="0.25">
      <c r="B7855" s="237">
        <v>7792</v>
      </c>
      <c r="C7855" s="236">
        <v>186.25950117262371</v>
      </c>
    </row>
    <row r="7856" spans="2:3" x14ac:dyDescent="0.25">
      <c r="B7856" s="237">
        <v>7793</v>
      </c>
      <c r="C7856" s="236">
        <v>167.54166851277918</v>
      </c>
    </row>
    <row r="7857" spans="2:3" x14ac:dyDescent="0.25">
      <c r="B7857" s="237">
        <v>7794</v>
      </c>
      <c r="C7857" s="236">
        <v>139.87754010271746</v>
      </c>
    </row>
    <row r="7858" spans="2:3" x14ac:dyDescent="0.25">
      <c r="B7858" s="237">
        <v>7795</v>
      </c>
      <c r="C7858" s="236">
        <v>139.54292563919716</v>
      </c>
    </row>
    <row r="7859" spans="2:3" x14ac:dyDescent="0.25">
      <c r="B7859" s="237">
        <v>7796</v>
      </c>
      <c r="C7859" s="236">
        <v>125.72373176957494</v>
      </c>
    </row>
    <row r="7860" spans="2:3" x14ac:dyDescent="0.25">
      <c r="B7860" s="237">
        <v>7797</v>
      </c>
      <c r="C7860" s="236">
        <v>96.779193138879393</v>
      </c>
    </row>
    <row r="7861" spans="2:3" x14ac:dyDescent="0.25">
      <c r="B7861" s="237">
        <v>7798</v>
      </c>
      <c r="C7861" s="236">
        <v>167.63634343989725</v>
      </c>
    </row>
    <row r="7862" spans="2:3" x14ac:dyDescent="0.25">
      <c r="B7862" s="237">
        <v>7799</v>
      </c>
      <c r="C7862" s="236">
        <v>154.07534488580788</v>
      </c>
    </row>
    <row r="7863" spans="2:3" x14ac:dyDescent="0.25">
      <c r="B7863" s="237">
        <v>7800</v>
      </c>
      <c r="C7863" s="236">
        <v>88.378377130744028</v>
      </c>
    </row>
    <row r="7864" spans="2:3" x14ac:dyDescent="0.25">
      <c r="B7864" s="237">
        <v>7801</v>
      </c>
      <c r="C7864" s="236">
        <v>117.62628844849928</v>
      </c>
    </row>
    <row r="7865" spans="2:3" x14ac:dyDescent="0.25">
      <c r="B7865" s="237">
        <v>7802</v>
      </c>
      <c r="C7865" s="236">
        <v>146.78917771345027</v>
      </c>
    </row>
    <row r="7866" spans="2:3" x14ac:dyDescent="0.25">
      <c r="B7866" s="237">
        <v>7803</v>
      </c>
      <c r="C7866" s="236">
        <v>99.740542912075711</v>
      </c>
    </row>
    <row r="7867" spans="2:3" x14ac:dyDescent="0.25">
      <c r="B7867" s="237">
        <v>7804</v>
      </c>
      <c r="C7867" s="236">
        <v>95.774595613747707</v>
      </c>
    </row>
    <row r="7868" spans="2:3" x14ac:dyDescent="0.25">
      <c r="B7868" s="237">
        <v>7805</v>
      </c>
      <c r="C7868" s="236">
        <v>163.3500322938994</v>
      </c>
    </row>
    <row r="7869" spans="2:3" x14ac:dyDescent="0.25">
      <c r="B7869" s="237">
        <v>7806</v>
      </c>
      <c r="C7869" s="236">
        <v>219.15749750889162</v>
      </c>
    </row>
    <row r="7870" spans="2:3" x14ac:dyDescent="0.25">
      <c r="B7870" s="237">
        <v>7807</v>
      </c>
      <c r="C7870" s="236">
        <v>113.56257118796709</v>
      </c>
    </row>
    <row r="7871" spans="2:3" x14ac:dyDescent="0.25">
      <c r="B7871" s="237">
        <v>7808</v>
      </c>
      <c r="C7871" s="236">
        <v>109.70400721269714</v>
      </c>
    </row>
    <row r="7872" spans="2:3" x14ac:dyDescent="0.25">
      <c r="B7872" s="237">
        <v>7809</v>
      </c>
      <c r="C7872" s="236">
        <v>148.11433625207937</v>
      </c>
    </row>
    <row r="7873" spans="2:3" x14ac:dyDescent="0.25">
      <c r="B7873" s="237">
        <v>7810</v>
      </c>
      <c r="C7873" s="236">
        <v>178.40331482016322</v>
      </c>
    </row>
    <row r="7874" spans="2:3" x14ac:dyDescent="0.25">
      <c r="B7874" s="237">
        <v>7811</v>
      </c>
      <c r="C7874" s="236">
        <v>117.34456146312981</v>
      </c>
    </row>
    <row r="7875" spans="2:3" x14ac:dyDescent="0.25">
      <c r="B7875" s="237">
        <v>7812</v>
      </c>
      <c r="C7875" s="236">
        <v>84.076235547042614</v>
      </c>
    </row>
    <row r="7876" spans="2:3" x14ac:dyDescent="0.25">
      <c r="B7876" s="237">
        <v>7813</v>
      </c>
      <c r="C7876" s="236">
        <v>271.1400060884115</v>
      </c>
    </row>
    <row r="7877" spans="2:3" x14ac:dyDescent="0.25">
      <c r="B7877" s="237">
        <v>7814</v>
      </c>
      <c r="C7877" s="236">
        <v>96.674084679148606</v>
      </c>
    </row>
    <row r="7878" spans="2:3" x14ac:dyDescent="0.25">
      <c r="B7878" s="237">
        <v>7815</v>
      </c>
      <c r="C7878" s="236">
        <v>157.45293290026342</v>
      </c>
    </row>
    <row r="7879" spans="2:3" x14ac:dyDescent="0.25">
      <c r="B7879" s="237">
        <v>7816</v>
      </c>
      <c r="C7879" s="236">
        <v>82.627978511284141</v>
      </c>
    </row>
    <row r="7880" spans="2:3" x14ac:dyDescent="0.25">
      <c r="B7880" s="237">
        <v>7817</v>
      </c>
      <c r="C7880" s="236">
        <v>102.80624180401325</v>
      </c>
    </row>
    <row r="7881" spans="2:3" x14ac:dyDescent="0.25">
      <c r="B7881" s="237">
        <v>7818</v>
      </c>
      <c r="C7881" s="236">
        <v>129.02748244777851</v>
      </c>
    </row>
    <row r="7882" spans="2:3" x14ac:dyDescent="0.25">
      <c r="B7882" s="237">
        <v>7819</v>
      </c>
      <c r="C7882" s="236">
        <v>149.9525381338791</v>
      </c>
    </row>
    <row r="7883" spans="2:3" x14ac:dyDescent="0.25">
      <c r="B7883" s="237">
        <v>7820</v>
      </c>
      <c r="C7883" s="236">
        <v>117.23165996473502</v>
      </c>
    </row>
    <row r="7884" spans="2:3" x14ac:dyDescent="0.25">
      <c r="B7884" s="237">
        <v>7821</v>
      </c>
      <c r="C7884" s="236">
        <v>190.66174028976508</v>
      </c>
    </row>
    <row r="7885" spans="2:3" x14ac:dyDescent="0.25">
      <c r="B7885" s="237">
        <v>7822</v>
      </c>
      <c r="C7885" s="236">
        <v>265.94133416839884</v>
      </c>
    </row>
    <row r="7886" spans="2:3" x14ac:dyDescent="0.25">
      <c r="B7886" s="237">
        <v>7823</v>
      </c>
      <c r="C7886" s="236">
        <v>125.17543595694629</v>
      </c>
    </row>
    <row r="7887" spans="2:3" x14ac:dyDescent="0.25">
      <c r="B7887" s="237">
        <v>7824</v>
      </c>
      <c r="C7887" s="236">
        <v>137.70458821942111</v>
      </c>
    </row>
    <row r="7888" spans="2:3" x14ac:dyDescent="0.25">
      <c r="B7888" s="237">
        <v>7825</v>
      </c>
      <c r="C7888" s="236">
        <v>127.77741562267775</v>
      </c>
    </row>
    <row r="7889" spans="2:3" x14ac:dyDescent="0.25">
      <c r="B7889" s="237">
        <v>7826</v>
      </c>
      <c r="C7889" s="236">
        <v>208.34888014428088</v>
      </c>
    </row>
    <row r="7890" spans="2:3" x14ac:dyDescent="0.25">
      <c r="B7890" s="237">
        <v>7827</v>
      </c>
      <c r="C7890" s="236">
        <v>122.16592263218337</v>
      </c>
    </row>
    <row r="7891" spans="2:3" x14ac:dyDescent="0.25">
      <c r="B7891" s="237">
        <v>7828</v>
      </c>
      <c r="C7891" s="236">
        <v>92.849764441082414</v>
      </c>
    </row>
    <row r="7892" spans="2:3" x14ac:dyDescent="0.25">
      <c r="B7892" s="237">
        <v>7829</v>
      </c>
      <c r="C7892" s="236">
        <v>114.60312463092808</v>
      </c>
    </row>
    <row r="7893" spans="2:3" x14ac:dyDescent="0.25">
      <c r="B7893" s="237">
        <v>7830</v>
      </c>
      <c r="C7893" s="236">
        <v>113.09542282437801</v>
      </c>
    </row>
    <row r="7894" spans="2:3" x14ac:dyDescent="0.25">
      <c r="B7894" s="237">
        <v>7831</v>
      </c>
      <c r="C7894" s="236">
        <v>118.9752818145693</v>
      </c>
    </row>
    <row r="7895" spans="2:3" x14ac:dyDescent="0.25">
      <c r="B7895" s="237">
        <v>7832</v>
      </c>
      <c r="C7895" s="236">
        <v>119.89158883658679</v>
      </c>
    </row>
    <row r="7896" spans="2:3" x14ac:dyDescent="0.25">
      <c r="B7896" s="237">
        <v>7833</v>
      </c>
      <c r="C7896" s="236">
        <v>165.21314086286867</v>
      </c>
    </row>
    <row r="7897" spans="2:3" x14ac:dyDescent="0.25">
      <c r="B7897" s="237">
        <v>7834</v>
      </c>
      <c r="C7897" s="236">
        <v>109.79874037126496</v>
      </c>
    </row>
    <row r="7898" spans="2:3" x14ac:dyDescent="0.25">
      <c r="B7898" s="237">
        <v>7835</v>
      </c>
      <c r="C7898" s="236">
        <v>144.29112017238097</v>
      </c>
    </row>
    <row r="7899" spans="2:3" x14ac:dyDescent="0.25">
      <c r="B7899" s="237">
        <v>7836</v>
      </c>
      <c r="C7899" s="236">
        <v>126.52538705157059</v>
      </c>
    </row>
    <row r="7900" spans="2:3" x14ac:dyDescent="0.25">
      <c r="B7900" s="237">
        <v>7837</v>
      </c>
      <c r="C7900" s="236">
        <v>112.05952264854471</v>
      </c>
    </row>
    <row r="7901" spans="2:3" x14ac:dyDescent="0.25">
      <c r="B7901" s="237">
        <v>7838</v>
      </c>
      <c r="C7901" s="236">
        <v>92.016917510298057</v>
      </c>
    </row>
    <row r="7902" spans="2:3" x14ac:dyDescent="0.25">
      <c r="B7902" s="237">
        <v>7839</v>
      </c>
      <c r="C7902" s="236">
        <v>127.4994339266984</v>
      </c>
    </row>
    <row r="7903" spans="2:3" x14ac:dyDescent="0.25">
      <c r="B7903" s="237">
        <v>7840</v>
      </c>
      <c r="C7903" s="236">
        <v>130.14822889343949</v>
      </c>
    </row>
    <row r="7904" spans="2:3" x14ac:dyDescent="0.25">
      <c r="B7904" s="237">
        <v>7841</v>
      </c>
      <c r="C7904" s="236">
        <v>110.87875079597802</v>
      </c>
    </row>
    <row r="7905" spans="2:3" x14ac:dyDescent="0.25">
      <c r="B7905" s="237">
        <v>7842</v>
      </c>
      <c r="C7905" s="236">
        <v>123.37578867298045</v>
      </c>
    </row>
    <row r="7906" spans="2:3" x14ac:dyDescent="0.25">
      <c r="B7906" s="237">
        <v>7843</v>
      </c>
      <c r="C7906" s="236">
        <v>141.49825127170246</v>
      </c>
    </row>
    <row r="7907" spans="2:3" x14ac:dyDescent="0.25">
      <c r="B7907" s="237">
        <v>7844</v>
      </c>
      <c r="C7907" s="236">
        <v>81.630421265463411</v>
      </c>
    </row>
    <row r="7908" spans="2:3" x14ac:dyDescent="0.25">
      <c r="B7908" s="237">
        <v>7845</v>
      </c>
      <c r="C7908" s="236">
        <v>118.27310229430067</v>
      </c>
    </row>
    <row r="7909" spans="2:3" x14ac:dyDescent="0.25">
      <c r="B7909" s="237">
        <v>7846</v>
      </c>
      <c r="C7909" s="236">
        <v>119.01063728121045</v>
      </c>
    </row>
    <row r="7910" spans="2:3" x14ac:dyDescent="0.25">
      <c r="B7910" s="237">
        <v>7847</v>
      </c>
      <c r="C7910" s="236">
        <v>160.28228506388552</v>
      </c>
    </row>
    <row r="7911" spans="2:3" x14ac:dyDescent="0.25">
      <c r="B7911" s="237">
        <v>7848</v>
      </c>
      <c r="C7911" s="236">
        <v>146.90447112407963</v>
      </c>
    </row>
    <row r="7912" spans="2:3" x14ac:dyDescent="0.25">
      <c r="B7912" s="237">
        <v>7849</v>
      </c>
      <c r="C7912" s="236">
        <v>159.12221536626143</v>
      </c>
    </row>
    <row r="7913" spans="2:3" x14ac:dyDescent="0.25">
      <c r="B7913" s="237">
        <v>7850</v>
      </c>
      <c r="C7913" s="236">
        <v>131.1345320151224</v>
      </c>
    </row>
    <row r="7914" spans="2:3" x14ac:dyDescent="0.25">
      <c r="B7914" s="237">
        <v>7851</v>
      </c>
      <c r="C7914" s="236">
        <v>160.75504742165839</v>
      </c>
    </row>
    <row r="7915" spans="2:3" x14ac:dyDescent="0.25">
      <c r="B7915" s="237">
        <v>7852</v>
      </c>
      <c r="C7915" s="236">
        <v>127.11279855221704</v>
      </c>
    </row>
    <row r="7916" spans="2:3" x14ac:dyDescent="0.25">
      <c r="B7916" s="237">
        <v>7853</v>
      </c>
      <c r="C7916" s="236">
        <v>169.34968024244185</v>
      </c>
    </row>
    <row r="7917" spans="2:3" x14ac:dyDescent="0.25">
      <c r="B7917" s="237">
        <v>7854</v>
      </c>
      <c r="C7917" s="236">
        <v>106.25653321969793</v>
      </c>
    </row>
    <row r="7918" spans="2:3" x14ac:dyDescent="0.25">
      <c r="B7918" s="237">
        <v>7855</v>
      </c>
      <c r="C7918" s="236">
        <v>176.36543904558565</v>
      </c>
    </row>
    <row r="7919" spans="2:3" x14ac:dyDescent="0.25">
      <c r="B7919" s="237">
        <v>7856</v>
      </c>
      <c r="C7919" s="236">
        <v>140.74840082336394</v>
      </c>
    </row>
    <row r="7920" spans="2:3" x14ac:dyDescent="0.25">
      <c r="B7920" s="237">
        <v>7857</v>
      </c>
      <c r="C7920" s="236">
        <v>99.868235271552948</v>
      </c>
    </row>
    <row r="7921" spans="2:3" x14ac:dyDescent="0.25">
      <c r="B7921" s="237">
        <v>7858</v>
      </c>
      <c r="C7921" s="236">
        <v>129.65103732649465</v>
      </c>
    </row>
    <row r="7922" spans="2:3" x14ac:dyDescent="0.25">
      <c r="B7922" s="237">
        <v>7859</v>
      </c>
      <c r="C7922" s="236">
        <v>130.26862865936099</v>
      </c>
    </row>
    <row r="7923" spans="2:3" x14ac:dyDescent="0.25">
      <c r="B7923" s="237">
        <v>7860</v>
      </c>
      <c r="C7923" s="236">
        <v>104.18880464393595</v>
      </c>
    </row>
    <row r="7924" spans="2:3" x14ac:dyDescent="0.25">
      <c r="B7924" s="237">
        <v>7861</v>
      </c>
      <c r="C7924" s="236">
        <v>79.684590224910266</v>
      </c>
    </row>
    <row r="7925" spans="2:3" x14ac:dyDescent="0.25">
      <c r="B7925" s="237">
        <v>7862</v>
      </c>
      <c r="C7925" s="236">
        <v>128.64711119550705</v>
      </c>
    </row>
    <row r="7926" spans="2:3" x14ac:dyDescent="0.25">
      <c r="B7926" s="237">
        <v>7863</v>
      </c>
      <c r="C7926" s="236">
        <v>87.414247818829338</v>
      </c>
    </row>
    <row r="7927" spans="2:3" x14ac:dyDescent="0.25">
      <c r="B7927" s="237">
        <v>7864</v>
      </c>
      <c r="C7927" s="236">
        <v>178.90347548409</v>
      </c>
    </row>
    <row r="7928" spans="2:3" x14ac:dyDescent="0.25">
      <c r="B7928" s="237">
        <v>7865</v>
      </c>
      <c r="C7928" s="236">
        <v>171.69462663480539</v>
      </c>
    </row>
    <row r="7929" spans="2:3" x14ac:dyDescent="0.25">
      <c r="B7929" s="237">
        <v>7866</v>
      </c>
      <c r="C7929" s="236">
        <v>140.78310507649513</v>
      </c>
    </row>
    <row r="7930" spans="2:3" x14ac:dyDescent="0.25">
      <c r="B7930" s="237">
        <v>7867</v>
      </c>
      <c r="C7930" s="236">
        <v>147.99298463485516</v>
      </c>
    </row>
    <row r="7931" spans="2:3" x14ac:dyDescent="0.25">
      <c r="B7931" s="237">
        <v>7868</v>
      </c>
      <c r="C7931" s="236">
        <v>170.88962195862678</v>
      </c>
    </row>
    <row r="7932" spans="2:3" x14ac:dyDescent="0.25">
      <c r="B7932" s="237">
        <v>7869</v>
      </c>
      <c r="C7932" s="236">
        <v>75.635784810801752</v>
      </c>
    </row>
    <row r="7933" spans="2:3" x14ac:dyDescent="0.25">
      <c r="B7933" s="237">
        <v>7870</v>
      </c>
      <c r="C7933" s="236">
        <v>166.97776107119969</v>
      </c>
    </row>
    <row r="7934" spans="2:3" x14ac:dyDescent="0.25">
      <c r="B7934" s="237">
        <v>7871</v>
      </c>
      <c r="C7934" s="236">
        <v>165.08381102479098</v>
      </c>
    </row>
    <row r="7935" spans="2:3" x14ac:dyDescent="0.25">
      <c r="B7935" s="237">
        <v>7872</v>
      </c>
      <c r="C7935" s="236">
        <v>195.57110444639025</v>
      </c>
    </row>
    <row r="7936" spans="2:3" x14ac:dyDescent="0.25">
      <c r="B7936" s="237">
        <v>7873</v>
      </c>
      <c r="C7936" s="236">
        <v>112.85654917963049</v>
      </c>
    </row>
    <row r="7937" spans="2:3" x14ac:dyDescent="0.25">
      <c r="B7937" s="237">
        <v>7874</v>
      </c>
      <c r="C7937" s="236">
        <v>78.600910909059124</v>
      </c>
    </row>
    <row r="7938" spans="2:3" x14ac:dyDescent="0.25">
      <c r="B7938" s="237">
        <v>7875</v>
      </c>
      <c r="C7938" s="236">
        <v>116.60101981535419</v>
      </c>
    </row>
    <row r="7939" spans="2:3" x14ac:dyDescent="0.25">
      <c r="B7939" s="237">
        <v>7876</v>
      </c>
      <c r="C7939" s="236">
        <v>136.08741674909137</v>
      </c>
    </row>
    <row r="7940" spans="2:3" x14ac:dyDescent="0.25">
      <c r="B7940" s="237">
        <v>7877</v>
      </c>
      <c r="C7940" s="236">
        <v>130.89696627994911</v>
      </c>
    </row>
    <row r="7941" spans="2:3" x14ac:dyDescent="0.25">
      <c r="B7941" s="237">
        <v>7878</v>
      </c>
      <c r="C7941" s="236">
        <v>132.86465988922777</v>
      </c>
    </row>
    <row r="7942" spans="2:3" x14ac:dyDescent="0.25">
      <c r="B7942" s="237">
        <v>7879</v>
      </c>
      <c r="C7942" s="236">
        <v>210.95173143377008</v>
      </c>
    </row>
    <row r="7943" spans="2:3" x14ac:dyDescent="0.25">
      <c r="B7943" s="237">
        <v>7880</v>
      </c>
      <c r="C7943" s="236">
        <v>153.87896227370865</v>
      </c>
    </row>
    <row r="7944" spans="2:3" x14ac:dyDescent="0.25">
      <c r="B7944" s="237">
        <v>7881</v>
      </c>
      <c r="C7944" s="236">
        <v>107.12391286746792</v>
      </c>
    </row>
    <row r="7945" spans="2:3" x14ac:dyDescent="0.25">
      <c r="B7945" s="237">
        <v>7882</v>
      </c>
      <c r="C7945" s="236">
        <v>133.6803058408243</v>
      </c>
    </row>
    <row r="7946" spans="2:3" x14ac:dyDescent="0.25">
      <c r="B7946" s="237">
        <v>7883</v>
      </c>
      <c r="C7946" s="236">
        <v>72.519197246112356</v>
      </c>
    </row>
    <row r="7947" spans="2:3" x14ac:dyDescent="0.25">
      <c r="B7947" s="237">
        <v>7884</v>
      </c>
      <c r="C7947" s="236">
        <v>102.35212980575199</v>
      </c>
    </row>
    <row r="7948" spans="2:3" x14ac:dyDescent="0.25">
      <c r="B7948" s="237">
        <v>7885</v>
      </c>
      <c r="C7948" s="236">
        <v>159.63966730574398</v>
      </c>
    </row>
    <row r="7949" spans="2:3" x14ac:dyDescent="0.25">
      <c r="B7949" s="237">
        <v>7886</v>
      </c>
      <c r="C7949" s="236">
        <v>115.9913741776566</v>
      </c>
    </row>
    <row r="7950" spans="2:3" x14ac:dyDescent="0.25">
      <c r="B7950" s="237">
        <v>7887</v>
      </c>
      <c r="C7950" s="236">
        <v>147.02448339665392</v>
      </c>
    </row>
    <row r="7951" spans="2:3" x14ac:dyDescent="0.25">
      <c r="B7951" s="237">
        <v>7888</v>
      </c>
      <c r="C7951" s="236">
        <v>94.043021506548371</v>
      </c>
    </row>
    <row r="7952" spans="2:3" x14ac:dyDescent="0.25">
      <c r="B7952" s="237">
        <v>7889</v>
      </c>
      <c r="C7952" s="236">
        <v>80.398297953750244</v>
      </c>
    </row>
    <row r="7953" spans="2:3" x14ac:dyDescent="0.25">
      <c r="B7953" s="237">
        <v>7890</v>
      </c>
      <c r="C7953" s="236">
        <v>97.087494085641225</v>
      </c>
    </row>
    <row r="7954" spans="2:3" x14ac:dyDescent="0.25">
      <c r="B7954" s="237">
        <v>7891</v>
      </c>
      <c r="C7954" s="236">
        <v>160.0049037007621</v>
      </c>
    </row>
    <row r="7955" spans="2:3" x14ac:dyDescent="0.25">
      <c r="B7955" s="237">
        <v>7892</v>
      </c>
      <c r="C7955" s="236">
        <v>169.98858809432929</v>
      </c>
    </row>
    <row r="7956" spans="2:3" x14ac:dyDescent="0.25">
      <c r="B7956" s="237">
        <v>7893</v>
      </c>
      <c r="C7956" s="236">
        <v>119.82590852614982</v>
      </c>
    </row>
    <row r="7957" spans="2:3" x14ac:dyDescent="0.25">
      <c r="B7957" s="237">
        <v>7894</v>
      </c>
      <c r="C7957" s="236">
        <v>154.58637670836177</v>
      </c>
    </row>
    <row r="7958" spans="2:3" x14ac:dyDescent="0.25">
      <c r="B7958" s="237">
        <v>7895</v>
      </c>
      <c r="C7958" s="236">
        <v>198.34078893278203</v>
      </c>
    </row>
    <row r="7959" spans="2:3" x14ac:dyDescent="0.25">
      <c r="B7959" s="237">
        <v>7896</v>
      </c>
      <c r="C7959" s="236">
        <v>133.81199545031282</v>
      </c>
    </row>
    <row r="7960" spans="2:3" x14ac:dyDescent="0.25">
      <c r="B7960" s="237">
        <v>7897</v>
      </c>
      <c r="C7960" s="236">
        <v>85.79056348944313</v>
      </c>
    </row>
    <row r="7961" spans="2:3" x14ac:dyDescent="0.25">
      <c r="B7961" s="237">
        <v>7898</v>
      </c>
      <c r="C7961" s="236">
        <v>135.3340560082386</v>
      </c>
    </row>
    <row r="7962" spans="2:3" x14ac:dyDescent="0.25">
      <c r="B7962" s="237">
        <v>7899</v>
      </c>
      <c r="C7962" s="236">
        <v>111.69761530278299</v>
      </c>
    </row>
    <row r="7963" spans="2:3" x14ac:dyDescent="0.25">
      <c r="B7963" s="237">
        <v>7900</v>
      </c>
      <c r="C7963" s="236">
        <v>208.05267377406261</v>
      </c>
    </row>
    <row r="7964" spans="2:3" x14ac:dyDescent="0.25">
      <c r="B7964" s="237">
        <v>7901</v>
      </c>
      <c r="C7964" s="236">
        <v>76.996373940980916</v>
      </c>
    </row>
    <row r="7965" spans="2:3" x14ac:dyDescent="0.25">
      <c r="B7965" s="237">
        <v>7902</v>
      </c>
      <c r="C7965" s="236">
        <v>159.7876434287727</v>
      </c>
    </row>
    <row r="7966" spans="2:3" x14ac:dyDescent="0.25">
      <c r="B7966" s="237">
        <v>7903</v>
      </c>
      <c r="C7966" s="236">
        <v>120.22724647264951</v>
      </c>
    </row>
    <row r="7967" spans="2:3" x14ac:dyDescent="0.25">
      <c r="B7967" s="237">
        <v>7904</v>
      </c>
      <c r="C7967" s="236">
        <v>173.94748204056265</v>
      </c>
    </row>
    <row r="7968" spans="2:3" x14ac:dyDescent="0.25">
      <c r="B7968" s="237">
        <v>7905</v>
      </c>
      <c r="C7968" s="236">
        <v>111.58248600011154</v>
      </c>
    </row>
    <row r="7969" spans="2:3" x14ac:dyDescent="0.25">
      <c r="B7969" s="237">
        <v>7906</v>
      </c>
      <c r="C7969" s="236">
        <v>196.06419867883196</v>
      </c>
    </row>
    <row r="7970" spans="2:3" x14ac:dyDescent="0.25">
      <c r="B7970" s="237">
        <v>7907</v>
      </c>
      <c r="C7970" s="236">
        <v>173.6464933352409</v>
      </c>
    </row>
    <row r="7971" spans="2:3" x14ac:dyDescent="0.25">
      <c r="B7971" s="237">
        <v>7908</v>
      </c>
      <c r="C7971" s="236">
        <v>151.64266313756542</v>
      </c>
    </row>
    <row r="7972" spans="2:3" x14ac:dyDescent="0.25">
      <c r="B7972" s="237">
        <v>7909</v>
      </c>
      <c r="C7972" s="236">
        <v>108.92174834076049</v>
      </c>
    </row>
    <row r="7973" spans="2:3" x14ac:dyDescent="0.25">
      <c r="B7973" s="237">
        <v>7910</v>
      </c>
      <c r="C7973" s="236">
        <v>154.10729911576004</v>
      </c>
    </row>
    <row r="7974" spans="2:3" x14ac:dyDescent="0.25">
      <c r="B7974" s="237">
        <v>7911</v>
      </c>
      <c r="C7974" s="236">
        <v>95.752161371853362</v>
      </c>
    </row>
    <row r="7975" spans="2:3" x14ac:dyDescent="0.25">
      <c r="B7975" s="237">
        <v>7912</v>
      </c>
      <c r="C7975" s="236">
        <v>106.6867853282717</v>
      </c>
    </row>
    <row r="7976" spans="2:3" x14ac:dyDescent="0.25">
      <c r="B7976" s="237">
        <v>7913</v>
      </c>
      <c r="C7976" s="236">
        <v>99.484461935704985</v>
      </c>
    </row>
    <row r="7977" spans="2:3" x14ac:dyDescent="0.25">
      <c r="B7977" s="237">
        <v>7914</v>
      </c>
      <c r="C7977" s="236">
        <v>145.65784275906867</v>
      </c>
    </row>
    <row r="7978" spans="2:3" x14ac:dyDescent="0.25">
      <c r="B7978" s="237">
        <v>7915</v>
      </c>
      <c r="C7978" s="236">
        <v>89.035740406048973</v>
      </c>
    </row>
    <row r="7979" spans="2:3" x14ac:dyDescent="0.25">
      <c r="B7979" s="237">
        <v>7916</v>
      </c>
      <c r="C7979" s="236">
        <v>173.07571381923182</v>
      </c>
    </row>
    <row r="7980" spans="2:3" x14ac:dyDescent="0.25">
      <c r="B7980" s="237">
        <v>7917</v>
      </c>
      <c r="C7980" s="236">
        <v>99.614709424491579</v>
      </c>
    </row>
    <row r="7981" spans="2:3" x14ac:dyDescent="0.25">
      <c r="B7981" s="237">
        <v>7918</v>
      </c>
      <c r="C7981" s="236">
        <v>115.14991586913116</v>
      </c>
    </row>
    <row r="7982" spans="2:3" x14ac:dyDescent="0.25">
      <c r="B7982" s="237">
        <v>7919</v>
      </c>
      <c r="C7982" s="236">
        <v>114.37305277315525</v>
      </c>
    </row>
    <row r="7983" spans="2:3" x14ac:dyDescent="0.25">
      <c r="B7983" s="237">
        <v>7920</v>
      </c>
      <c r="C7983" s="236">
        <v>129.73236194200115</v>
      </c>
    </row>
    <row r="7984" spans="2:3" x14ac:dyDescent="0.25">
      <c r="B7984" s="237">
        <v>7921</v>
      </c>
      <c r="C7984" s="236">
        <v>109.87658889736062</v>
      </c>
    </row>
    <row r="7985" spans="2:3" x14ac:dyDescent="0.25">
      <c r="B7985" s="237">
        <v>7922</v>
      </c>
      <c r="C7985" s="236">
        <v>137.04939287714157</v>
      </c>
    </row>
    <row r="7986" spans="2:3" x14ac:dyDescent="0.25">
      <c r="B7986" s="237">
        <v>7923</v>
      </c>
      <c r="C7986" s="236">
        <v>187.34797010801933</v>
      </c>
    </row>
    <row r="7987" spans="2:3" x14ac:dyDescent="0.25">
      <c r="B7987" s="237">
        <v>7924</v>
      </c>
      <c r="C7987" s="236">
        <v>105.94975951903028</v>
      </c>
    </row>
    <row r="7988" spans="2:3" x14ac:dyDescent="0.25">
      <c r="B7988" s="237">
        <v>7925</v>
      </c>
      <c r="C7988" s="236">
        <v>95.759693996863462</v>
      </c>
    </row>
    <row r="7989" spans="2:3" x14ac:dyDescent="0.25">
      <c r="B7989" s="237">
        <v>7926</v>
      </c>
      <c r="C7989" s="236">
        <v>110.62105785739435</v>
      </c>
    </row>
    <row r="7990" spans="2:3" x14ac:dyDescent="0.25">
      <c r="B7990" s="237">
        <v>7927</v>
      </c>
      <c r="C7990" s="236">
        <v>95.843973211901996</v>
      </c>
    </row>
    <row r="7991" spans="2:3" x14ac:dyDescent="0.25">
      <c r="B7991" s="237">
        <v>7928</v>
      </c>
      <c r="C7991" s="236">
        <v>104.22811364736336</v>
      </c>
    </row>
    <row r="7992" spans="2:3" x14ac:dyDescent="0.25">
      <c r="B7992" s="237">
        <v>7929</v>
      </c>
      <c r="C7992" s="236">
        <v>81.745974551519396</v>
      </c>
    </row>
    <row r="7993" spans="2:3" x14ac:dyDescent="0.25">
      <c r="B7993" s="237">
        <v>7930</v>
      </c>
      <c r="C7993" s="236">
        <v>145.20300476758831</v>
      </c>
    </row>
    <row r="7994" spans="2:3" x14ac:dyDescent="0.25">
      <c r="B7994" s="237">
        <v>7931</v>
      </c>
      <c r="C7994" s="236">
        <v>151.4387718578931</v>
      </c>
    </row>
    <row r="7995" spans="2:3" x14ac:dyDescent="0.25">
      <c r="B7995" s="237">
        <v>7932</v>
      </c>
      <c r="C7995" s="236">
        <v>156.19968614431099</v>
      </c>
    </row>
    <row r="7996" spans="2:3" x14ac:dyDescent="0.25">
      <c r="B7996" s="237">
        <v>7933</v>
      </c>
      <c r="C7996" s="236">
        <v>131.60740851589284</v>
      </c>
    </row>
    <row r="7997" spans="2:3" x14ac:dyDescent="0.25">
      <c r="B7997" s="237">
        <v>7934</v>
      </c>
      <c r="C7997" s="236">
        <v>141.04982540666168</v>
      </c>
    </row>
    <row r="7998" spans="2:3" x14ac:dyDescent="0.25">
      <c r="B7998" s="237">
        <v>7935</v>
      </c>
      <c r="C7998" s="236">
        <v>180.1860679749438</v>
      </c>
    </row>
    <row r="7999" spans="2:3" x14ac:dyDescent="0.25">
      <c r="B7999" s="237">
        <v>7936</v>
      </c>
      <c r="C7999" s="236">
        <v>149.91043766340579</v>
      </c>
    </row>
    <row r="8000" spans="2:3" x14ac:dyDescent="0.25">
      <c r="B8000" s="237">
        <v>7937</v>
      </c>
      <c r="C8000" s="236">
        <v>193.71281272755951</v>
      </c>
    </row>
    <row r="8001" spans="2:3" x14ac:dyDescent="0.25">
      <c r="B8001" s="237">
        <v>7938</v>
      </c>
      <c r="C8001" s="236">
        <v>239.41569378714766</v>
      </c>
    </row>
    <row r="8002" spans="2:3" x14ac:dyDescent="0.25">
      <c r="B8002" s="237">
        <v>7939</v>
      </c>
      <c r="C8002" s="236">
        <v>91.53437424866901</v>
      </c>
    </row>
    <row r="8003" spans="2:3" x14ac:dyDescent="0.25">
      <c r="B8003" s="237">
        <v>7940</v>
      </c>
      <c r="C8003" s="236">
        <v>82.889713353369629</v>
      </c>
    </row>
    <row r="8004" spans="2:3" x14ac:dyDescent="0.25">
      <c r="B8004" s="237">
        <v>7941</v>
      </c>
      <c r="C8004" s="236">
        <v>136.48114659654462</v>
      </c>
    </row>
    <row r="8005" spans="2:3" x14ac:dyDescent="0.25">
      <c r="B8005" s="237">
        <v>7942</v>
      </c>
      <c r="C8005" s="236">
        <v>223.18641174719676</v>
      </c>
    </row>
    <row r="8006" spans="2:3" x14ac:dyDescent="0.25">
      <c r="B8006" s="237">
        <v>7943</v>
      </c>
      <c r="C8006" s="236">
        <v>154.1710455207552</v>
      </c>
    </row>
    <row r="8007" spans="2:3" x14ac:dyDescent="0.25">
      <c r="B8007" s="237">
        <v>7944</v>
      </c>
      <c r="C8007" s="236">
        <v>219.32937316492257</v>
      </c>
    </row>
    <row r="8008" spans="2:3" x14ac:dyDescent="0.25">
      <c r="B8008" s="237">
        <v>7945</v>
      </c>
      <c r="C8008" s="236">
        <v>151.30029516160994</v>
      </c>
    </row>
    <row r="8009" spans="2:3" x14ac:dyDescent="0.25">
      <c r="B8009" s="237">
        <v>7946</v>
      </c>
      <c r="C8009" s="236">
        <v>255.83212251226661</v>
      </c>
    </row>
    <row r="8010" spans="2:3" x14ac:dyDescent="0.25">
      <c r="B8010" s="237">
        <v>7947</v>
      </c>
      <c r="C8010" s="236">
        <v>146.66758997045599</v>
      </c>
    </row>
    <row r="8011" spans="2:3" x14ac:dyDescent="0.25">
      <c r="B8011" s="237">
        <v>7948</v>
      </c>
      <c r="C8011" s="236">
        <v>103.77325164238759</v>
      </c>
    </row>
    <row r="8012" spans="2:3" x14ac:dyDescent="0.25">
      <c r="B8012" s="237">
        <v>7949</v>
      </c>
      <c r="C8012" s="236">
        <v>102.94062119591801</v>
      </c>
    </row>
    <row r="8013" spans="2:3" x14ac:dyDescent="0.25">
      <c r="B8013" s="237">
        <v>7950</v>
      </c>
      <c r="C8013" s="236">
        <v>131.14366434123579</v>
      </c>
    </row>
    <row r="8014" spans="2:3" x14ac:dyDescent="0.25">
      <c r="B8014" s="237">
        <v>7951</v>
      </c>
      <c r="C8014" s="236">
        <v>85.652792337253047</v>
      </c>
    </row>
    <row r="8015" spans="2:3" x14ac:dyDescent="0.25">
      <c r="B8015" s="237">
        <v>7952</v>
      </c>
      <c r="C8015" s="236">
        <v>134.59999884100222</v>
      </c>
    </row>
    <row r="8016" spans="2:3" x14ac:dyDescent="0.25">
      <c r="B8016" s="237">
        <v>7953</v>
      </c>
      <c r="C8016" s="236">
        <v>115.44213167318574</v>
      </c>
    </row>
    <row r="8017" spans="2:3" x14ac:dyDescent="0.25">
      <c r="B8017" s="237">
        <v>7954</v>
      </c>
      <c r="C8017" s="236">
        <v>161.25307048808781</v>
      </c>
    </row>
    <row r="8018" spans="2:3" x14ac:dyDescent="0.25">
      <c r="B8018" s="237">
        <v>7955</v>
      </c>
      <c r="C8018" s="236">
        <v>149.57685443039077</v>
      </c>
    </row>
    <row r="8019" spans="2:3" x14ac:dyDescent="0.25">
      <c r="B8019" s="237">
        <v>7956</v>
      </c>
      <c r="C8019" s="236">
        <v>94.057746738584299</v>
      </c>
    </row>
    <row r="8020" spans="2:3" x14ac:dyDescent="0.25">
      <c r="B8020" s="237">
        <v>7957</v>
      </c>
      <c r="C8020" s="236">
        <v>104.48414184091953</v>
      </c>
    </row>
    <row r="8021" spans="2:3" x14ac:dyDescent="0.25">
      <c r="B8021" s="237">
        <v>7958</v>
      </c>
      <c r="C8021" s="236">
        <v>140.9095021830453</v>
      </c>
    </row>
    <row r="8022" spans="2:3" x14ac:dyDescent="0.25">
      <c r="B8022" s="237">
        <v>7959</v>
      </c>
      <c r="C8022" s="236">
        <v>56.181868783128799</v>
      </c>
    </row>
    <row r="8023" spans="2:3" x14ac:dyDescent="0.25">
      <c r="B8023" s="237">
        <v>7960</v>
      </c>
      <c r="C8023" s="236">
        <v>109.47919399753455</v>
      </c>
    </row>
    <row r="8024" spans="2:3" x14ac:dyDescent="0.25">
      <c r="B8024" s="237">
        <v>7961</v>
      </c>
      <c r="C8024" s="236">
        <v>154.24213863957297</v>
      </c>
    </row>
    <row r="8025" spans="2:3" x14ac:dyDescent="0.25">
      <c r="B8025" s="237">
        <v>7962</v>
      </c>
      <c r="C8025" s="236">
        <v>66.580608157965642</v>
      </c>
    </row>
    <row r="8026" spans="2:3" x14ac:dyDescent="0.25">
      <c r="B8026" s="237">
        <v>7963</v>
      </c>
      <c r="C8026" s="236">
        <v>108.89925211100342</v>
      </c>
    </row>
    <row r="8027" spans="2:3" x14ac:dyDescent="0.25">
      <c r="B8027" s="237">
        <v>7964</v>
      </c>
      <c r="C8027" s="236">
        <v>133.94068909437797</v>
      </c>
    </row>
    <row r="8028" spans="2:3" x14ac:dyDescent="0.25">
      <c r="B8028" s="237">
        <v>7965</v>
      </c>
      <c r="C8028" s="236">
        <v>78.894386164625132</v>
      </c>
    </row>
    <row r="8029" spans="2:3" x14ac:dyDescent="0.25">
      <c r="B8029" s="237">
        <v>7966</v>
      </c>
      <c r="C8029" s="236">
        <v>219.27189549185169</v>
      </c>
    </row>
    <row r="8030" spans="2:3" x14ac:dyDescent="0.25">
      <c r="B8030" s="237">
        <v>7967</v>
      </c>
      <c r="C8030" s="236">
        <v>153.37647222718601</v>
      </c>
    </row>
    <row r="8031" spans="2:3" x14ac:dyDescent="0.25">
      <c r="B8031" s="237">
        <v>7968</v>
      </c>
      <c r="C8031" s="236">
        <v>81.26384502574119</v>
      </c>
    </row>
    <row r="8032" spans="2:3" x14ac:dyDescent="0.25">
      <c r="B8032" s="237">
        <v>7969</v>
      </c>
      <c r="C8032" s="236">
        <v>132.7394929478321</v>
      </c>
    </row>
    <row r="8033" spans="2:3" x14ac:dyDescent="0.25">
      <c r="B8033" s="237">
        <v>7970</v>
      </c>
      <c r="C8033" s="236">
        <v>126.06446120244993</v>
      </c>
    </row>
    <row r="8034" spans="2:3" x14ac:dyDescent="0.25">
      <c r="B8034" s="237">
        <v>7971</v>
      </c>
      <c r="C8034" s="236">
        <v>170.66261694219418</v>
      </c>
    </row>
    <row r="8035" spans="2:3" x14ac:dyDescent="0.25">
      <c r="B8035" s="237">
        <v>7972</v>
      </c>
      <c r="C8035" s="236">
        <v>123.53844241914302</v>
      </c>
    </row>
    <row r="8036" spans="2:3" x14ac:dyDescent="0.25">
      <c r="B8036" s="237">
        <v>7973</v>
      </c>
      <c r="C8036" s="236">
        <v>133.24431575584478</v>
      </c>
    </row>
    <row r="8037" spans="2:3" x14ac:dyDescent="0.25">
      <c r="B8037" s="237">
        <v>7974</v>
      </c>
      <c r="C8037" s="236">
        <v>132.38745000726075</v>
      </c>
    </row>
    <row r="8038" spans="2:3" x14ac:dyDescent="0.25">
      <c r="B8038" s="237">
        <v>7975</v>
      </c>
      <c r="C8038" s="236">
        <v>114.98600886711499</v>
      </c>
    </row>
    <row r="8039" spans="2:3" x14ac:dyDescent="0.25">
      <c r="B8039" s="237">
        <v>7976</v>
      </c>
      <c r="C8039" s="236">
        <v>91.211968500013029</v>
      </c>
    </row>
    <row r="8040" spans="2:3" x14ac:dyDescent="0.25">
      <c r="B8040" s="237">
        <v>7977</v>
      </c>
      <c r="C8040" s="236">
        <v>119.96117398701242</v>
      </c>
    </row>
    <row r="8041" spans="2:3" x14ac:dyDescent="0.25">
      <c r="B8041" s="237">
        <v>7978</v>
      </c>
      <c r="C8041" s="236">
        <v>78.972297668104048</v>
      </c>
    </row>
    <row r="8042" spans="2:3" x14ac:dyDescent="0.25">
      <c r="B8042" s="237">
        <v>7979</v>
      </c>
      <c r="C8042" s="236">
        <v>104.75590239907507</v>
      </c>
    </row>
    <row r="8043" spans="2:3" x14ac:dyDescent="0.25">
      <c r="B8043" s="237">
        <v>7980</v>
      </c>
      <c r="C8043" s="236">
        <v>185.35845047052703</v>
      </c>
    </row>
    <row r="8044" spans="2:3" x14ac:dyDescent="0.25">
      <c r="B8044" s="237">
        <v>7981</v>
      </c>
      <c r="C8044" s="236">
        <v>139.23068514231082</v>
      </c>
    </row>
    <row r="8045" spans="2:3" x14ac:dyDescent="0.25">
      <c r="B8045" s="237">
        <v>7982</v>
      </c>
      <c r="C8045" s="236">
        <v>165.0314120034283</v>
      </c>
    </row>
    <row r="8046" spans="2:3" x14ac:dyDescent="0.25">
      <c r="B8046" s="237">
        <v>7983</v>
      </c>
      <c r="C8046" s="236">
        <v>128.79911482142001</v>
      </c>
    </row>
    <row r="8047" spans="2:3" x14ac:dyDescent="0.25">
      <c r="B8047" s="237">
        <v>7984</v>
      </c>
      <c r="C8047" s="236">
        <v>149.61890101303061</v>
      </c>
    </row>
    <row r="8048" spans="2:3" x14ac:dyDescent="0.25">
      <c r="B8048" s="237">
        <v>7985</v>
      </c>
      <c r="C8048" s="236">
        <v>133.65888047357515</v>
      </c>
    </row>
    <row r="8049" spans="2:3" x14ac:dyDescent="0.25">
      <c r="B8049" s="237">
        <v>7986</v>
      </c>
      <c r="C8049" s="236">
        <v>146.27603636385575</v>
      </c>
    </row>
    <row r="8050" spans="2:3" x14ac:dyDescent="0.25">
      <c r="B8050" s="237">
        <v>7987</v>
      </c>
      <c r="C8050" s="236">
        <v>116.40312613882995</v>
      </c>
    </row>
    <row r="8051" spans="2:3" x14ac:dyDescent="0.25">
      <c r="B8051" s="237">
        <v>7988</v>
      </c>
      <c r="C8051" s="236">
        <v>202.85854947575677</v>
      </c>
    </row>
    <row r="8052" spans="2:3" x14ac:dyDescent="0.25">
      <c r="B8052" s="237">
        <v>7989</v>
      </c>
      <c r="C8052" s="236">
        <v>103.38054923057521</v>
      </c>
    </row>
    <row r="8053" spans="2:3" x14ac:dyDescent="0.25">
      <c r="B8053" s="237">
        <v>7990</v>
      </c>
      <c r="C8053" s="236">
        <v>134.33385414916771</v>
      </c>
    </row>
    <row r="8054" spans="2:3" x14ac:dyDescent="0.25">
      <c r="B8054" s="237">
        <v>7991</v>
      </c>
      <c r="C8054" s="236">
        <v>136.2944255472442</v>
      </c>
    </row>
    <row r="8055" spans="2:3" x14ac:dyDescent="0.25">
      <c r="B8055" s="237">
        <v>7992</v>
      </c>
      <c r="C8055" s="236">
        <v>151.3141313435041</v>
      </c>
    </row>
    <row r="8056" spans="2:3" x14ac:dyDescent="0.25">
      <c r="B8056" s="237">
        <v>7993</v>
      </c>
      <c r="C8056" s="236">
        <v>129.48228761156531</v>
      </c>
    </row>
    <row r="8057" spans="2:3" x14ac:dyDescent="0.25">
      <c r="B8057" s="237">
        <v>7994</v>
      </c>
      <c r="C8057" s="236">
        <v>181.2449788551973</v>
      </c>
    </row>
    <row r="8058" spans="2:3" x14ac:dyDescent="0.25">
      <c r="B8058" s="237">
        <v>7995</v>
      </c>
      <c r="C8058" s="236">
        <v>185.6860436748261</v>
      </c>
    </row>
    <row r="8059" spans="2:3" x14ac:dyDescent="0.25">
      <c r="B8059" s="237">
        <v>7996</v>
      </c>
      <c r="C8059" s="236">
        <v>161.9629383642301</v>
      </c>
    </row>
    <row r="8060" spans="2:3" x14ac:dyDescent="0.25">
      <c r="B8060" s="237">
        <v>7997</v>
      </c>
      <c r="C8060" s="236">
        <v>181.72510869606802</v>
      </c>
    </row>
    <row r="8061" spans="2:3" x14ac:dyDescent="0.25">
      <c r="B8061" s="237">
        <v>7998</v>
      </c>
      <c r="C8061" s="236">
        <v>134.43875520749324</v>
      </c>
    </row>
    <row r="8062" spans="2:3" x14ac:dyDescent="0.25">
      <c r="B8062" s="237">
        <v>7999</v>
      </c>
      <c r="C8062" s="236">
        <v>177.81328919687277</v>
      </c>
    </row>
    <row r="8063" spans="2:3" x14ac:dyDescent="0.25">
      <c r="B8063" s="237">
        <v>8000</v>
      </c>
      <c r="C8063" s="236">
        <v>129.20900526677727</v>
      </c>
    </row>
    <row r="8064" spans="2:3" x14ac:dyDescent="0.25">
      <c r="B8064" s="237">
        <v>8001</v>
      </c>
      <c r="C8064" s="236">
        <v>113.95510737105022</v>
      </c>
    </row>
    <row r="8065" spans="2:3" x14ac:dyDescent="0.25">
      <c r="B8065" s="237">
        <v>8002</v>
      </c>
      <c r="C8065" s="236">
        <v>114.98803419284798</v>
      </c>
    </row>
    <row r="8066" spans="2:3" x14ac:dyDescent="0.25">
      <c r="B8066" s="237">
        <v>8003</v>
      </c>
      <c r="C8066" s="236">
        <v>145.35888977614775</v>
      </c>
    </row>
    <row r="8067" spans="2:3" x14ac:dyDescent="0.25">
      <c r="B8067" s="237">
        <v>8004</v>
      </c>
      <c r="C8067" s="236">
        <v>196.05927729597931</v>
      </c>
    </row>
    <row r="8068" spans="2:3" x14ac:dyDescent="0.25">
      <c r="B8068" s="237">
        <v>8005</v>
      </c>
      <c r="C8068" s="236">
        <v>213.80030863680648</v>
      </c>
    </row>
    <row r="8069" spans="2:3" x14ac:dyDescent="0.25">
      <c r="B8069" s="237">
        <v>8006</v>
      </c>
      <c r="C8069" s="236">
        <v>176.68240711933171</v>
      </c>
    </row>
    <row r="8070" spans="2:3" x14ac:dyDescent="0.25">
      <c r="B8070" s="237">
        <v>8007</v>
      </c>
      <c r="C8070" s="236">
        <v>144.87027818292179</v>
      </c>
    </row>
    <row r="8071" spans="2:3" x14ac:dyDescent="0.25">
      <c r="B8071" s="237">
        <v>8008</v>
      </c>
      <c r="C8071" s="236">
        <v>131.28077031800012</v>
      </c>
    </row>
    <row r="8072" spans="2:3" x14ac:dyDescent="0.25">
      <c r="B8072" s="237">
        <v>8009</v>
      </c>
      <c r="C8072" s="236">
        <v>144.48117266325545</v>
      </c>
    </row>
    <row r="8073" spans="2:3" x14ac:dyDescent="0.25">
      <c r="B8073" s="237">
        <v>8010</v>
      </c>
      <c r="C8073" s="236">
        <v>137.4008832034198</v>
      </c>
    </row>
    <row r="8074" spans="2:3" x14ac:dyDescent="0.25">
      <c r="B8074" s="237">
        <v>8011</v>
      </c>
      <c r="C8074" s="236">
        <v>89.676596408389159</v>
      </c>
    </row>
    <row r="8075" spans="2:3" x14ac:dyDescent="0.25">
      <c r="B8075" s="237">
        <v>8012</v>
      </c>
      <c r="C8075" s="236">
        <v>186.14648043501199</v>
      </c>
    </row>
    <row r="8076" spans="2:3" x14ac:dyDescent="0.25">
      <c r="B8076" s="237">
        <v>8013</v>
      </c>
      <c r="C8076" s="236">
        <v>131.72578140202017</v>
      </c>
    </row>
    <row r="8077" spans="2:3" x14ac:dyDescent="0.25">
      <c r="B8077" s="237">
        <v>8014</v>
      </c>
      <c r="C8077" s="236">
        <v>119.38436210883445</v>
      </c>
    </row>
    <row r="8078" spans="2:3" x14ac:dyDescent="0.25">
      <c r="B8078" s="237">
        <v>8015</v>
      </c>
      <c r="C8078" s="236">
        <v>102.31557963619993</v>
      </c>
    </row>
    <row r="8079" spans="2:3" x14ac:dyDescent="0.25">
      <c r="B8079" s="237">
        <v>8016</v>
      </c>
      <c r="C8079" s="236">
        <v>97.383320707022889</v>
      </c>
    </row>
    <row r="8080" spans="2:3" x14ac:dyDescent="0.25">
      <c r="B8080" s="237">
        <v>8017</v>
      </c>
      <c r="C8080" s="236">
        <v>149.38768721927744</v>
      </c>
    </row>
    <row r="8081" spans="2:3" x14ac:dyDescent="0.25">
      <c r="B8081" s="237">
        <v>8018</v>
      </c>
      <c r="C8081" s="236">
        <v>169.74419459512745</v>
      </c>
    </row>
    <row r="8082" spans="2:3" x14ac:dyDescent="0.25">
      <c r="B8082" s="237">
        <v>8019</v>
      </c>
      <c r="C8082" s="236">
        <v>111.60630480878157</v>
      </c>
    </row>
    <row r="8083" spans="2:3" x14ac:dyDescent="0.25">
      <c r="B8083" s="237">
        <v>8020</v>
      </c>
      <c r="C8083" s="236">
        <v>134.43231823964319</v>
      </c>
    </row>
    <row r="8084" spans="2:3" x14ac:dyDescent="0.25">
      <c r="B8084" s="237">
        <v>8021</v>
      </c>
      <c r="C8084" s="236">
        <v>82.855889513680594</v>
      </c>
    </row>
    <row r="8085" spans="2:3" x14ac:dyDescent="0.25">
      <c r="B8085" s="237">
        <v>8022</v>
      </c>
      <c r="C8085" s="236">
        <v>236.10548213594006</v>
      </c>
    </row>
    <row r="8086" spans="2:3" x14ac:dyDescent="0.25">
      <c r="B8086" s="237">
        <v>8023</v>
      </c>
      <c r="C8086" s="236">
        <v>128.78775338434872</v>
      </c>
    </row>
    <row r="8087" spans="2:3" x14ac:dyDescent="0.25">
      <c r="B8087" s="237">
        <v>8024</v>
      </c>
      <c r="C8087" s="236">
        <v>106.90812165464521</v>
      </c>
    </row>
    <row r="8088" spans="2:3" x14ac:dyDescent="0.25">
      <c r="B8088" s="237">
        <v>8025</v>
      </c>
      <c r="C8088" s="236">
        <v>137.23271673656959</v>
      </c>
    </row>
    <row r="8089" spans="2:3" x14ac:dyDescent="0.25">
      <c r="B8089" s="237">
        <v>8026</v>
      </c>
      <c r="C8089" s="236">
        <v>153.59408231434006</v>
      </c>
    </row>
    <row r="8090" spans="2:3" x14ac:dyDescent="0.25">
      <c r="B8090" s="237">
        <v>8027</v>
      </c>
      <c r="C8090" s="236">
        <v>144.99189501865345</v>
      </c>
    </row>
    <row r="8091" spans="2:3" x14ac:dyDescent="0.25">
      <c r="B8091" s="237">
        <v>8028</v>
      </c>
      <c r="C8091" s="236">
        <v>80.959488341416915</v>
      </c>
    </row>
    <row r="8092" spans="2:3" x14ac:dyDescent="0.25">
      <c r="B8092" s="237">
        <v>8029</v>
      </c>
      <c r="C8092" s="236">
        <v>158.86329627655942</v>
      </c>
    </row>
    <row r="8093" spans="2:3" x14ac:dyDescent="0.25">
      <c r="B8093" s="237">
        <v>8030</v>
      </c>
      <c r="C8093" s="236">
        <v>154.66119885196133</v>
      </c>
    </row>
    <row r="8094" spans="2:3" x14ac:dyDescent="0.25">
      <c r="B8094" s="237">
        <v>8031</v>
      </c>
      <c r="C8094" s="236">
        <v>134.31498854172483</v>
      </c>
    </row>
    <row r="8095" spans="2:3" x14ac:dyDescent="0.25">
      <c r="B8095" s="237">
        <v>8032</v>
      </c>
      <c r="C8095" s="236">
        <v>98.042961375191354</v>
      </c>
    </row>
    <row r="8096" spans="2:3" x14ac:dyDescent="0.25">
      <c r="B8096" s="237">
        <v>8033</v>
      </c>
      <c r="C8096" s="236">
        <v>91.908733825064587</v>
      </c>
    </row>
    <row r="8097" spans="2:3" x14ac:dyDescent="0.25">
      <c r="B8097" s="237">
        <v>8034</v>
      </c>
      <c r="C8097" s="236">
        <v>188.65058245203772</v>
      </c>
    </row>
    <row r="8098" spans="2:3" x14ac:dyDescent="0.25">
      <c r="B8098" s="237">
        <v>8035</v>
      </c>
      <c r="C8098" s="236">
        <v>129.92123024022109</v>
      </c>
    </row>
    <row r="8099" spans="2:3" x14ac:dyDescent="0.25">
      <c r="B8099" s="237">
        <v>8036</v>
      </c>
      <c r="C8099" s="236">
        <v>66.055533251107931</v>
      </c>
    </row>
    <row r="8100" spans="2:3" x14ac:dyDescent="0.25">
      <c r="B8100" s="237">
        <v>8037</v>
      </c>
      <c r="C8100" s="236">
        <v>99.671808062521421</v>
      </c>
    </row>
    <row r="8101" spans="2:3" x14ac:dyDescent="0.25">
      <c r="B8101" s="237">
        <v>8038</v>
      </c>
      <c r="C8101" s="236">
        <v>182.12558365628121</v>
      </c>
    </row>
    <row r="8102" spans="2:3" x14ac:dyDescent="0.25">
      <c r="B8102" s="237">
        <v>8039</v>
      </c>
      <c r="C8102" s="236">
        <v>164.72132272673903</v>
      </c>
    </row>
    <row r="8103" spans="2:3" x14ac:dyDescent="0.25">
      <c r="B8103" s="237">
        <v>8040</v>
      </c>
      <c r="C8103" s="236">
        <v>83.973164545850992</v>
      </c>
    </row>
    <row r="8104" spans="2:3" x14ac:dyDescent="0.25">
      <c r="B8104" s="237">
        <v>8041</v>
      </c>
      <c r="C8104" s="236">
        <v>84.008624643011004</v>
      </c>
    </row>
    <row r="8105" spans="2:3" x14ac:dyDescent="0.25">
      <c r="B8105" s="237">
        <v>8042</v>
      </c>
      <c r="C8105" s="236">
        <v>124.34702767638481</v>
      </c>
    </row>
    <row r="8106" spans="2:3" x14ac:dyDescent="0.25">
      <c r="B8106" s="237">
        <v>8043</v>
      </c>
      <c r="C8106" s="236">
        <v>141.62170458060476</v>
      </c>
    </row>
    <row r="8107" spans="2:3" x14ac:dyDescent="0.25">
      <c r="B8107" s="237">
        <v>8044</v>
      </c>
      <c r="C8107" s="236">
        <v>103.87944259517636</v>
      </c>
    </row>
    <row r="8108" spans="2:3" x14ac:dyDescent="0.25">
      <c r="B8108" s="237">
        <v>8045</v>
      </c>
      <c r="C8108" s="236">
        <v>255.52415713815441</v>
      </c>
    </row>
    <row r="8109" spans="2:3" x14ac:dyDescent="0.25">
      <c r="B8109" s="237">
        <v>8046</v>
      </c>
      <c r="C8109" s="236">
        <v>134.86906433526337</v>
      </c>
    </row>
    <row r="8110" spans="2:3" x14ac:dyDescent="0.25">
      <c r="B8110" s="237">
        <v>8047</v>
      </c>
      <c r="C8110" s="236">
        <v>125.17673338987665</v>
      </c>
    </row>
    <row r="8111" spans="2:3" x14ac:dyDescent="0.25">
      <c r="B8111" s="237">
        <v>8048</v>
      </c>
      <c r="C8111" s="236">
        <v>105.80599117008022</v>
      </c>
    </row>
    <row r="8112" spans="2:3" x14ac:dyDescent="0.25">
      <c r="B8112" s="237">
        <v>8049</v>
      </c>
      <c r="C8112" s="236">
        <v>99.912622208889985</v>
      </c>
    </row>
    <row r="8113" spans="2:3" x14ac:dyDescent="0.25">
      <c r="B8113" s="237">
        <v>8050</v>
      </c>
      <c r="C8113" s="236">
        <v>120.24772504224892</v>
      </c>
    </row>
    <row r="8114" spans="2:3" x14ac:dyDescent="0.25">
      <c r="B8114" s="237">
        <v>8051</v>
      </c>
      <c r="C8114" s="236">
        <v>129.65431440068585</v>
      </c>
    </row>
    <row r="8115" spans="2:3" x14ac:dyDescent="0.25">
      <c r="B8115" s="237">
        <v>8052</v>
      </c>
      <c r="C8115" s="236">
        <v>152.15633797018069</v>
      </c>
    </row>
    <row r="8116" spans="2:3" x14ac:dyDescent="0.25">
      <c r="B8116" s="237">
        <v>8053</v>
      </c>
      <c r="C8116" s="236">
        <v>115.14443749043872</v>
      </c>
    </row>
    <row r="8117" spans="2:3" x14ac:dyDescent="0.25">
      <c r="B8117" s="237">
        <v>8054</v>
      </c>
      <c r="C8117" s="236">
        <v>99.796397161285043</v>
      </c>
    </row>
    <row r="8118" spans="2:3" x14ac:dyDescent="0.25">
      <c r="B8118" s="237">
        <v>8055</v>
      </c>
      <c r="C8118" s="236">
        <v>98.354058419532265</v>
      </c>
    </row>
    <row r="8119" spans="2:3" x14ac:dyDescent="0.25">
      <c r="B8119" s="237">
        <v>8056</v>
      </c>
      <c r="C8119" s="236">
        <v>98.798383151905725</v>
      </c>
    </row>
    <row r="8120" spans="2:3" x14ac:dyDescent="0.25">
      <c r="B8120" s="237">
        <v>8057</v>
      </c>
      <c r="C8120" s="236">
        <v>144.15582755963285</v>
      </c>
    </row>
    <row r="8121" spans="2:3" x14ac:dyDescent="0.25">
      <c r="B8121" s="237">
        <v>8058</v>
      </c>
      <c r="C8121" s="236">
        <v>140.53090551533001</v>
      </c>
    </row>
    <row r="8122" spans="2:3" x14ac:dyDescent="0.25">
      <c r="B8122" s="237">
        <v>8059</v>
      </c>
      <c r="C8122" s="236">
        <v>121.31401047661362</v>
      </c>
    </row>
    <row r="8123" spans="2:3" x14ac:dyDescent="0.25">
      <c r="B8123" s="237">
        <v>8060</v>
      </c>
      <c r="C8123" s="236">
        <v>157.8285048628174</v>
      </c>
    </row>
    <row r="8124" spans="2:3" x14ac:dyDescent="0.25">
      <c r="B8124" s="237">
        <v>8061</v>
      </c>
      <c r="C8124" s="236">
        <v>158.59941324703445</v>
      </c>
    </row>
    <row r="8125" spans="2:3" x14ac:dyDescent="0.25">
      <c r="B8125" s="237">
        <v>8062</v>
      </c>
      <c r="C8125" s="236">
        <v>113.99115608434262</v>
      </c>
    </row>
    <row r="8126" spans="2:3" x14ac:dyDescent="0.25">
      <c r="B8126" s="237">
        <v>8063</v>
      </c>
      <c r="C8126" s="236">
        <v>81.648823049921177</v>
      </c>
    </row>
    <row r="8127" spans="2:3" x14ac:dyDescent="0.25">
      <c r="B8127" s="237">
        <v>8064</v>
      </c>
      <c r="C8127" s="236">
        <v>247.76627844901589</v>
      </c>
    </row>
    <row r="8128" spans="2:3" x14ac:dyDescent="0.25">
      <c r="B8128" s="237">
        <v>8065</v>
      </c>
      <c r="C8128" s="236">
        <v>97.86518986159254</v>
      </c>
    </row>
    <row r="8129" spans="2:3" x14ac:dyDescent="0.25">
      <c r="B8129" s="237">
        <v>8066</v>
      </c>
      <c r="C8129" s="236">
        <v>121.50267522610432</v>
      </c>
    </row>
    <row r="8130" spans="2:3" x14ac:dyDescent="0.25">
      <c r="B8130" s="237">
        <v>8067</v>
      </c>
      <c r="C8130" s="236">
        <v>94.532454185832634</v>
      </c>
    </row>
    <row r="8131" spans="2:3" x14ac:dyDescent="0.25">
      <c r="B8131" s="237">
        <v>8068</v>
      </c>
      <c r="C8131" s="236">
        <v>115.40652868706078</v>
      </c>
    </row>
    <row r="8132" spans="2:3" x14ac:dyDescent="0.25">
      <c r="B8132" s="237">
        <v>8069</v>
      </c>
      <c r="C8132" s="236">
        <v>83.511425992167318</v>
      </c>
    </row>
    <row r="8133" spans="2:3" x14ac:dyDescent="0.25">
      <c r="B8133" s="237">
        <v>8070</v>
      </c>
      <c r="C8133" s="236">
        <v>100.11882524567439</v>
      </c>
    </row>
    <row r="8134" spans="2:3" x14ac:dyDescent="0.25">
      <c r="B8134" s="237">
        <v>8071</v>
      </c>
      <c r="C8134" s="236">
        <v>90.238553724338217</v>
      </c>
    </row>
    <row r="8135" spans="2:3" x14ac:dyDescent="0.25">
      <c r="B8135" s="237">
        <v>8072</v>
      </c>
      <c r="C8135" s="236">
        <v>112.54083312284014</v>
      </c>
    </row>
    <row r="8136" spans="2:3" x14ac:dyDescent="0.25">
      <c r="B8136" s="237">
        <v>8073</v>
      </c>
      <c r="C8136" s="236">
        <v>142.66665996191207</v>
      </c>
    </row>
    <row r="8137" spans="2:3" x14ac:dyDescent="0.25">
      <c r="B8137" s="237">
        <v>8074</v>
      </c>
      <c r="C8137" s="236">
        <v>132.20730685143417</v>
      </c>
    </row>
    <row r="8138" spans="2:3" x14ac:dyDescent="0.25">
      <c r="B8138" s="237">
        <v>8075</v>
      </c>
      <c r="C8138" s="236">
        <v>113.6725800640331</v>
      </c>
    </row>
    <row r="8139" spans="2:3" x14ac:dyDescent="0.25">
      <c r="B8139" s="237">
        <v>8076</v>
      </c>
      <c r="C8139" s="236">
        <v>148.63618378821286</v>
      </c>
    </row>
    <row r="8140" spans="2:3" x14ac:dyDescent="0.25">
      <c r="B8140" s="237">
        <v>8077</v>
      </c>
      <c r="C8140" s="236">
        <v>98.363407015452452</v>
      </c>
    </row>
    <row r="8141" spans="2:3" x14ac:dyDescent="0.25">
      <c r="B8141" s="237">
        <v>8078</v>
      </c>
      <c r="C8141" s="236">
        <v>139.59000820849428</v>
      </c>
    </row>
    <row r="8142" spans="2:3" x14ac:dyDescent="0.25">
      <c r="B8142" s="237">
        <v>8079</v>
      </c>
      <c r="C8142" s="236">
        <v>141.77442916588421</v>
      </c>
    </row>
    <row r="8143" spans="2:3" x14ac:dyDescent="0.25">
      <c r="B8143" s="237">
        <v>8080</v>
      </c>
      <c r="C8143" s="236">
        <v>152.76700385414566</v>
      </c>
    </row>
    <row r="8144" spans="2:3" x14ac:dyDescent="0.25">
      <c r="B8144" s="237">
        <v>8081</v>
      </c>
      <c r="C8144" s="236">
        <v>128.98198455815486</v>
      </c>
    </row>
    <row r="8145" spans="2:3" x14ac:dyDescent="0.25">
      <c r="B8145" s="237">
        <v>8082</v>
      </c>
      <c r="C8145" s="236">
        <v>97.006608737113666</v>
      </c>
    </row>
    <row r="8146" spans="2:3" x14ac:dyDescent="0.25">
      <c r="B8146" s="237">
        <v>8083</v>
      </c>
      <c r="C8146" s="236">
        <v>101.41671918098378</v>
      </c>
    </row>
    <row r="8147" spans="2:3" x14ac:dyDescent="0.25">
      <c r="B8147" s="237">
        <v>8084</v>
      </c>
      <c r="C8147" s="236">
        <v>122.15211818675097</v>
      </c>
    </row>
    <row r="8148" spans="2:3" x14ac:dyDescent="0.25">
      <c r="B8148" s="237">
        <v>8085</v>
      </c>
      <c r="C8148" s="236">
        <v>76.932637536610855</v>
      </c>
    </row>
    <row r="8149" spans="2:3" x14ac:dyDescent="0.25">
      <c r="B8149" s="237">
        <v>8086</v>
      </c>
      <c r="C8149" s="236">
        <v>177.20624686860432</v>
      </c>
    </row>
    <row r="8150" spans="2:3" x14ac:dyDescent="0.25">
      <c r="B8150" s="237">
        <v>8087</v>
      </c>
      <c r="C8150" s="236">
        <v>162.95089095295458</v>
      </c>
    </row>
    <row r="8151" spans="2:3" x14ac:dyDescent="0.25">
      <c r="B8151" s="237">
        <v>8088</v>
      </c>
      <c r="C8151" s="236">
        <v>138.59740256298858</v>
      </c>
    </row>
    <row r="8152" spans="2:3" x14ac:dyDescent="0.25">
      <c r="B8152" s="237">
        <v>8089</v>
      </c>
      <c r="C8152" s="236">
        <v>134.40818738945484</v>
      </c>
    </row>
    <row r="8153" spans="2:3" x14ac:dyDescent="0.25">
      <c r="B8153" s="237">
        <v>8090</v>
      </c>
      <c r="C8153" s="236">
        <v>140.99294579567612</v>
      </c>
    </row>
    <row r="8154" spans="2:3" x14ac:dyDescent="0.25">
      <c r="B8154" s="237">
        <v>8091</v>
      </c>
      <c r="C8154" s="236">
        <v>83.694365739904399</v>
      </c>
    </row>
    <row r="8155" spans="2:3" x14ac:dyDescent="0.25">
      <c r="B8155" s="237">
        <v>8092</v>
      </c>
      <c r="C8155" s="236">
        <v>148.435399509701</v>
      </c>
    </row>
    <row r="8156" spans="2:3" x14ac:dyDescent="0.25">
      <c r="B8156" s="237">
        <v>8093</v>
      </c>
      <c r="C8156" s="236">
        <v>183.91844464655139</v>
      </c>
    </row>
    <row r="8157" spans="2:3" x14ac:dyDescent="0.25">
      <c r="B8157" s="237">
        <v>8094</v>
      </c>
      <c r="C8157" s="236">
        <v>154.74994405932185</v>
      </c>
    </row>
    <row r="8158" spans="2:3" x14ac:dyDescent="0.25">
      <c r="B8158" s="237">
        <v>8095</v>
      </c>
      <c r="C8158" s="236">
        <v>119.96604837740335</v>
      </c>
    </row>
    <row r="8159" spans="2:3" x14ac:dyDescent="0.25">
      <c r="B8159" s="237">
        <v>8096</v>
      </c>
      <c r="C8159" s="236">
        <v>170.91222256257683</v>
      </c>
    </row>
    <row r="8160" spans="2:3" x14ac:dyDescent="0.25">
      <c r="B8160" s="237">
        <v>8097</v>
      </c>
      <c r="C8160" s="236">
        <v>133.07715008474005</v>
      </c>
    </row>
    <row r="8161" spans="2:3" x14ac:dyDescent="0.25">
      <c r="B8161" s="237">
        <v>8098</v>
      </c>
      <c r="C8161" s="236">
        <v>134.79914022871233</v>
      </c>
    </row>
    <row r="8162" spans="2:3" x14ac:dyDescent="0.25">
      <c r="B8162" s="237">
        <v>8099</v>
      </c>
      <c r="C8162" s="236">
        <v>178.15140915591169</v>
      </c>
    </row>
    <row r="8163" spans="2:3" x14ac:dyDescent="0.25">
      <c r="B8163" s="237">
        <v>8100</v>
      </c>
      <c r="C8163" s="236">
        <v>92.253107110182498</v>
      </c>
    </row>
    <row r="8164" spans="2:3" x14ac:dyDescent="0.25">
      <c r="B8164" s="237">
        <v>8101</v>
      </c>
      <c r="C8164" s="236">
        <v>72.345791146031885</v>
      </c>
    </row>
    <row r="8165" spans="2:3" x14ac:dyDescent="0.25">
      <c r="B8165" s="237">
        <v>8102</v>
      </c>
      <c r="C8165" s="236">
        <v>193.35882679393856</v>
      </c>
    </row>
    <row r="8166" spans="2:3" x14ac:dyDescent="0.25">
      <c r="B8166" s="237">
        <v>8103</v>
      </c>
      <c r="C8166" s="236">
        <v>111.10358761398143</v>
      </c>
    </row>
    <row r="8167" spans="2:3" x14ac:dyDescent="0.25">
      <c r="B8167" s="237">
        <v>8104</v>
      </c>
      <c r="C8167" s="236">
        <v>102.50404865184569</v>
      </c>
    </row>
    <row r="8168" spans="2:3" x14ac:dyDescent="0.25">
      <c r="B8168" s="237">
        <v>8105</v>
      </c>
      <c r="C8168" s="236">
        <v>168.16833280846089</v>
      </c>
    </row>
    <row r="8169" spans="2:3" x14ac:dyDescent="0.25">
      <c r="B8169" s="237">
        <v>8106</v>
      </c>
      <c r="C8169" s="236">
        <v>130.47245092351585</v>
      </c>
    </row>
    <row r="8170" spans="2:3" x14ac:dyDescent="0.25">
      <c r="B8170" s="237">
        <v>8107</v>
      </c>
      <c r="C8170" s="236">
        <v>136.52892016887688</v>
      </c>
    </row>
    <row r="8171" spans="2:3" x14ac:dyDescent="0.25">
      <c r="B8171" s="237">
        <v>8108</v>
      </c>
      <c r="C8171" s="236">
        <v>113.27808104365903</v>
      </c>
    </row>
    <row r="8172" spans="2:3" x14ac:dyDescent="0.25">
      <c r="B8172" s="237">
        <v>8109</v>
      </c>
      <c r="C8172" s="236">
        <v>68.968289086383521</v>
      </c>
    </row>
    <row r="8173" spans="2:3" x14ac:dyDescent="0.25">
      <c r="B8173" s="237">
        <v>8110</v>
      </c>
      <c r="C8173" s="236">
        <v>110.89684666858855</v>
      </c>
    </row>
    <row r="8174" spans="2:3" x14ac:dyDescent="0.25">
      <c r="B8174" s="237">
        <v>8111</v>
      </c>
      <c r="C8174" s="236">
        <v>110.901596132412</v>
      </c>
    </row>
    <row r="8175" spans="2:3" x14ac:dyDescent="0.25">
      <c r="B8175" s="237">
        <v>8112</v>
      </c>
      <c r="C8175" s="236">
        <v>80.856580119971113</v>
      </c>
    </row>
    <row r="8176" spans="2:3" x14ac:dyDescent="0.25">
      <c r="B8176" s="237">
        <v>8113</v>
      </c>
      <c r="C8176" s="236">
        <v>101.52438022651992</v>
      </c>
    </row>
    <row r="8177" spans="2:3" x14ac:dyDescent="0.25">
      <c r="B8177" s="237">
        <v>8114</v>
      </c>
      <c r="C8177" s="236">
        <v>190.56464072738299</v>
      </c>
    </row>
    <row r="8178" spans="2:3" x14ac:dyDescent="0.25">
      <c r="B8178" s="237">
        <v>8115</v>
      </c>
      <c r="C8178" s="236">
        <v>99.400775213830485</v>
      </c>
    </row>
    <row r="8179" spans="2:3" x14ac:dyDescent="0.25">
      <c r="B8179" s="237">
        <v>8116</v>
      </c>
      <c r="C8179" s="236">
        <v>88.544960809743458</v>
      </c>
    </row>
    <row r="8180" spans="2:3" x14ac:dyDescent="0.25">
      <c r="B8180" s="237">
        <v>8117</v>
      </c>
      <c r="C8180" s="236">
        <v>144.66614317254974</v>
      </c>
    </row>
    <row r="8181" spans="2:3" x14ac:dyDescent="0.25">
      <c r="B8181" s="237">
        <v>8118</v>
      </c>
      <c r="C8181" s="236">
        <v>128.61544879604944</v>
      </c>
    </row>
    <row r="8182" spans="2:3" x14ac:dyDescent="0.25">
      <c r="B8182" s="237">
        <v>8119</v>
      </c>
      <c r="C8182" s="236">
        <v>79.118145199633105</v>
      </c>
    </row>
    <row r="8183" spans="2:3" x14ac:dyDescent="0.25">
      <c r="B8183" s="237">
        <v>8120</v>
      </c>
      <c r="C8183" s="236">
        <v>107.96440209797633</v>
      </c>
    </row>
    <row r="8184" spans="2:3" x14ac:dyDescent="0.25">
      <c r="B8184" s="237">
        <v>8121</v>
      </c>
      <c r="C8184" s="236">
        <v>160.08599469064103</v>
      </c>
    </row>
    <row r="8185" spans="2:3" x14ac:dyDescent="0.25">
      <c r="B8185" s="237">
        <v>8122</v>
      </c>
      <c r="C8185" s="236">
        <v>141.72189870905234</v>
      </c>
    </row>
    <row r="8186" spans="2:3" x14ac:dyDescent="0.25">
      <c r="B8186" s="237">
        <v>8123</v>
      </c>
      <c r="C8186" s="236">
        <v>80.609912633763855</v>
      </c>
    </row>
    <row r="8187" spans="2:3" x14ac:dyDescent="0.25">
      <c r="B8187" s="237">
        <v>8124</v>
      </c>
      <c r="C8187" s="236">
        <v>100.71529555431023</v>
      </c>
    </row>
    <row r="8188" spans="2:3" x14ac:dyDescent="0.25">
      <c r="B8188" s="237">
        <v>8125</v>
      </c>
      <c r="C8188" s="236">
        <v>98.554773525173715</v>
      </c>
    </row>
    <row r="8189" spans="2:3" x14ac:dyDescent="0.25">
      <c r="B8189" s="237">
        <v>8126</v>
      </c>
      <c r="C8189" s="236">
        <v>79.684235704150268</v>
      </c>
    </row>
    <row r="8190" spans="2:3" x14ac:dyDescent="0.25">
      <c r="B8190" s="237">
        <v>8127</v>
      </c>
      <c r="C8190" s="236">
        <v>169.48969121984823</v>
      </c>
    </row>
    <row r="8191" spans="2:3" x14ac:dyDescent="0.25">
      <c r="B8191" s="237">
        <v>8128</v>
      </c>
      <c r="C8191" s="236">
        <v>99.440143719501037</v>
      </c>
    </row>
    <row r="8192" spans="2:3" x14ac:dyDescent="0.25">
      <c r="B8192" s="237">
        <v>8129</v>
      </c>
      <c r="C8192" s="236">
        <v>114.20571189410425</v>
      </c>
    </row>
    <row r="8193" spans="2:3" x14ac:dyDescent="0.25">
      <c r="B8193" s="237">
        <v>8130</v>
      </c>
      <c r="C8193" s="236">
        <v>160.17945759923984</v>
      </c>
    </row>
    <row r="8194" spans="2:3" x14ac:dyDescent="0.25">
      <c r="B8194" s="237">
        <v>8131</v>
      </c>
      <c r="C8194" s="236">
        <v>122.77973164294291</v>
      </c>
    </row>
    <row r="8195" spans="2:3" x14ac:dyDescent="0.25">
      <c r="B8195" s="237">
        <v>8132</v>
      </c>
      <c r="C8195" s="236">
        <v>103.47918919879909</v>
      </c>
    </row>
    <row r="8196" spans="2:3" x14ac:dyDescent="0.25">
      <c r="B8196" s="237">
        <v>8133</v>
      </c>
      <c r="C8196" s="236">
        <v>101.3639322628085</v>
      </c>
    </row>
    <row r="8197" spans="2:3" x14ac:dyDescent="0.25">
      <c r="B8197" s="237">
        <v>8134</v>
      </c>
      <c r="C8197" s="236">
        <v>116.1781147315918</v>
      </c>
    </row>
    <row r="8198" spans="2:3" x14ac:dyDescent="0.25">
      <c r="B8198" s="237">
        <v>8135</v>
      </c>
      <c r="C8198" s="236">
        <v>145.51028273483473</v>
      </c>
    </row>
    <row r="8199" spans="2:3" x14ac:dyDescent="0.25">
      <c r="B8199" s="237">
        <v>8136</v>
      </c>
      <c r="C8199" s="236">
        <v>111.94094611681005</v>
      </c>
    </row>
    <row r="8200" spans="2:3" x14ac:dyDescent="0.25">
      <c r="B8200" s="237">
        <v>8137</v>
      </c>
      <c r="C8200" s="236">
        <v>87.637745151996484</v>
      </c>
    </row>
    <row r="8201" spans="2:3" x14ac:dyDescent="0.25">
      <c r="B8201" s="237">
        <v>8138</v>
      </c>
      <c r="C8201" s="236">
        <v>110.09738474426592</v>
      </c>
    </row>
    <row r="8202" spans="2:3" x14ac:dyDescent="0.25">
      <c r="B8202" s="237">
        <v>8139</v>
      </c>
      <c r="C8202" s="236">
        <v>102.97137658267293</v>
      </c>
    </row>
    <row r="8203" spans="2:3" x14ac:dyDescent="0.25">
      <c r="B8203" s="237">
        <v>8140</v>
      </c>
      <c r="C8203" s="236">
        <v>125.71576862321901</v>
      </c>
    </row>
    <row r="8204" spans="2:3" x14ac:dyDescent="0.25">
      <c r="B8204" s="237">
        <v>8141</v>
      </c>
      <c r="C8204" s="236">
        <v>104.22410192930266</v>
      </c>
    </row>
    <row r="8205" spans="2:3" x14ac:dyDescent="0.25">
      <c r="B8205" s="237">
        <v>8142</v>
      </c>
      <c r="C8205" s="236">
        <v>118.35871436299722</v>
      </c>
    </row>
    <row r="8206" spans="2:3" x14ac:dyDescent="0.25">
      <c r="B8206" s="237">
        <v>8143</v>
      </c>
      <c r="C8206" s="236">
        <v>158.75663260035415</v>
      </c>
    </row>
    <row r="8207" spans="2:3" x14ac:dyDescent="0.25">
      <c r="B8207" s="237">
        <v>8144</v>
      </c>
      <c r="C8207" s="236">
        <v>157.02162781277175</v>
      </c>
    </row>
    <row r="8208" spans="2:3" x14ac:dyDescent="0.25">
      <c r="B8208" s="237">
        <v>8145</v>
      </c>
      <c r="C8208" s="236">
        <v>96.716774939776371</v>
      </c>
    </row>
    <row r="8209" spans="2:3" x14ac:dyDescent="0.25">
      <c r="B8209" s="237">
        <v>8146</v>
      </c>
      <c r="C8209" s="236">
        <v>163.13331903838738</v>
      </c>
    </row>
    <row r="8210" spans="2:3" x14ac:dyDescent="0.25">
      <c r="B8210" s="237">
        <v>8147</v>
      </c>
      <c r="C8210" s="236">
        <v>110.60883907966434</v>
      </c>
    </row>
    <row r="8211" spans="2:3" x14ac:dyDescent="0.25">
      <c r="B8211" s="237">
        <v>8148</v>
      </c>
      <c r="C8211" s="236">
        <v>167.91948817449116</v>
      </c>
    </row>
    <row r="8212" spans="2:3" x14ac:dyDescent="0.25">
      <c r="B8212" s="237">
        <v>8149</v>
      </c>
      <c r="C8212" s="236">
        <v>105.64964348578135</v>
      </c>
    </row>
    <row r="8213" spans="2:3" x14ac:dyDescent="0.25">
      <c r="B8213" s="237">
        <v>8150</v>
      </c>
      <c r="C8213" s="236">
        <v>91.431120298706219</v>
      </c>
    </row>
    <row r="8214" spans="2:3" x14ac:dyDescent="0.25">
      <c r="B8214" s="237">
        <v>8151</v>
      </c>
      <c r="C8214" s="236">
        <v>101.53520440407465</v>
      </c>
    </row>
    <row r="8215" spans="2:3" x14ac:dyDescent="0.25">
      <c r="B8215" s="237">
        <v>8152</v>
      </c>
      <c r="C8215" s="236">
        <v>89.693142798390866</v>
      </c>
    </row>
    <row r="8216" spans="2:3" x14ac:dyDescent="0.25">
      <c r="B8216" s="237">
        <v>8153</v>
      </c>
      <c r="C8216" s="236">
        <v>137.35236651298965</v>
      </c>
    </row>
    <row r="8217" spans="2:3" x14ac:dyDescent="0.25">
      <c r="B8217" s="237">
        <v>8154</v>
      </c>
      <c r="C8217" s="236">
        <v>162.67606265520635</v>
      </c>
    </row>
    <row r="8218" spans="2:3" x14ac:dyDescent="0.25">
      <c r="B8218" s="237">
        <v>8155</v>
      </c>
      <c r="C8218" s="236">
        <v>137.90734149023118</v>
      </c>
    </row>
    <row r="8219" spans="2:3" x14ac:dyDescent="0.25">
      <c r="B8219" s="237">
        <v>8156</v>
      </c>
      <c r="C8219" s="236">
        <v>142.00407070612758</v>
      </c>
    </row>
    <row r="8220" spans="2:3" x14ac:dyDescent="0.25">
      <c r="B8220" s="237">
        <v>8157</v>
      </c>
      <c r="C8220" s="236">
        <v>174.1996930255192</v>
      </c>
    </row>
    <row r="8221" spans="2:3" x14ac:dyDescent="0.25">
      <c r="B8221" s="237">
        <v>8158</v>
      </c>
      <c r="C8221" s="236">
        <v>133.25009213399855</v>
      </c>
    </row>
    <row r="8222" spans="2:3" x14ac:dyDescent="0.25">
      <c r="B8222" s="237">
        <v>8159</v>
      </c>
      <c r="C8222" s="236">
        <v>119.63199983938947</v>
      </c>
    </row>
    <row r="8223" spans="2:3" x14ac:dyDescent="0.25">
      <c r="B8223" s="237">
        <v>8160</v>
      </c>
      <c r="C8223" s="236">
        <v>139.89875688218623</v>
      </c>
    </row>
    <row r="8224" spans="2:3" x14ac:dyDescent="0.25">
      <c r="B8224" s="237">
        <v>8161</v>
      </c>
      <c r="C8224" s="236">
        <v>112.33540999661665</v>
      </c>
    </row>
    <row r="8225" spans="2:3" x14ac:dyDescent="0.25">
      <c r="B8225" s="237">
        <v>8162</v>
      </c>
      <c r="C8225" s="236">
        <v>117.48799915670946</v>
      </c>
    </row>
    <row r="8226" spans="2:3" x14ac:dyDescent="0.25">
      <c r="B8226" s="237">
        <v>8163</v>
      </c>
      <c r="C8226" s="236">
        <v>97.676539623872586</v>
      </c>
    </row>
    <row r="8227" spans="2:3" x14ac:dyDescent="0.25">
      <c r="B8227" s="237">
        <v>8164</v>
      </c>
      <c r="C8227" s="236">
        <v>135.03987338326061</v>
      </c>
    </row>
    <row r="8228" spans="2:3" x14ac:dyDescent="0.25">
      <c r="B8228" s="237">
        <v>8165</v>
      </c>
      <c r="C8228" s="236">
        <v>130.70736929931022</v>
      </c>
    </row>
    <row r="8229" spans="2:3" x14ac:dyDescent="0.25">
      <c r="B8229" s="237">
        <v>8166</v>
      </c>
      <c r="C8229" s="236">
        <v>95.264560700272582</v>
      </c>
    </row>
    <row r="8230" spans="2:3" x14ac:dyDescent="0.25">
      <c r="B8230" s="237">
        <v>8167</v>
      </c>
      <c r="C8230" s="236">
        <v>91.153325389563861</v>
      </c>
    </row>
    <row r="8231" spans="2:3" x14ac:dyDescent="0.25">
      <c r="B8231" s="237">
        <v>8168</v>
      </c>
      <c r="C8231" s="236">
        <v>126.80559994291329</v>
      </c>
    </row>
    <row r="8232" spans="2:3" x14ac:dyDescent="0.25">
      <c r="B8232" s="237">
        <v>8169</v>
      </c>
      <c r="C8232" s="236">
        <v>87.265635436151513</v>
      </c>
    </row>
    <row r="8233" spans="2:3" x14ac:dyDescent="0.25">
      <c r="B8233" s="237">
        <v>8170</v>
      </c>
      <c r="C8233" s="236">
        <v>136.46585473246682</v>
      </c>
    </row>
    <row r="8234" spans="2:3" x14ac:dyDescent="0.25">
      <c r="B8234" s="237">
        <v>8171</v>
      </c>
      <c r="C8234" s="236">
        <v>149.63674398417072</v>
      </c>
    </row>
    <row r="8235" spans="2:3" x14ac:dyDescent="0.25">
      <c r="B8235" s="237">
        <v>8172</v>
      </c>
      <c r="C8235" s="236">
        <v>147.32324199670973</v>
      </c>
    </row>
    <row r="8236" spans="2:3" x14ac:dyDescent="0.25">
      <c r="B8236" s="237">
        <v>8173</v>
      </c>
      <c r="C8236" s="236">
        <v>129.1674498794651</v>
      </c>
    </row>
    <row r="8237" spans="2:3" x14ac:dyDescent="0.25">
      <c r="B8237" s="237">
        <v>8174</v>
      </c>
      <c r="C8237" s="236">
        <v>119.87367509874713</v>
      </c>
    </row>
    <row r="8238" spans="2:3" x14ac:dyDescent="0.25">
      <c r="B8238" s="237">
        <v>8175</v>
      </c>
      <c r="C8238" s="236">
        <v>163.45836596286907</v>
      </c>
    </row>
    <row r="8239" spans="2:3" x14ac:dyDescent="0.25">
      <c r="B8239" s="237">
        <v>8176</v>
      </c>
      <c r="C8239" s="236">
        <v>187.31306657152001</v>
      </c>
    </row>
    <row r="8240" spans="2:3" x14ac:dyDescent="0.25">
      <c r="B8240" s="237">
        <v>8177</v>
      </c>
      <c r="C8240" s="236">
        <v>162.73123057611824</v>
      </c>
    </row>
    <row r="8241" spans="2:3" x14ac:dyDescent="0.25">
      <c r="B8241" s="237">
        <v>8178</v>
      </c>
      <c r="C8241" s="236">
        <v>137.25212938699931</v>
      </c>
    </row>
    <row r="8242" spans="2:3" x14ac:dyDescent="0.25">
      <c r="B8242" s="237">
        <v>8179</v>
      </c>
      <c r="C8242" s="236">
        <v>105.21983457702245</v>
      </c>
    </row>
    <row r="8243" spans="2:3" x14ac:dyDescent="0.25">
      <c r="B8243" s="237">
        <v>8180</v>
      </c>
      <c r="C8243" s="236">
        <v>81.125704346465838</v>
      </c>
    </row>
    <row r="8244" spans="2:3" x14ac:dyDescent="0.25">
      <c r="B8244" s="237">
        <v>8181</v>
      </c>
      <c r="C8244" s="236">
        <v>99.927786804659064</v>
      </c>
    </row>
    <row r="8245" spans="2:3" x14ac:dyDescent="0.25">
      <c r="B8245" s="237">
        <v>8182</v>
      </c>
      <c r="C8245" s="236">
        <v>80.576002549464889</v>
      </c>
    </row>
    <row r="8246" spans="2:3" x14ac:dyDescent="0.25">
      <c r="B8246" s="237">
        <v>8183</v>
      </c>
      <c r="C8246" s="236">
        <v>121.11497475003608</v>
      </c>
    </row>
    <row r="8247" spans="2:3" x14ac:dyDescent="0.25">
      <c r="B8247" s="237">
        <v>8184</v>
      </c>
      <c r="C8247" s="236">
        <v>139.24380946528791</v>
      </c>
    </row>
    <row r="8248" spans="2:3" x14ac:dyDescent="0.25">
      <c r="B8248" s="237">
        <v>8185</v>
      </c>
      <c r="C8248" s="236">
        <v>97.420336603393025</v>
      </c>
    </row>
    <row r="8249" spans="2:3" x14ac:dyDescent="0.25">
      <c r="B8249" s="237">
        <v>8186</v>
      </c>
      <c r="C8249" s="236">
        <v>178.8609073066763</v>
      </c>
    </row>
    <row r="8250" spans="2:3" x14ac:dyDescent="0.25">
      <c r="B8250" s="237">
        <v>8187</v>
      </c>
      <c r="C8250" s="236">
        <v>176.84558363243264</v>
      </c>
    </row>
    <row r="8251" spans="2:3" x14ac:dyDescent="0.25">
      <c r="B8251" s="237">
        <v>8188</v>
      </c>
      <c r="C8251" s="236">
        <v>163.03427338157155</v>
      </c>
    </row>
    <row r="8252" spans="2:3" x14ac:dyDescent="0.25">
      <c r="B8252" s="237">
        <v>8189</v>
      </c>
      <c r="C8252" s="236">
        <v>113.81554518774732</v>
      </c>
    </row>
    <row r="8253" spans="2:3" x14ac:dyDescent="0.25">
      <c r="B8253" s="237">
        <v>8190</v>
      </c>
      <c r="C8253" s="236">
        <v>88.270561352159561</v>
      </c>
    </row>
    <row r="8254" spans="2:3" x14ac:dyDescent="0.25">
      <c r="B8254" s="237">
        <v>8191</v>
      </c>
      <c r="C8254" s="236">
        <v>159.12276047977846</v>
      </c>
    </row>
    <row r="8255" spans="2:3" x14ac:dyDescent="0.25">
      <c r="B8255" s="237">
        <v>8192</v>
      </c>
      <c r="C8255" s="236">
        <v>183.7157242802553</v>
      </c>
    </row>
    <row r="8256" spans="2:3" x14ac:dyDescent="0.25">
      <c r="B8256" s="237">
        <v>8193</v>
      </c>
      <c r="C8256" s="236">
        <v>116.5079098126118</v>
      </c>
    </row>
    <row r="8257" spans="2:3" x14ac:dyDescent="0.25">
      <c r="B8257" s="237">
        <v>8194</v>
      </c>
      <c r="C8257" s="236">
        <v>128.7207359359997</v>
      </c>
    </row>
    <row r="8258" spans="2:3" x14ac:dyDescent="0.25">
      <c r="B8258" s="237">
        <v>8195</v>
      </c>
      <c r="C8258" s="236">
        <v>71.944179840771682</v>
      </c>
    </row>
    <row r="8259" spans="2:3" x14ac:dyDescent="0.25">
      <c r="B8259" s="237">
        <v>8196</v>
      </c>
      <c r="C8259" s="236">
        <v>179.7474859863315</v>
      </c>
    </row>
    <row r="8260" spans="2:3" x14ac:dyDescent="0.25">
      <c r="B8260" s="237">
        <v>8197</v>
      </c>
      <c r="C8260" s="236">
        <v>137.09344366600595</v>
      </c>
    </row>
    <row r="8261" spans="2:3" x14ac:dyDescent="0.25">
      <c r="B8261" s="237">
        <v>8198</v>
      </c>
      <c r="C8261" s="236">
        <v>125.29537128845216</v>
      </c>
    </row>
    <row r="8262" spans="2:3" x14ac:dyDescent="0.25">
      <c r="B8262" s="237">
        <v>8199</v>
      </c>
      <c r="C8262" s="236">
        <v>146.75463291454224</v>
      </c>
    </row>
    <row r="8263" spans="2:3" x14ac:dyDescent="0.25">
      <c r="B8263" s="237">
        <v>8200</v>
      </c>
      <c r="C8263" s="236">
        <v>87.5066612769118</v>
      </c>
    </row>
    <row r="8264" spans="2:3" x14ac:dyDescent="0.25">
      <c r="B8264" s="237">
        <v>8201</v>
      </c>
      <c r="C8264" s="236">
        <v>141.35745478540585</v>
      </c>
    </row>
    <row r="8265" spans="2:3" x14ac:dyDescent="0.25">
      <c r="B8265" s="237">
        <v>8202</v>
      </c>
      <c r="C8265" s="236">
        <v>181.56994177886207</v>
      </c>
    </row>
    <row r="8266" spans="2:3" x14ac:dyDescent="0.25">
      <c r="B8266" s="237">
        <v>8203</v>
      </c>
      <c r="C8266" s="236">
        <v>127.85225428790922</v>
      </c>
    </row>
    <row r="8267" spans="2:3" x14ac:dyDescent="0.25">
      <c r="B8267" s="237">
        <v>8204</v>
      </c>
      <c r="C8267" s="236">
        <v>133.2390352397851</v>
      </c>
    </row>
    <row r="8268" spans="2:3" x14ac:dyDescent="0.25">
      <c r="B8268" s="237">
        <v>8205</v>
      </c>
      <c r="C8268" s="236">
        <v>172.50091348919466</v>
      </c>
    </row>
    <row r="8269" spans="2:3" x14ac:dyDescent="0.25">
      <c r="B8269" s="237">
        <v>8206</v>
      </c>
      <c r="C8269" s="236">
        <v>149.62279547803621</v>
      </c>
    </row>
    <row r="8270" spans="2:3" x14ac:dyDescent="0.25">
      <c r="B8270" s="237">
        <v>8207</v>
      </c>
      <c r="C8270" s="236">
        <v>101.29697778852061</v>
      </c>
    </row>
    <row r="8271" spans="2:3" x14ac:dyDescent="0.25">
      <c r="B8271" s="237">
        <v>8208</v>
      </c>
      <c r="C8271" s="236">
        <v>94.307880897126296</v>
      </c>
    </row>
    <row r="8272" spans="2:3" x14ac:dyDescent="0.25">
      <c r="B8272" s="237">
        <v>8209</v>
      </c>
      <c r="C8272" s="236">
        <v>139.66838757645354</v>
      </c>
    </row>
    <row r="8273" spans="2:3" x14ac:dyDescent="0.25">
      <c r="B8273" s="237">
        <v>8210</v>
      </c>
      <c r="C8273" s="236">
        <v>118.68328210479942</v>
      </c>
    </row>
    <row r="8274" spans="2:3" x14ac:dyDescent="0.25">
      <c r="B8274" s="237">
        <v>8211</v>
      </c>
      <c r="C8274" s="236">
        <v>152.60787414985748</v>
      </c>
    </row>
    <row r="8275" spans="2:3" x14ac:dyDescent="0.25">
      <c r="B8275" s="237">
        <v>8212</v>
      </c>
      <c r="C8275" s="236">
        <v>138.18752587744964</v>
      </c>
    </row>
    <row r="8276" spans="2:3" x14ac:dyDescent="0.25">
      <c r="B8276" s="237">
        <v>8213</v>
      </c>
      <c r="C8276" s="236">
        <v>102.54342723060492</v>
      </c>
    </row>
    <row r="8277" spans="2:3" x14ac:dyDescent="0.25">
      <c r="B8277" s="237">
        <v>8214</v>
      </c>
      <c r="C8277" s="236">
        <v>86.897303628489951</v>
      </c>
    </row>
    <row r="8278" spans="2:3" x14ac:dyDescent="0.25">
      <c r="B8278" s="237">
        <v>8215</v>
      </c>
      <c r="C8278" s="236">
        <v>116.75116726461683</v>
      </c>
    </row>
    <row r="8279" spans="2:3" x14ac:dyDescent="0.25">
      <c r="B8279" s="237">
        <v>8216</v>
      </c>
      <c r="C8279" s="236">
        <v>137.03768006042407</v>
      </c>
    </row>
    <row r="8280" spans="2:3" x14ac:dyDescent="0.25">
      <c r="B8280" s="237">
        <v>8217</v>
      </c>
      <c r="C8280" s="236">
        <v>174.73603261215473</v>
      </c>
    </row>
    <row r="8281" spans="2:3" x14ac:dyDescent="0.25">
      <c r="B8281" s="237">
        <v>8218</v>
      </c>
      <c r="C8281" s="236">
        <v>83.712038428378108</v>
      </c>
    </row>
    <row r="8282" spans="2:3" x14ac:dyDescent="0.25">
      <c r="B8282" s="237">
        <v>8219</v>
      </c>
      <c r="C8282" s="236">
        <v>131.20916107150035</v>
      </c>
    </row>
    <row r="8283" spans="2:3" x14ac:dyDescent="0.25">
      <c r="B8283" s="237">
        <v>8220</v>
      </c>
      <c r="C8283" s="236">
        <v>171.86089021073451</v>
      </c>
    </row>
    <row r="8284" spans="2:3" x14ac:dyDescent="0.25">
      <c r="B8284" s="237">
        <v>8221</v>
      </c>
      <c r="C8284" s="236">
        <v>87.766030281376231</v>
      </c>
    </row>
    <row r="8285" spans="2:3" x14ac:dyDescent="0.25">
      <c r="B8285" s="237">
        <v>8222</v>
      </c>
      <c r="C8285" s="236">
        <v>121.52122601920682</v>
      </c>
    </row>
    <row r="8286" spans="2:3" x14ac:dyDescent="0.25">
      <c r="B8286" s="237">
        <v>8223</v>
      </c>
      <c r="C8286" s="236">
        <v>215.17213383095293</v>
      </c>
    </row>
    <row r="8287" spans="2:3" x14ac:dyDescent="0.25">
      <c r="B8287" s="237">
        <v>8224</v>
      </c>
      <c r="C8287" s="236">
        <v>127.79956385457403</v>
      </c>
    </row>
    <row r="8288" spans="2:3" x14ac:dyDescent="0.25">
      <c r="B8288" s="237">
        <v>8225</v>
      </c>
      <c r="C8288" s="236">
        <v>117.87635801352204</v>
      </c>
    </row>
    <row r="8289" spans="2:3" x14ac:dyDescent="0.25">
      <c r="B8289" s="237">
        <v>8226</v>
      </c>
      <c r="C8289" s="236">
        <v>104.76170768695118</v>
      </c>
    </row>
    <row r="8290" spans="2:3" x14ac:dyDescent="0.25">
      <c r="B8290" s="237">
        <v>8227</v>
      </c>
      <c r="C8290" s="236">
        <v>137.52264056831118</v>
      </c>
    </row>
    <row r="8291" spans="2:3" x14ac:dyDescent="0.25">
      <c r="B8291" s="237">
        <v>8228</v>
      </c>
      <c r="C8291" s="236">
        <v>115.12613378935272</v>
      </c>
    </row>
    <row r="8292" spans="2:3" x14ac:dyDescent="0.25">
      <c r="B8292" s="237">
        <v>8229</v>
      </c>
      <c r="C8292" s="236">
        <v>147.82158437393622</v>
      </c>
    </row>
    <row r="8293" spans="2:3" x14ac:dyDescent="0.25">
      <c r="B8293" s="237">
        <v>8230</v>
      </c>
      <c r="C8293" s="236">
        <v>164.87019425691219</v>
      </c>
    </row>
    <row r="8294" spans="2:3" x14ac:dyDescent="0.25">
      <c r="B8294" s="237">
        <v>8231</v>
      </c>
      <c r="C8294" s="236">
        <v>129.93971225977953</v>
      </c>
    </row>
    <row r="8295" spans="2:3" x14ac:dyDescent="0.25">
      <c r="B8295" s="237">
        <v>8232</v>
      </c>
      <c r="C8295" s="236">
        <v>74.106947687283366</v>
      </c>
    </row>
    <row r="8296" spans="2:3" x14ac:dyDescent="0.25">
      <c r="B8296" s="237">
        <v>8233</v>
      </c>
      <c r="C8296" s="236">
        <v>112.39016494368636</v>
      </c>
    </row>
    <row r="8297" spans="2:3" x14ac:dyDescent="0.25">
      <c r="B8297" s="237">
        <v>8234</v>
      </c>
      <c r="C8297" s="236">
        <v>115.12952861890557</v>
      </c>
    </row>
    <row r="8298" spans="2:3" x14ac:dyDescent="0.25">
      <c r="B8298" s="237">
        <v>8235</v>
      </c>
      <c r="C8298" s="236">
        <v>159.67977758640063</v>
      </c>
    </row>
    <row r="8299" spans="2:3" x14ac:dyDescent="0.25">
      <c r="B8299" s="237">
        <v>8236</v>
      </c>
      <c r="C8299" s="236">
        <v>115.28117851245356</v>
      </c>
    </row>
    <row r="8300" spans="2:3" x14ac:dyDescent="0.25">
      <c r="B8300" s="237">
        <v>8237</v>
      </c>
      <c r="C8300" s="236">
        <v>93.943673438131157</v>
      </c>
    </row>
    <row r="8301" spans="2:3" x14ac:dyDescent="0.25">
      <c r="B8301" s="237">
        <v>8238</v>
      </c>
      <c r="C8301" s="236">
        <v>84.241500656950194</v>
      </c>
    </row>
    <row r="8302" spans="2:3" x14ac:dyDescent="0.25">
      <c r="B8302" s="237">
        <v>8239</v>
      </c>
      <c r="C8302" s="236">
        <v>83.284908337704564</v>
      </c>
    </row>
    <row r="8303" spans="2:3" x14ac:dyDescent="0.25">
      <c r="B8303" s="237">
        <v>8240</v>
      </c>
      <c r="C8303" s="236">
        <v>106.40394643303298</v>
      </c>
    </row>
    <row r="8304" spans="2:3" x14ac:dyDescent="0.25">
      <c r="B8304" s="237">
        <v>8241</v>
      </c>
      <c r="C8304" s="236">
        <v>145.61471623403764</v>
      </c>
    </row>
    <row r="8305" spans="2:3" x14ac:dyDescent="0.25">
      <c r="B8305" s="237">
        <v>8242</v>
      </c>
      <c r="C8305" s="236">
        <v>177.30311129895955</v>
      </c>
    </row>
    <row r="8306" spans="2:3" x14ac:dyDescent="0.25">
      <c r="B8306" s="237">
        <v>8243</v>
      </c>
      <c r="C8306" s="236">
        <v>163.04411229025712</v>
      </c>
    </row>
    <row r="8307" spans="2:3" x14ac:dyDescent="0.25">
      <c r="B8307" s="237">
        <v>8244</v>
      </c>
      <c r="C8307" s="236">
        <v>82.240776313847633</v>
      </c>
    </row>
    <row r="8308" spans="2:3" x14ac:dyDescent="0.25">
      <c r="B8308" s="237">
        <v>8245</v>
      </c>
      <c r="C8308" s="236">
        <v>77.990666167999635</v>
      </c>
    </row>
    <row r="8309" spans="2:3" x14ac:dyDescent="0.25">
      <c r="B8309" s="237">
        <v>8246</v>
      </c>
      <c r="C8309" s="236">
        <v>96.786059896727977</v>
      </c>
    </row>
    <row r="8310" spans="2:3" x14ac:dyDescent="0.25">
      <c r="B8310" s="237">
        <v>8247</v>
      </c>
      <c r="C8310" s="236">
        <v>146.69586783904722</v>
      </c>
    </row>
    <row r="8311" spans="2:3" x14ac:dyDescent="0.25">
      <c r="B8311" s="237">
        <v>8248</v>
      </c>
      <c r="C8311" s="236">
        <v>85.160330106666578</v>
      </c>
    </row>
    <row r="8312" spans="2:3" x14ac:dyDescent="0.25">
      <c r="B8312" s="237">
        <v>8249</v>
      </c>
      <c r="C8312" s="236">
        <v>133.19897818203856</v>
      </c>
    </row>
    <row r="8313" spans="2:3" x14ac:dyDescent="0.25">
      <c r="B8313" s="237">
        <v>8250</v>
      </c>
      <c r="C8313" s="236">
        <v>152.07611673607536</v>
      </c>
    </row>
    <row r="8314" spans="2:3" x14ac:dyDescent="0.25">
      <c r="B8314" s="237">
        <v>8251</v>
      </c>
      <c r="C8314" s="236">
        <v>123.88099701391891</v>
      </c>
    </row>
    <row r="8315" spans="2:3" x14ac:dyDescent="0.25">
      <c r="B8315" s="237">
        <v>8252</v>
      </c>
      <c r="C8315" s="236">
        <v>134.6302534031384</v>
      </c>
    </row>
    <row r="8316" spans="2:3" x14ac:dyDescent="0.25">
      <c r="B8316" s="237">
        <v>8253</v>
      </c>
      <c r="C8316" s="236">
        <v>140.07618815338057</v>
      </c>
    </row>
    <row r="8317" spans="2:3" x14ac:dyDescent="0.25">
      <c r="B8317" s="237">
        <v>8254</v>
      </c>
      <c r="C8317" s="236">
        <v>150.85402588353534</v>
      </c>
    </row>
    <row r="8318" spans="2:3" x14ac:dyDescent="0.25">
      <c r="B8318" s="237">
        <v>8255</v>
      </c>
      <c r="C8318" s="236">
        <v>180.57661591900785</v>
      </c>
    </row>
    <row r="8319" spans="2:3" x14ac:dyDescent="0.25">
      <c r="B8319" s="237">
        <v>8256</v>
      </c>
      <c r="C8319" s="236">
        <v>144.33730463173245</v>
      </c>
    </row>
    <row r="8320" spans="2:3" x14ac:dyDescent="0.25">
      <c r="B8320" s="237">
        <v>8257</v>
      </c>
      <c r="C8320" s="236">
        <v>151.4962342374441</v>
      </c>
    </row>
    <row r="8321" spans="2:3" x14ac:dyDescent="0.25">
      <c r="B8321" s="237">
        <v>8258</v>
      </c>
      <c r="C8321" s="236">
        <v>88.070632931706101</v>
      </c>
    </row>
    <row r="8322" spans="2:3" x14ac:dyDescent="0.25">
      <c r="B8322" s="237">
        <v>8259</v>
      </c>
      <c r="C8322" s="236">
        <v>104.48901875929575</v>
      </c>
    </row>
    <row r="8323" spans="2:3" x14ac:dyDescent="0.25">
      <c r="B8323" s="237">
        <v>8260</v>
      </c>
      <c r="C8323" s="236">
        <v>129.58206835412216</v>
      </c>
    </row>
    <row r="8324" spans="2:3" x14ac:dyDescent="0.25">
      <c r="B8324" s="237">
        <v>8261</v>
      </c>
      <c r="C8324" s="236">
        <v>122.3925713151511</v>
      </c>
    </row>
    <row r="8325" spans="2:3" x14ac:dyDescent="0.25">
      <c r="B8325" s="237">
        <v>8262</v>
      </c>
      <c r="C8325" s="236">
        <v>124.44258427407748</v>
      </c>
    </row>
    <row r="8326" spans="2:3" x14ac:dyDescent="0.25">
      <c r="B8326" s="237">
        <v>8263</v>
      </c>
      <c r="C8326" s="236">
        <v>205.11576075597176</v>
      </c>
    </row>
    <row r="8327" spans="2:3" x14ac:dyDescent="0.25">
      <c r="B8327" s="237">
        <v>8264</v>
      </c>
      <c r="C8327" s="236">
        <v>112.30896698888402</v>
      </c>
    </row>
    <row r="8328" spans="2:3" x14ac:dyDescent="0.25">
      <c r="B8328" s="237">
        <v>8265</v>
      </c>
      <c r="C8328" s="236">
        <v>118.97747211279771</v>
      </c>
    </row>
    <row r="8329" spans="2:3" x14ac:dyDescent="0.25">
      <c r="B8329" s="237">
        <v>8266</v>
      </c>
      <c r="C8329" s="236">
        <v>89.46374751299679</v>
      </c>
    </row>
    <row r="8330" spans="2:3" x14ac:dyDescent="0.25">
      <c r="B8330" s="237">
        <v>8267</v>
      </c>
      <c r="C8330" s="236">
        <v>132.78890747469467</v>
      </c>
    </row>
    <row r="8331" spans="2:3" x14ac:dyDescent="0.25">
      <c r="B8331" s="237">
        <v>8268</v>
      </c>
      <c r="C8331" s="236">
        <v>129.75320520225503</v>
      </c>
    </row>
    <row r="8332" spans="2:3" x14ac:dyDescent="0.25">
      <c r="B8332" s="237">
        <v>8269</v>
      </c>
      <c r="C8332" s="236">
        <v>136.10354143164864</v>
      </c>
    </row>
    <row r="8333" spans="2:3" x14ac:dyDescent="0.25">
      <c r="B8333" s="237">
        <v>8270</v>
      </c>
      <c r="C8333" s="236">
        <v>99.23960752104523</v>
      </c>
    </row>
    <row r="8334" spans="2:3" x14ac:dyDescent="0.25">
      <c r="B8334" s="237">
        <v>8271</v>
      </c>
      <c r="C8334" s="236">
        <v>133.46984568959846</v>
      </c>
    </row>
    <row r="8335" spans="2:3" x14ac:dyDescent="0.25">
      <c r="B8335" s="237">
        <v>8272</v>
      </c>
      <c r="C8335" s="236">
        <v>115.80647225820529</v>
      </c>
    </row>
    <row r="8336" spans="2:3" x14ac:dyDescent="0.25">
      <c r="B8336" s="237">
        <v>8273</v>
      </c>
      <c r="C8336" s="236">
        <v>155.08353454224354</v>
      </c>
    </row>
    <row r="8337" spans="2:3" x14ac:dyDescent="0.25">
      <c r="B8337" s="237">
        <v>8274</v>
      </c>
      <c r="C8337" s="236">
        <v>129.20888890171273</v>
      </c>
    </row>
    <row r="8338" spans="2:3" x14ac:dyDescent="0.25">
      <c r="B8338" s="237">
        <v>8275</v>
      </c>
      <c r="C8338" s="236">
        <v>146.62395166334468</v>
      </c>
    </row>
    <row r="8339" spans="2:3" x14ac:dyDescent="0.25">
      <c r="B8339" s="237">
        <v>8276</v>
      </c>
      <c r="C8339" s="236">
        <v>125.87298765587514</v>
      </c>
    </row>
    <row r="8340" spans="2:3" x14ac:dyDescent="0.25">
      <c r="B8340" s="237">
        <v>8277</v>
      </c>
      <c r="C8340" s="236">
        <v>185.64634222141964</v>
      </c>
    </row>
    <row r="8341" spans="2:3" x14ac:dyDescent="0.25">
      <c r="B8341" s="237">
        <v>8278</v>
      </c>
      <c r="C8341" s="236">
        <v>134.17808983271681</v>
      </c>
    </row>
    <row r="8342" spans="2:3" x14ac:dyDescent="0.25">
      <c r="B8342" s="237">
        <v>8279</v>
      </c>
      <c r="C8342" s="236">
        <v>105.35133303838592</v>
      </c>
    </row>
    <row r="8343" spans="2:3" x14ac:dyDescent="0.25">
      <c r="B8343" s="237">
        <v>8280</v>
      </c>
      <c r="C8343" s="236">
        <v>98.591559466488278</v>
      </c>
    </row>
    <row r="8344" spans="2:3" x14ac:dyDescent="0.25">
      <c r="B8344" s="237">
        <v>8281</v>
      </c>
      <c r="C8344" s="236">
        <v>122.87625265822233</v>
      </c>
    </row>
    <row r="8345" spans="2:3" x14ac:dyDescent="0.25">
      <c r="B8345" s="237">
        <v>8282</v>
      </c>
      <c r="C8345" s="236">
        <v>141.33595422849038</v>
      </c>
    </row>
    <row r="8346" spans="2:3" x14ac:dyDescent="0.25">
      <c r="B8346" s="237">
        <v>8283</v>
      </c>
      <c r="C8346" s="236">
        <v>68.490046803749181</v>
      </c>
    </row>
    <row r="8347" spans="2:3" x14ac:dyDescent="0.25">
      <c r="B8347" s="237">
        <v>8284</v>
      </c>
      <c r="C8347" s="236">
        <v>140.66207393319766</v>
      </c>
    </row>
    <row r="8348" spans="2:3" x14ac:dyDescent="0.25">
      <c r="B8348" s="237">
        <v>8285</v>
      </c>
      <c r="C8348" s="236">
        <v>99.933239732074853</v>
      </c>
    </row>
    <row r="8349" spans="2:3" x14ac:dyDescent="0.25">
      <c r="B8349" s="237">
        <v>8286</v>
      </c>
      <c r="C8349" s="236">
        <v>141.2812430420268</v>
      </c>
    </row>
    <row r="8350" spans="2:3" x14ac:dyDescent="0.25">
      <c r="B8350" s="237">
        <v>8287</v>
      </c>
      <c r="C8350" s="236">
        <v>78.185610487848038</v>
      </c>
    </row>
    <row r="8351" spans="2:3" x14ac:dyDescent="0.25">
      <c r="B8351" s="237">
        <v>8288</v>
      </c>
      <c r="C8351" s="236">
        <v>136.54329317803465</v>
      </c>
    </row>
    <row r="8352" spans="2:3" x14ac:dyDescent="0.25">
      <c r="B8352" s="237">
        <v>8289</v>
      </c>
      <c r="C8352" s="236">
        <v>121.1070285488675</v>
      </c>
    </row>
    <row r="8353" spans="2:3" x14ac:dyDescent="0.25">
      <c r="B8353" s="237">
        <v>8290</v>
      </c>
      <c r="C8353" s="236">
        <v>93.447114633746992</v>
      </c>
    </row>
    <row r="8354" spans="2:3" x14ac:dyDescent="0.25">
      <c r="B8354" s="237">
        <v>8291</v>
      </c>
      <c r="C8354" s="236">
        <v>163.30189719054104</v>
      </c>
    </row>
    <row r="8355" spans="2:3" x14ac:dyDescent="0.25">
      <c r="B8355" s="237">
        <v>8292</v>
      </c>
      <c r="C8355" s="236">
        <v>149.66885720857067</v>
      </c>
    </row>
    <row r="8356" spans="2:3" x14ac:dyDescent="0.25">
      <c r="B8356" s="237">
        <v>8293</v>
      </c>
      <c r="C8356" s="236">
        <v>68.929490157836071</v>
      </c>
    </row>
    <row r="8357" spans="2:3" x14ac:dyDescent="0.25">
      <c r="B8357" s="237">
        <v>8294</v>
      </c>
      <c r="C8357" s="236">
        <v>131.69175565139841</v>
      </c>
    </row>
    <row r="8358" spans="2:3" x14ac:dyDescent="0.25">
      <c r="B8358" s="237">
        <v>8295</v>
      </c>
      <c r="C8358" s="236">
        <v>161.67551096338983</v>
      </c>
    </row>
    <row r="8359" spans="2:3" x14ac:dyDescent="0.25">
      <c r="B8359" s="237">
        <v>8296</v>
      </c>
      <c r="C8359" s="236">
        <v>124.63174042147359</v>
      </c>
    </row>
    <row r="8360" spans="2:3" x14ac:dyDescent="0.25">
      <c r="B8360" s="237">
        <v>8297</v>
      </c>
      <c r="C8360" s="236">
        <v>145.19543558932904</v>
      </c>
    </row>
    <row r="8361" spans="2:3" x14ac:dyDescent="0.25">
      <c r="B8361" s="237">
        <v>8298</v>
      </c>
      <c r="C8361" s="236">
        <v>128.96216076241706</v>
      </c>
    </row>
    <row r="8362" spans="2:3" x14ac:dyDescent="0.25">
      <c r="B8362" s="237">
        <v>8299</v>
      </c>
      <c r="C8362" s="236">
        <v>151.8812507783166</v>
      </c>
    </row>
    <row r="8363" spans="2:3" x14ac:dyDescent="0.25">
      <c r="B8363" s="237">
        <v>8300</v>
      </c>
      <c r="C8363" s="236">
        <v>155.87718502020141</v>
      </c>
    </row>
    <row r="8364" spans="2:3" x14ac:dyDescent="0.25">
      <c r="B8364" s="237">
        <v>8301</v>
      </c>
      <c r="C8364" s="236">
        <v>152.80115389554123</v>
      </c>
    </row>
    <row r="8365" spans="2:3" x14ac:dyDescent="0.25">
      <c r="B8365" s="237">
        <v>8302</v>
      </c>
      <c r="C8365" s="236">
        <v>95.062046012119993</v>
      </c>
    </row>
    <row r="8366" spans="2:3" x14ac:dyDescent="0.25">
      <c r="B8366" s="237">
        <v>8303</v>
      </c>
      <c r="C8366" s="236">
        <v>146.61451830018095</v>
      </c>
    </row>
    <row r="8367" spans="2:3" x14ac:dyDescent="0.25">
      <c r="B8367" s="237">
        <v>8304</v>
      </c>
      <c r="C8367" s="236">
        <v>101.39868276979499</v>
      </c>
    </row>
    <row r="8368" spans="2:3" x14ac:dyDescent="0.25">
      <c r="B8368" s="237">
        <v>8305</v>
      </c>
      <c r="C8368" s="236">
        <v>96.326595629503331</v>
      </c>
    </row>
    <row r="8369" spans="2:3" x14ac:dyDescent="0.25">
      <c r="B8369" s="237">
        <v>8306</v>
      </c>
      <c r="C8369" s="236">
        <v>119.87694194791533</v>
      </c>
    </row>
    <row r="8370" spans="2:3" x14ac:dyDescent="0.25">
      <c r="B8370" s="237">
        <v>8307</v>
      </c>
      <c r="C8370" s="236">
        <v>102.32095507607964</v>
      </c>
    </row>
    <row r="8371" spans="2:3" x14ac:dyDescent="0.25">
      <c r="B8371" s="237">
        <v>8308</v>
      </c>
      <c r="C8371" s="236">
        <v>78.207797468671643</v>
      </c>
    </row>
    <row r="8372" spans="2:3" x14ac:dyDescent="0.25">
      <c r="B8372" s="237">
        <v>8309</v>
      </c>
      <c r="C8372" s="236">
        <v>119.45750880881327</v>
      </c>
    </row>
    <row r="8373" spans="2:3" x14ac:dyDescent="0.25">
      <c r="B8373" s="237">
        <v>8310</v>
      </c>
      <c r="C8373" s="236">
        <v>99.989292561859443</v>
      </c>
    </row>
    <row r="8374" spans="2:3" x14ac:dyDescent="0.25">
      <c r="B8374" s="237">
        <v>8311</v>
      </c>
      <c r="C8374" s="236">
        <v>125.9650952471098</v>
      </c>
    </row>
    <row r="8375" spans="2:3" x14ac:dyDescent="0.25">
      <c r="B8375" s="237">
        <v>8312</v>
      </c>
      <c r="C8375" s="236">
        <v>201.38575795204258</v>
      </c>
    </row>
    <row r="8376" spans="2:3" x14ac:dyDescent="0.25">
      <c r="B8376" s="237">
        <v>8313</v>
      </c>
      <c r="C8376" s="236">
        <v>205.03174432542789</v>
      </c>
    </row>
    <row r="8377" spans="2:3" x14ac:dyDescent="0.25">
      <c r="B8377" s="237">
        <v>8314</v>
      </c>
      <c r="C8377" s="236">
        <v>85.182912994107795</v>
      </c>
    </row>
    <row r="8378" spans="2:3" x14ac:dyDescent="0.25">
      <c r="B8378" s="237">
        <v>8315</v>
      </c>
      <c r="C8378" s="236">
        <v>194.73015764347804</v>
      </c>
    </row>
    <row r="8379" spans="2:3" x14ac:dyDescent="0.25">
      <c r="B8379" s="237">
        <v>8316</v>
      </c>
      <c r="C8379" s="236">
        <v>106.72038212622579</v>
      </c>
    </row>
    <row r="8380" spans="2:3" x14ac:dyDescent="0.25">
      <c r="B8380" s="237">
        <v>8317</v>
      </c>
      <c r="C8380" s="236">
        <v>111.92852967267686</v>
      </c>
    </row>
    <row r="8381" spans="2:3" x14ac:dyDescent="0.25">
      <c r="B8381" s="237">
        <v>8318</v>
      </c>
      <c r="C8381" s="236">
        <v>184.96708279025108</v>
      </c>
    </row>
    <row r="8382" spans="2:3" x14ac:dyDescent="0.25">
      <c r="B8382" s="237">
        <v>8319</v>
      </c>
      <c r="C8382" s="236">
        <v>101.05193108197602</v>
      </c>
    </row>
    <row r="8383" spans="2:3" x14ac:dyDescent="0.25">
      <c r="B8383" s="237">
        <v>8320</v>
      </c>
      <c r="C8383" s="236">
        <v>131.20431548283682</v>
      </c>
    </row>
    <row r="8384" spans="2:3" x14ac:dyDescent="0.25">
      <c r="B8384" s="237">
        <v>8321</v>
      </c>
      <c r="C8384" s="236">
        <v>122.14437903518267</v>
      </c>
    </row>
    <row r="8385" spans="2:3" x14ac:dyDescent="0.25">
      <c r="B8385" s="237">
        <v>8322</v>
      </c>
      <c r="C8385" s="236">
        <v>127.1284230960807</v>
      </c>
    </row>
    <row r="8386" spans="2:3" x14ac:dyDescent="0.25">
      <c r="B8386" s="237">
        <v>8323</v>
      </c>
      <c r="C8386" s="236">
        <v>102.28611510234343</v>
      </c>
    </row>
    <row r="8387" spans="2:3" x14ac:dyDescent="0.25">
      <c r="B8387" s="237">
        <v>8324</v>
      </c>
      <c r="C8387" s="236">
        <v>101.24758859521459</v>
      </c>
    </row>
    <row r="8388" spans="2:3" x14ac:dyDescent="0.25">
      <c r="B8388" s="237">
        <v>8325</v>
      </c>
      <c r="C8388" s="236">
        <v>165.67273365273724</v>
      </c>
    </row>
    <row r="8389" spans="2:3" x14ac:dyDescent="0.25">
      <c r="B8389" s="237">
        <v>8326</v>
      </c>
      <c r="C8389" s="236">
        <v>181.40860891174751</v>
      </c>
    </row>
    <row r="8390" spans="2:3" x14ac:dyDescent="0.25">
      <c r="B8390" s="237">
        <v>8327</v>
      </c>
      <c r="C8390" s="236">
        <v>103.39490003757379</v>
      </c>
    </row>
    <row r="8391" spans="2:3" x14ac:dyDescent="0.25">
      <c r="B8391" s="237">
        <v>8328</v>
      </c>
      <c r="C8391" s="236">
        <v>90.958901521180337</v>
      </c>
    </row>
    <row r="8392" spans="2:3" x14ac:dyDescent="0.25">
      <c r="B8392" s="237">
        <v>8329</v>
      </c>
      <c r="C8392" s="236">
        <v>100.42590117108539</v>
      </c>
    </row>
    <row r="8393" spans="2:3" x14ac:dyDescent="0.25">
      <c r="B8393" s="237">
        <v>8330</v>
      </c>
      <c r="C8393" s="236">
        <v>97.23212570891414</v>
      </c>
    </row>
    <row r="8394" spans="2:3" x14ac:dyDescent="0.25">
      <c r="B8394" s="237">
        <v>8331</v>
      </c>
      <c r="C8394" s="236">
        <v>229.25157949334249</v>
      </c>
    </row>
    <row r="8395" spans="2:3" x14ac:dyDescent="0.25">
      <c r="B8395" s="237">
        <v>8332</v>
      </c>
      <c r="C8395" s="236">
        <v>121.35364140573584</v>
      </c>
    </row>
    <row r="8396" spans="2:3" x14ac:dyDescent="0.25">
      <c r="B8396" s="237">
        <v>8333</v>
      </c>
      <c r="C8396" s="236">
        <v>123.48635349619975</v>
      </c>
    </row>
    <row r="8397" spans="2:3" x14ac:dyDescent="0.25">
      <c r="B8397" s="237">
        <v>8334</v>
      </c>
      <c r="C8397" s="236">
        <v>89.581514333475312</v>
      </c>
    </row>
    <row r="8398" spans="2:3" x14ac:dyDescent="0.25">
      <c r="B8398" s="237">
        <v>8335</v>
      </c>
      <c r="C8398" s="236">
        <v>200.01700021860211</v>
      </c>
    </row>
    <row r="8399" spans="2:3" x14ac:dyDescent="0.25">
      <c r="B8399" s="237">
        <v>8336</v>
      </c>
      <c r="C8399" s="236">
        <v>99.754054439744507</v>
      </c>
    </row>
    <row r="8400" spans="2:3" x14ac:dyDescent="0.25">
      <c r="B8400" s="237">
        <v>8337</v>
      </c>
      <c r="C8400" s="236">
        <v>137.74258597871608</v>
      </c>
    </row>
    <row r="8401" spans="2:3" x14ac:dyDescent="0.25">
      <c r="B8401" s="237">
        <v>8338</v>
      </c>
      <c r="C8401" s="236">
        <v>90.135760648590235</v>
      </c>
    </row>
    <row r="8402" spans="2:3" x14ac:dyDescent="0.25">
      <c r="B8402" s="237">
        <v>8339</v>
      </c>
      <c r="C8402" s="236">
        <v>124.23784381210835</v>
      </c>
    </row>
    <row r="8403" spans="2:3" x14ac:dyDescent="0.25">
      <c r="B8403" s="237">
        <v>8340</v>
      </c>
      <c r="C8403" s="236">
        <v>108.25648671111767</v>
      </c>
    </row>
    <row r="8404" spans="2:3" x14ac:dyDescent="0.25">
      <c r="B8404" s="237">
        <v>8341</v>
      </c>
      <c r="C8404" s="236">
        <v>110.66507170323278</v>
      </c>
    </row>
    <row r="8405" spans="2:3" x14ac:dyDescent="0.25">
      <c r="B8405" s="237">
        <v>8342</v>
      </c>
      <c r="C8405" s="236">
        <v>104.35241173621003</v>
      </c>
    </row>
    <row r="8406" spans="2:3" x14ac:dyDescent="0.25">
      <c r="B8406" s="237">
        <v>8343</v>
      </c>
      <c r="C8406" s="236">
        <v>173.75672563556301</v>
      </c>
    </row>
    <row r="8407" spans="2:3" x14ac:dyDescent="0.25">
      <c r="B8407" s="237">
        <v>8344</v>
      </c>
      <c r="C8407" s="236">
        <v>168.19197541737381</v>
      </c>
    </row>
    <row r="8408" spans="2:3" x14ac:dyDescent="0.25">
      <c r="B8408" s="237">
        <v>8345</v>
      </c>
      <c r="C8408" s="236">
        <v>187.63061693854399</v>
      </c>
    </row>
    <row r="8409" spans="2:3" x14ac:dyDescent="0.25">
      <c r="B8409" s="237">
        <v>8346</v>
      </c>
      <c r="C8409" s="236">
        <v>116.4626653358132</v>
      </c>
    </row>
    <row r="8410" spans="2:3" x14ac:dyDescent="0.25">
      <c r="B8410" s="237">
        <v>8347</v>
      </c>
      <c r="C8410" s="236">
        <v>126.96503183190877</v>
      </c>
    </row>
    <row r="8411" spans="2:3" x14ac:dyDescent="0.25">
      <c r="B8411" s="237">
        <v>8348</v>
      </c>
      <c r="C8411" s="236">
        <v>78.827771700126846</v>
      </c>
    </row>
    <row r="8412" spans="2:3" x14ac:dyDescent="0.25">
      <c r="B8412" s="237">
        <v>8349</v>
      </c>
      <c r="C8412" s="236">
        <v>140.25242367243868</v>
      </c>
    </row>
    <row r="8413" spans="2:3" x14ac:dyDescent="0.25">
      <c r="B8413" s="237">
        <v>8350</v>
      </c>
      <c r="C8413" s="236">
        <v>72.866832950649041</v>
      </c>
    </row>
    <row r="8414" spans="2:3" x14ac:dyDescent="0.25">
      <c r="B8414" s="237">
        <v>8351</v>
      </c>
      <c r="C8414" s="236">
        <v>97.764332679651474</v>
      </c>
    </row>
    <row r="8415" spans="2:3" x14ac:dyDescent="0.25">
      <c r="B8415" s="237">
        <v>8352</v>
      </c>
      <c r="C8415" s="236">
        <v>115.51781815648511</v>
      </c>
    </row>
    <row r="8416" spans="2:3" x14ac:dyDescent="0.25">
      <c r="B8416" s="237">
        <v>8353</v>
      </c>
      <c r="C8416" s="236">
        <v>190.57650657339357</v>
      </c>
    </row>
    <row r="8417" spans="2:3" x14ac:dyDescent="0.25">
      <c r="B8417" s="237">
        <v>8354</v>
      </c>
      <c r="C8417" s="236">
        <v>125.54719581958901</v>
      </c>
    </row>
    <row r="8418" spans="2:3" x14ac:dyDescent="0.25">
      <c r="B8418" s="237">
        <v>8355</v>
      </c>
      <c r="C8418" s="236">
        <v>102.66695834438832</v>
      </c>
    </row>
    <row r="8419" spans="2:3" x14ac:dyDescent="0.25">
      <c r="B8419" s="237">
        <v>8356</v>
      </c>
      <c r="C8419" s="236">
        <v>135.38783199770424</v>
      </c>
    </row>
    <row r="8420" spans="2:3" x14ac:dyDescent="0.25">
      <c r="B8420" s="237">
        <v>8357</v>
      </c>
      <c r="C8420" s="236">
        <v>100.38540196066927</v>
      </c>
    </row>
    <row r="8421" spans="2:3" x14ac:dyDescent="0.25">
      <c r="B8421" s="237">
        <v>8358</v>
      </c>
      <c r="C8421" s="236">
        <v>158.32244139186284</v>
      </c>
    </row>
    <row r="8422" spans="2:3" x14ac:dyDescent="0.25">
      <c r="B8422" s="237">
        <v>8359</v>
      </c>
      <c r="C8422" s="236">
        <v>119.71398548851428</v>
      </c>
    </row>
    <row r="8423" spans="2:3" x14ac:dyDescent="0.25">
      <c r="B8423" s="237">
        <v>8360</v>
      </c>
      <c r="C8423" s="236">
        <v>123.25373803191904</v>
      </c>
    </row>
    <row r="8424" spans="2:3" x14ac:dyDescent="0.25">
      <c r="B8424" s="237">
        <v>8361</v>
      </c>
      <c r="C8424" s="236">
        <v>111.70715121962179</v>
      </c>
    </row>
    <row r="8425" spans="2:3" x14ac:dyDescent="0.25">
      <c r="B8425" s="237">
        <v>8362</v>
      </c>
      <c r="C8425" s="236">
        <v>79.154710385963796</v>
      </c>
    </row>
    <row r="8426" spans="2:3" x14ac:dyDescent="0.25">
      <c r="B8426" s="237">
        <v>8363</v>
      </c>
      <c r="C8426" s="236">
        <v>93.597120072983756</v>
      </c>
    </row>
    <row r="8427" spans="2:3" x14ac:dyDescent="0.25">
      <c r="B8427" s="237">
        <v>8364</v>
      </c>
      <c r="C8427" s="236">
        <v>171.89551856716483</v>
      </c>
    </row>
    <row r="8428" spans="2:3" x14ac:dyDescent="0.25">
      <c r="B8428" s="237">
        <v>8365</v>
      </c>
      <c r="C8428" s="236">
        <v>87.767550569386628</v>
      </c>
    </row>
    <row r="8429" spans="2:3" x14ac:dyDescent="0.25">
      <c r="B8429" s="237">
        <v>8366</v>
      </c>
      <c r="C8429" s="236">
        <v>186.43961193003608</v>
      </c>
    </row>
    <row r="8430" spans="2:3" x14ac:dyDescent="0.25">
      <c r="B8430" s="237">
        <v>8367</v>
      </c>
      <c r="C8430" s="236">
        <v>141.36756017583517</v>
      </c>
    </row>
    <row r="8431" spans="2:3" x14ac:dyDescent="0.25">
      <c r="B8431" s="237">
        <v>8368</v>
      </c>
      <c r="C8431" s="236">
        <v>115.93292285917445</v>
      </c>
    </row>
    <row r="8432" spans="2:3" x14ac:dyDescent="0.25">
      <c r="B8432" s="237">
        <v>8369</v>
      </c>
      <c r="C8432" s="236">
        <v>102.09731292973645</v>
      </c>
    </row>
    <row r="8433" spans="2:3" x14ac:dyDescent="0.25">
      <c r="B8433" s="237">
        <v>8370</v>
      </c>
      <c r="C8433" s="236">
        <v>220.20505064885944</v>
      </c>
    </row>
    <row r="8434" spans="2:3" x14ac:dyDescent="0.25">
      <c r="B8434" s="237">
        <v>8371</v>
      </c>
      <c r="C8434" s="236">
        <v>116.23302531144246</v>
      </c>
    </row>
    <row r="8435" spans="2:3" x14ac:dyDescent="0.25">
      <c r="B8435" s="237">
        <v>8372</v>
      </c>
      <c r="C8435" s="236">
        <v>97.135717920911517</v>
      </c>
    </row>
    <row r="8436" spans="2:3" x14ac:dyDescent="0.25">
      <c r="B8436" s="237">
        <v>8373</v>
      </c>
      <c r="C8436" s="236">
        <v>128.47629401423438</v>
      </c>
    </row>
    <row r="8437" spans="2:3" x14ac:dyDescent="0.25">
      <c r="B8437" s="237">
        <v>8374</v>
      </c>
      <c r="C8437" s="236">
        <v>134.4667113051965</v>
      </c>
    </row>
    <row r="8438" spans="2:3" x14ac:dyDescent="0.25">
      <c r="B8438" s="237">
        <v>8375</v>
      </c>
      <c r="C8438" s="236">
        <v>141.12802475934828</v>
      </c>
    </row>
    <row r="8439" spans="2:3" x14ac:dyDescent="0.25">
      <c r="B8439" s="237">
        <v>8376</v>
      </c>
      <c r="C8439" s="236">
        <v>143.43699428425876</v>
      </c>
    </row>
    <row r="8440" spans="2:3" x14ac:dyDescent="0.25">
      <c r="B8440" s="237">
        <v>8377</v>
      </c>
      <c r="C8440" s="236">
        <v>263.92449570498673</v>
      </c>
    </row>
    <row r="8441" spans="2:3" x14ac:dyDescent="0.25">
      <c r="B8441" s="237">
        <v>8378</v>
      </c>
      <c r="C8441" s="236">
        <v>114.5039562958555</v>
      </c>
    </row>
    <row r="8442" spans="2:3" x14ac:dyDescent="0.25">
      <c r="B8442" s="237">
        <v>8379</v>
      </c>
      <c r="C8442" s="236">
        <v>150.60721518215118</v>
      </c>
    </row>
    <row r="8443" spans="2:3" x14ac:dyDescent="0.25">
      <c r="B8443" s="237">
        <v>8380</v>
      </c>
      <c r="C8443" s="236">
        <v>139.60508417899837</v>
      </c>
    </row>
    <row r="8444" spans="2:3" x14ac:dyDescent="0.25">
      <c r="B8444" s="237">
        <v>8381</v>
      </c>
      <c r="C8444" s="236">
        <v>78.528033504520863</v>
      </c>
    </row>
    <row r="8445" spans="2:3" x14ac:dyDescent="0.25">
      <c r="B8445" s="237">
        <v>8382</v>
      </c>
      <c r="C8445" s="236">
        <v>64.227408784495523</v>
      </c>
    </row>
    <row r="8446" spans="2:3" x14ac:dyDescent="0.25">
      <c r="B8446" s="237">
        <v>8383</v>
      </c>
      <c r="C8446" s="236">
        <v>120.5238736306495</v>
      </c>
    </row>
    <row r="8447" spans="2:3" x14ac:dyDescent="0.25">
      <c r="B8447" s="237">
        <v>8384</v>
      </c>
      <c r="C8447" s="236">
        <v>192.90341693764236</v>
      </c>
    </row>
    <row r="8448" spans="2:3" x14ac:dyDescent="0.25">
      <c r="B8448" s="237">
        <v>8385</v>
      </c>
      <c r="C8448" s="236">
        <v>138.72814821719442</v>
      </c>
    </row>
    <row r="8449" spans="2:3" x14ac:dyDescent="0.25">
      <c r="B8449" s="237">
        <v>8386</v>
      </c>
      <c r="C8449" s="236">
        <v>129.24928387200754</v>
      </c>
    </row>
    <row r="8450" spans="2:3" x14ac:dyDescent="0.25">
      <c r="B8450" s="237">
        <v>8387</v>
      </c>
      <c r="C8450" s="236">
        <v>188.27842101489966</v>
      </c>
    </row>
    <row r="8451" spans="2:3" x14ac:dyDescent="0.25">
      <c r="B8451" s="237">
        <v>8388</v>
      </c>
      <c r="C8451" s="236">
        <v>167.33017569696307</v>
      </c>
    </row>
    <row r="8452" spans="2:3" x14ac:dyDescent="0.25">
      <c r="B8452" s="237">
        <v>8389</v>
      </c>
      <c r="C8452" s="236">
        <v>137.0188600767147</v>
      </c>
    </row>
    <row r="8453" spans="2:3" x14ac:dyDescent="0.25">
      <c r="B8453" s="237">
        <v>8390</v>
      </c>
      <c r="C8453" s="236">
        <v>97.548080350519911</v>
      </c>
    </row>
    <row r="8454" spans="2:3" x14ac:dyDescent="0.25">
      <c r="B8454" s="237">
        <v>8391</v>
      </c>
      <c r="C8454" s="236">
        <v>80.64506213684831</v>
      </c>
    </row>
    <row r="8455" spans="2:3" x14ac:dyDescent="0.25">
      <c r="B8455" s="237">
        <v>8392</v>
      </c>
      <c r="C8455" s="236">
        <v>106.89627496434247</v>
      </c>
    </row>
    <row r="8456" spans="2:3" x14ac:dyDescent="0.25">
      <c r="B8456" s="237">
        <v>8393</v>
      </c>
      <c r="C8456" s="236">
        <v>52.218069002578545</v>
      </c>
    </row>
    <row r="8457" spans="2:3" x14ac:dyDescent="0.25">
      <c r="B8457" s="237">
        <v>8394</v>
      </c>
      <c r="C8457" s="236">
        <v>139.48212389369229</v>
      </c>
    </row>
    <row r="8458" spans="2:3" x14ac:dyDescent="0.25">
      <c r="B8458" s="237">
        <v>8395</v>
      </c>
      <c r="C8458" s="236">
        <v>91.420286642332911</v>
      </c>
    </row>
    <row r="8459" spans="2:3" x14ac:dyDescent="0.25">
      <c r="B8459" s="237">
        <v>8396</v>
      </c>
      <c r="C8459" s="236">
        <v>150.67560648874237</v>
      </c>
    </row>
    <row r="8460" spans="2:3" x14ac:dyDescent="0.25">
      <c r="B8460" s="237">
        <v>8397</v>
      </c>
      <c r="C8460" s="236">
        <v>130.97722278540675</v>
      </c>
    </row>
    <row r="8461" spans="2:3" x14ac:dyDescent="0.25">
      <c r="B8461" s="237">
        <v>8398</v>
      </c>
      <c r="C8461" s="236">
        <v>116.50009576153673</v>
      </c>
    </row>
    <row r="8462" spans="2:3" x14ac:dyDescent="0.25">
      <c r="B8462" s="237">
        <v>8399</v>
      </c>
      <c r="C8462" s="236">
        <v>221.34178798750156</v>
      </c>
    </row>
    <row r="8463" spans="2:3" x14ac:dyDescent="0.25">
      <c r="B8463" s="237">
        <v>8400</v>
      </c>
      <c r="C8463" s="236">
        <v>108.54648523572882</v>
      </c>
    </row>
    <row r="8464" spans="2:3" x14ac:dyDescent="0.25">
      <c r="B8464" s="237">
        <v>8401</v>
      </c>
      <c r="C8464" s="236">
        <v>119.85438703684873</v>
      </c>
    </row>
    <row r="8465" spans="2:3" x14ac:dyDescent="0.25">
      <c r="B8465" s="237">
        <v>8402</v>
      </c>
      <c r="C8465" s="236">
        <v>150.05936505443546</v>
      </c>
    </row>
    <row r="8466" spans="2:3" x14ac:dyDescent="0.25">
      <c r="B8466" s="237">
        <v>8403</v>
      </c>
      <c r="C8466" s="236">
        <v>115.99301241809991</v>
      </c>
    </row>
    <row r="8467" spans="2:3" x14ac:dyDescent="0.25">
      <c r="B8467" s="237">
        <v>8404</v>
      </c>
      <c r="C8467" s="236">
        <v>207.082099406899</v>
      </c>
    </row>
    <row r="8468" spans="2:3" x14ac:dyDescent="0.25">
      <c r="B8468" s="237">
        <v>8405</v>
      </c>
      <c r="C8468" s="236">
        <v>171.56882673449917</v>
      </c>
    </row>
    <row r="8469" spans="2:3" x14ac:dyDescent="0.25">
      <c r="B8469" s="237">
        <v>8406</v>
      </c>
      <c r="C8469" s="236">
        <v>113.71449043584016</v>
      </c>
    </row>
    <row r="8470" spans="2:3" x14ac:dyDescent="0.25">
      <c r="B8470" s="237">
        <v>8407</v>
      </c>
      <c r="C8470" s="236">
        <v>160.09735386255835</v>
      </c>
    </row>
    <row r="8471" spans="2:3" x14ac:dyDescent="0.25">
      <c r="B8471" s="237">
        <v>8408</v>
      </c>
      <c r="C8471" s="236">
        <v>100.07787070696331</v>
      </c>
    </row>
    <row r="8472" spans="2:3" x14ac:dyDescent="0.25">
      <c r="B8472" s="237">
        <v>8409</v>
      </c>
      <c r="C8472" s="236">
        <v>84.298454772664371</v>
      </c>
    </row>
    <row r="8473" spans="2:3" x14ac:dyDescent="0.25">
      <c r="B8473" s="237">
        <v>8410</v>
      </c>
      <c r="C8473" s="236">
        <v>161.95393502497782</v>
      </c>
    </row>
    <row r="8474" spans="2:3" x14ac:dyDescent="0.25">
      <c r="B8474" s="237">
        <v>8411</v>
      </c>
      <c r="C8474" s="236">
        <v>94.338708578811634</v>
      </c>
    </row>
    <row r="8475" spans="2:3" x14ac:dyDescent="0.25">
      <c r="B8475" s="237">
        <v>8412</v>
      </c>
      <c r="C8475" s="236">
        <v>101.92155412060451</v>
      </c>
    </row>
    <row r="8476" spans="2:3" x14ac:dyDescent="0.25">
      <c r="B8476" s="237">
        <v>8413</v>
      </c>
      <c r="C8476" s="236">
        <v>145.55475760762073</v>
      </c>
    </row>
    <row r="8477" spans="2:3" x14ac:dyDescent="0.25">
      <c r="B8477" s="237">
        <v>8414</v>
      </c>
      <c r="C8477" s="236">
        <v>98.806076788154172</v>
      </c>
    </row>
    <row r="8478" spans="2:3" x14ac:dyDescent="0.25">
      <c r="B8478" s="237">
        <v>8415</v>
      </c>
      <c r="C8478" s="236">
        <v>98.049874503958748</v>
      </c>
    </row>
    <row r="8479" spans="2:3" x14ac:dyDescent="0.25">
      <c r="B8479" s="237">
        <v>8416</v>
      </c>
      <c r="C8479" s="236">
        <v>116.58316920654239</v>
      </c>
    </row>
    <row r="8480" spans="2:3" x14ac:dyDescent="0.25">
      <c r="B8480" s="237">
        <v>8417</v>
      </c>
      <c r="C8480" s="236">
        <v>115.86615415452144</v>
      </c>
    </row>
    <row r="8481" spans="2:3" x14ac:dyDescent="0.25">
      <c r="B8481" s="237">
        <v>8418</v>
      </c>
      <c r="C8481" s="236">
        <v>186.67983191613564</v>
      </c>
    </row>
    <row r="8482" spans="2:3" x14ac:dyDescent="0.25">
      <c r="B8482" s="237">
        <v>8419</v>
      </c>
      <c r="C8482" s="236">
        <v>78.394352948181336</v>
      </c>
    </row>
    <row r="8483" spans="2:3" x14ac:dyDescent="0.25">
      <c r="B8483" s="237">
        <v>8420</v>
      </c>
      <c r="C8483" s="236">
        <v>160.26859248037027</v>
      </c>
    </row>
    <row r="8484" spans="2:3" x14ac:dyDescent="0.25">
      <c r="B8484" s="237">
        <v>8421</v>
      </c>
      <c r="C8484" s="236">
        <v>107.43892786641779</v>
      </c>
    </row>
    <row r="8485" spans="2:3" x14ac:dyDescent="0.25">
      <c r="B8485" s="237">
        <v>8422</v>
      </c>
      <c r="C8485" s="236">
        <v>190.30549764656897</v>
      </c>
    </row>
    <row r="8486" spans="2:3" x14ac:dyDescent="0.25">
      <c r="B8486" s="237">
        <v>8423</v>
      </c>
      <c r="C8486" s="236">
        <v>96.777762521732299</v>
      </c>
    </row>
    <row r="8487" spans="2:3" x14ac:dyDescent="0.25">
      <c r="B8487" s="237">
        <v>8424</v>
      </c>
      <c r="C8487" s="236">
        <v>104.91917105191088</v>
      </c>
    </row>
    <row r="8488" spans="2:3" x14ac:dyDescent="0.25">
      <c r="B8488" s="237">
        <v>8425</v>
      </c>
      <c r="C8488" s="236">
        <v>148.11871681542186</v>
      </c>
    </row>
    <row r="8489" spans="2:3" x14ac:dyDescent="0.25">
      <c r="B8489" s="237">
        <v>8426</v>
      </c>
      <c r="C8489" s="236">
        <v>166.4601017984038</v>
      </c>
    </row>
    <row r="8490" spans="2:3" x14ac:dyDescent="0.25">
      <c r="B8490" s="237">
        <v>8427</v>
      </c>
      <c r="C8490" s="236">
        <v>138.41145830970984</v>
      </c>
    </row>
    <row r="8491" spans="2:3" x14ac:dyDescent="0.25">
      <c r="B8491" s="237">
        <v>8428</v>
      </c>
      <c r="C8491" s="236">
        <v>145.96014376881121</v>
      </c>
    </row>
    <row r="8492" spans="2:3" x14ac:dyDescent="0.25">
      <c r="B8492" s="237">
        <v>8429</v>
      </c>
      <c r="C8492" s="236">
        <v>106.31178281316129</v>
      </c>
    </row>
    <row r="8493" spans="2:3" x14ac:dyDescent="0.25">
      <c r="B8493" s="237">
        <v>8430</v>
      </c>
      <c r="C8493" s="236">
        <v>149.78947329521489</v>
      </c>
    </row>
    <row r="8494" spans="2:3" x14ac:dyDescent="0.25">
      <c r="B8494" s="237">
        <v>8431</v>
      </c>
      <c r="C8494" s="236">
        <v>132.01953949588366</v>
      </c>
    </row>
    <row r="8495" spans="2:3" x14ac:dyDescent="0.25">
      <c r="B8495" s="237">
        <v>8432</v>
      </c>
      <c r="C8495" s="236">
        <v>120.57469617097456</v>
      </c>
    </row>
    <row r="8496" spans="2:3" x14ac:dyDescent="0.25">
      <c r="B8496" s="237">
        <v>8433</v>
      </c>
      <c r="C8496" s="236">
        <v>137.55763217041306</v>
      </c>
    </row>
    <row r="8497" spans="2:3" x14ac:dyDescent="0.25">
      <c r="B8497" s="237">
        <v>8434</v>
      </c>
      <c r="C8497" s="236">
        <v>112.25969764217636</v>
      </c>
    </row>
    <row r="8498" spans="2:3" x14ac:dyDescent="0.25">
      <c r="B8498" s="237">
        <v>8435</v>
      </c>
      <c r="C8498" s="236">
        <v>137.40977271644752</v>
      </c>
    </row>
    <row r="8499" spans="2:3" x14ac:dyDescent="0.25">
      <c r="B8499" s="237">
        <v>8436</v>
      </c>
      <c r="C8499" s="236">
        <v>110.76014306470785</v>
      </c>
    </row>
    <row r="8500" spans="2:3" x14ac:dyDescent="0.25">
      <c r="B8500" s="237">
        <v>8437</v>
      </c>
      <c r="C8500" s="236">
        <v>108.73707934366865</v>
      </c>
    </row>
    <row r="8501" spans="2:3" x14ac:dyDescent="0.25">
      <c r="B8501" s="237">
        <v>8438</v>
      </c>
      <c r="C8501" s="236">
        <v>134.55654347637713</v>
      </c>
    </row>
    <row r="8502" spans="2:3" x14ac:dyDescent="0.25">
      <c r="B8502" s="237">
        <v>8439</v>
      </c>
      <c r="C8502" s="236">
        <v>136.36148876061876</v>
      </c>
    </row>
    <row r="8503" spans="2:3" x14ac:dyDescent="0.25">
      <c r="B8503" s="237">
        <v>8440</v>
      </c>
      <c r="C8503" s="236">
        <v>98.782730006680339</v>
      </c>
    </row>
    <row r="8504" spans="2:3" x14ac:dyDescent="0.25">
      <c r="B8504" s="237">
        <v>8441</v>
      </c>
      <c r="C8504" s="236">
        <v>130.63997733059992</v>
      </c>
    </row>
    <row r="8505" spans="2:3" x14ac:dyDescent="0.25">
      <c r="B8505" s="237">
        <v>8442</v>
      </c>
      <c r="C8505" s="236">
        <v>96.302401584154495</v>
      </c>
    </row>
    <row r="8506" spans="2:3" x14ac:dyDescent="0.25">
      <c r="B8506" s="237">
        <v>8443</v>
      </c>
      <c r="C8506" s="236">
        <v>80.500753442225673</v>
      </c>
    </row>
    <row r="8507" spans="2:3" x14ac:dyDescent="0.25">
      <c r="B8507" s="237">
        <v>8444</v>
      </c>
      <c r="C8507" s="236">
        <v>140.38021461957035</v>
      </c>
    </row>
    <row r="8508" spans="2:3" x14ac:dyDescent="0.25">
      <c r="B8508" s="237">
        <v>8445</v>
      </c>
      <c r="C8508" s="236">
        <v>79.777476440032046</v>
      </c>
    </row>
    <row r="8509" spans="2:3" x14ac:dyDescent="0.25">
      <c r="B8509" s="237">
        <v>8446</v>
      </c>
      <c r="C8509" s="236">
        <v>93.867777200418686</v>
      </c>
    </row>
    <row r="8510" spans="2:3" x14ac:dyDescent="0.25">
      <c r="B8510" s="237">
        <v>8447</v>
      </c>
      <c r="C8510" s="236">
        <v>132.49630953216828</v>
      </c>
    </row>
    <row r="8511" spans="2:3" x14ac:dyDescent="0.25">
      <c r="B8511" s="237">
        <v>8448</v>
      </c>
      <c r="C8511" s="236">
        <v>169.22674720223426</v>
      </c>
    </row>
    <row r="8512" spans="2:3" x14ac:dyDescent="0.25">
      <c r="B8512" s="237">
        <v>8449</v>
      </c>
      <c r="C8512" s="236">
        <v>63.266033080460666</v>
      </c>
    </row>
    <row r="8513" spans="2:3" x14ac:dyDescent="0.25">
      <c r="B8513" s="237">
        <v>8450</v>
      </c>
      <c r="C8513" s="236">
        <v>76.747768042163543</v>
      </c>
    </row>
    <row r="8514" spans="2:3" x14ac:dyDescent="0.25">
      <c r="B8514" s="237">
        <v>8451</v>
      </c>
      <c r="C8514" s="236">
        <v>185.01975558487899</v>
      </c>
    </row>
    <row r="8515" spans="2:3" x14ac:dyDescent="0.25">
      <c r="B8515" s="237">
        <v>8452</v>
      </c>
      <c r="C8515" s="236">
        <v>118.18049566019035</v>
      </c>
    </row>
    <row r="8516" spans="2:3" x14ac:dyDescent="0.25">
      <c r="B8516" s="237">
        <v>8453</v>
      </c>
      <c r="C8516" s="236">
        <v>121.16019610084291</v>
      </c>
    </row>
    <row r="8517" spans="2:3" x14ac:dyDescent="0.25">
      <c r="B8517" s="237">
        <v>8454</v>
      </c>
      <c r="C8517" s="236">
        <v>159.95521176399507</v>
      </c>
    </row>
    <row r="8518" spans="2:3" x14ac:dyDescent="0.25">
      <c r="B8518" s="237">
        <v>8455</v>
      </c>
      <c r="C8518" s="236">
        <v>89.003028218071947</v>
      </c>
    </row>
    <row r="8519" spans="2:3" x14ac:dyDescent="0.25">
      <c r="B8519" s="237">
        <v>8456</v>
      </c>
      <c r="C8519" s="236">
        <v>121.17238206828517</v>
      </c>
    </row>
    <row r="8520" spans="2:3" x14ac:dyDescent="0.25">
      <c r="B8520" s="237">
        <v>8457</v>
      </c>
      <c r="C8520" s="236">
        <v>128.42831187526053</v>
      </c>
    </row>
    <row r="8521" spans="2:3" x14ac:dyDescent="0.25">
      <c r="B8521" s="237">
        <v>8458</v>
      </c>
      <c r="C8521" s="236">
        <v>129.66914351884128</v>
      </c>
    </row>
    <row r="8522" spans="2:3" x14ac:dyDescent="0.25">
      <c r="B8522" s="237">
        <v>8459</v>
      </c>
      <c r="C8522" s="236">
        <v>145.00595793298248</v>
      </c>
    </row>
    <row r="8523" spans="2:3" x14ac:dyDescent="0.25">
      <c r="B8523" s="237">
        <v>8460</v>
      </c>
      <c r="C8523" s="236">
        <v>108.7580944293202</v>
      </c>
    </row>
    <row r="8524" spans="2:3" x14ac:dyDescent="0.25">
      <c r="B8524" s="237">
        <v>8461</v>
      </c>
      <c r="C8524" s="236">
        <v>114.78003124831815</v>
      </c>
    </row>
    <row r="8525" spans="2:3" x14ac:dyDescent="0.25">
      <c r="B8525" s="237">
        <v>8462</v>
      </c>
      <c r="C8525" s="236">
        <v>158.19884657539308</v>
      </c>
    </row>
    <row r="8526" spans="2:3" x14ac:dyDescent="0.25">
      <c r="B8526" s="237">
        <v>8463</v>
      </c>
      <c r="C8526" s="236">
        <v>126.38530562873375</v>
      </c>
    </row>
    <row r="8527" spans="2:3" x14ac:dyDescent="0.25">
      <c r="B8527" s="237">
        <v>8464</v>
      </c>
      <c r="C8527" s="236">
        <v>160.14112478245494</v>
      </c>
    </row>
    <row r="8528" spans="2:3" x14ac:dyDescent="0.25">
      <c r="B8528" s="237">
        <v>8465</v>
      </c>
      <c r="C8528" s="236">
        <v>121.32392620362631</v>
      </c>
    </row>
    <row r="8529" spans="2:3" x14ac:dyDescent="0.25">
      <c r="B8529" s="237">
        <v>8466</v>
      </c>
      <c r="C8529" s="236">
        <v>97.808790133449691</v>
      </c>
    </row>
    <row r="8530" spans="2:3" x14ac:dyDescent="0.25">
      <c r="B8530" s="237">
        <v>8467</v>
      </c>
      <c r="C8530" s="236">
        <v>78.636019044495299</v>
      </c>
    </row>
    <row r="8531" spans="2:3" x14ac:dyDescent="0.25">
      <c r="B8531" s="237">
        <v>8468</v>
      </c>
      <c r="C8531" s="236">
        <v>182.07370405032947</v>
      </c>
    </row>
    <row r="8532" spans="2:3" x14ac:dyDescent="0.25">
      <c r="B8532" s="237">
        <v>8469</v>
      </c>
      <c r="C8532" s="236">
        <v>169.61746558376257</v>
      </c>
    </row>
    <row r="8533" spans="2:3" x14ac:dyDescent="0.25">
      <c r="B8533" s="237">
        <v>8470</v>
      </c>
      <c r="C8533" s="236">
        <v>111.75529190137017</v>
      </c>
    </row>
    <row r="8534" spans="2:3" x14ac:dyDescent="0.25">
      <c r="B8534" s="237">
        <v>8471</v>
      </c>
      <c r="C8534" s="236">
        <v>137.62473425776042</v>
      </c>
    </row>
    <row r="8535" spans="2:3" x14ac:dyDescent="0.25">
      <c r="B8535" s="237">
        <v>8472</v>
      </c>
      <c r="C8535" s="236">
        <v>121.99530235387425</v>
      </c>
    </row>
    <row r="8536" spans="2:3" x14ac:dyDescent="0.25">
      <c r="B8536" s="237">
        <v>8473</v>
      </c>
      <c r="C8536" s="236">
        <v>216.54982798217367</v>
      </c>
    </row>
    <row r="8537" spans="2:3" x14ac:dyDescent="0.25">
      <c r="B8537" s="237">
        <v>8474</v>
      </c>
      <c r="C8537" s="236">
        <v>82.843621133365687</v>
      </c>
    </row>
    <row r="8538" spans="2:3" x14ac:dyDescent="0.25">
      <c r="B8538" s="237">
        <v>8475</v>
      </c>
      <c r="C8538" s="236">
        <v>189.91479577303645</v>
      </c>
    </row>
    <row r="8539" spans="2:3" x14ac:dyDescent="0.25">
      <c r="B8539" s="237">
        <v>8476</v>
      </c>
      <c r="C8539" s="236">
        <v>134.83265281578255</v>
      </c>
    </row>
    <row r="8540" spans="2:3" x14ac:dyDescent="0.25">
      <c r="B8540" s="237">
        <v>8477</v>
      </c>
      <c r="C8540" s="236">
        <v>141.89399071020543</v>
      </c>
    </row>
    <row r="8541" spans="2:3" x14ac:dyDescent="0.25">
      <c r="B8541" s="237">
        <v>8478</v>
      </c>
      <c r="C8541" s="236">
        <v>128.30609564287855</v>
      </c>
    </row>
    <row r="8542" spans="2:3" x14ac:dyDescent="0.25">
      <c r="B8542" s="237">
        <v>8479</v>
      </c>
      <c r="C8542" s="236">
        <v>94.166298630440238</v>
      </c>
    </row>
    <row r="8543" spans="2:3" x14ac:dyDescent="0.25">
      <c r="B8543" s="237">
        <v>8480</v>
      </c>
      <c r="C8543" s="236">
        <v>112.87556364456944</v>
      </c>
    </row>
    <row r="8544" spans="2:3" x14ac:dyDescent="0.25">
      <c r="B8544" s="237">
        <v>8481</v>
      </c>
      <c r="C8544" s="236">
        <v>172.15334341116318</v>
      </c>
    </row>
    <row r="8545" spans="2:3" x14ac:dyDescent="0.25">
      <c r="B8545" s="237">
        <v>8482</v>
      </c>
      <c r="C8545" s="236">
        <v>146.05350103493075</v>
      </c>
    </row>
    <row r="8546" spans="2:3" x14ac:dyDescent="0.25">
      <c r="B8546" s="237">
        <v>8483</v>
      </c>
      <c r="C8546" s="236">
        <v>106.56439976590808</v>
      </c>
    </row>
    <row r="8547" spans="2:3" x14ac:dyDescent="0.25">
      <c r="B8547" s="237">
        <v>8484</v>
      </c>
      <c r="C8547" s="236">
        <v>199.9742677247894</v>
      </c>
    </row>
    <row r="8548" spans="2:3" x14ac:dyDescent="0.25">
      <c r="B8548" s="237">
        <v>8485</v>
      </c>
      <c r="C8548" s="236">
        <v>163.91235542592716</v>
      </c>
    </row>
    <row r="8549" spans="2:3" x14ac:dyDescent="0.25">
      <c r="B8549" s="237">
        <v>8486</v>
      </c>
      <c r="C8549" s="236">
        <v>106.47813297554116</v>
      </c>
    </row>
    <row r="8550" spans="2:3" x14ac:dyDescent="0.25">
      <c r="B8550" s="237">
        <v>8487</v>
      </c>
      <c r="C8550" s="236">
        <v>186.63263311943825</v>
      </c>
    </row>
    <row r="8551" spans="2:3" x14ac:dyDescent="0.25">
      <c r="B8551" s="237">
        <v>8488</v>
      </c>
      <c r="C8551" s="236">
        <v>139.00863144063572</v>
      </c>
    </row>
    <row r="8552" spans="2:3" x14ac:dyDescent="0.25">
      <c r="B8552" s="237">
        <v>8489</v>
      </c>
      <c r="C8552" s="236">
        <v>107.46758802264884</v>
      </c>
    </row>
    <row r="8553" spans="2:3" x14ac:dyDescent="0.25">
      <c r="B8553" s="237">
        <v>8490</v>
      </c>
      <c r="C8553" s="236">
        <v>126.42976354104907</v>
      </c>
    </row>
    <row r="8554" spans="2:3" x14ac:dyDescent="0.25">
      <c r="B8554" s="237">
        <v>8491</v>
      </c>
      <c r="C8554" s="236">
        <v>222.61705675813818</v>
      </c>
    </row>
    <row r="8555" spans="2:3" x14ac:dyDescent="0.25">
      <c r="B8555" s="237">
        <v>8492</v>
      </c>
      <c r="C8555" s="236">
        <v>113.7339109042276</v>
      </c>
    </row>
    <row r="8556" spans="2:3" x14ac:dyDescent="0.25">
      <c r="B8556" s="237">
        <v>8493</v>
      </c>
      <c r="C8556" s="236">
        <v>136.84938696393996</v>
      </c>
    </row>
    <row r="8557" spans="2:3" x14ac:dyDescent="0.25">
      <c r="B8557" s="237">
        <v>8494</v>
      </c>
      <c r="C8557" s="236">
        <v>114.65032227540441</v>
      </c>
    </row>
    <row r="8558" spans="2:3" x14ac:dyDescent="0.25">
      <c r="B8558" s="237">
        <v>8495</v>
      </c>
      <c r="C8558" s="236">
        <v>105.98200914422857</v>
      </c>
    </row>
    <row r="8559" spans="2:3" x14ac:dyDescent="0.25">
      <c r="B8559" s="237">
        <v>8496</v>
      </c>
      <c r="C8559" s="236">
        <v>81.282967655879418</v>
      </c>
    </row>
    <row r="8560" spans="2:3" x14ac:dyDescent="0.25">
      <c r="B8560" s="237">
        <v>8497</v>
      </c>
      <c r="C8560" s="236">
        <v>76.351801019725528</v>
      </c>
    </row>
    <row r="8561" spans="2:3" x14ac:dyDescent="0.25">
      <c r="B8561" s="237">
        <v>8498</v>
      </c>
      <c r="C8561" s="236">
        <v>144.70862528645802</v>
      </c>
    </row>
    <row r="8562" spans="2:3" x14ac:dyDescent="0.25">
      <c r="B8562" s="237">
        <v>8499</v>
      </c>
      <c r="C8562" s="236">
        <v>112.9570176699593</v>
      </c>
    </row>
    <row r="8563" spans="2:3" x14ac:dyDescent="0.25">
      <c r="B8563" s="237">
        <v>8500</v>
      </c>
      <c r="C8563" s="236">
        <v>74.344569697611576</v>
      </c>
    </row>
    <row r="8564" spans="2:3" x14ac:dyDescent="0.25">
      <c r="B8564" s="237">
        <v>8501</v>
      </c>
      <c r="C8564" s="236">
        <v>79.907953765100729</v>
      </c>
    </row>
    <row r="8565" spans="2:3" x14ac:dyDescent="0.25">
      <c r="B8565" s="237">
        <v>8502</v>
      </c>
      <c r="C8565" s="236">
        <v>142.17786579144558</v>
      </c>
    </row>
    <row r="8566" spans="2:3" x14ac:dyDescent="0.25">
      <c r="B8566" s="237">
        <v>8503</v>
      </c>
      <c r="C8566" s="236">
        <v>100.93053297582104</v>
      </c>
    </row>
    <row r="8567" spans="2:3" x14ac:dyDescent="0.25">
      <c r="B8567" s="237">
        <v>8504</v>
      </c>
      <c r="C8567" s="236">
        <v>132.37327272270446</v>
      </c>
    </row>
    <row r="8568" spans="2:3" x14ac:dyDescent="0.25">
      <c r="B8568" s="237">
        <v>8505</v>
      </c>
      <c r="C8568" s="236">
        <v>187.62399746739302</v>
      </c>
    </row>
    <row r="8569" spans="2:3" x14ac:dyDescent="0.25">
      <c r="B8569" s="237">
        <v>8506</v>
      </c>
      <c r="C8569" s="236">
        <v>112.31890655650362</v>
      </c>
    </row>
    <row r="8570" spans="2:3" x14ac:dyDescent="0.25">
      <c r="B8570" s="237">
        <v>8507</v>
      </c>
      <c r="C8570" s="236">
        <v>153.77753709541204</v>
      </c>
    </row>
    <row r="8571" spans="2:3" x14ac:dyDescent="0.25">
      <c r="B8571" s="237">
        <v>8508</v>
      </c>
      <c r="C8571" s="236">
        <v>99.238473511863774</v>
      </c>
    </row>
    <row r="8572" spans="2:3" x14ac:dyDescent="0.25">
      <c r="B8572" s="237">
        <v>8509</v>
      </c>
      <c r="C8572" s="236">
        <v>120.61793217366048</v>
      </c>
    </row>
    <row r="8573" spans="2:3" x14ac:dyDescent="0.25">
      <c r="B8573" s="237">
        <v>8510</v>
      </c>
      <c r="C8573" s="236">
        <v>139.48849429823403</v>
      </c>
    </row>
    <row r="8574" spans="2:3" x14ac:dyDescent="0.25">
      <c r="B8574" s="237">
        <v>8511</v>
      </c>
      <c r="C8574" s="236">
        <v>104.77933268400753</v>
      </c>
    </row>
    <row r="8575" spans="2:3" x14ac:dyDescent="0.25">
      <c r="B8575" s="237">
        <v>8512</v>
      </c>
      <c r="C8575" s="236">
        <v>115.71391004777342</v>
      </c>
    </row>
    <row r="8576" spans="2:3" x14ac:dyDescent="0.25">
      <c r="B8576" s="237">
        <v>8513</v>
      </c>
      <c r="C8576" s="236">
        <v>98.764707946077905</v>
      </c>
    </row>
    <row r="8577" spans="2:3" x14ac:dyDescent="0.25">
      <c r="B8577" s="237">
        <v>8514</v>
      </c>
      <c r="C8577" s="236">
        <v>145.24243616519155</v>
      </c>
    </row>
    <row r="8578" spans="2:3" x14ac:dyDescent="0.25">
      <c r="B8578" s="237">
        <v>8515</v>
      </c>
      <c r="C8578" s="236">
        <v>102.58539097450907</v>
      </c>
    </row>
    <row r="8579" spans="2:3" x14ac:dyDescent="0.25">
      <c r="B8579" s="237">
        <v>8516</v>
      </c>
      <c r="C8579" s="236">
        <v>142.48801953173657</v>
      </c>
    </row>
    <row r="8580" spans="2:3" x14ac:dyDescent="0.25">
      <c r="B8580" s="237">
        <v>8517</v>
      </c>
      <c r="C8580" s="236">
        <v>83.624095027805623</v>
      </c>
    </row>
    <row r="8581" spans="2:3" x14ac:dyDescent="0.25">
      <c r="B8581" s="237">
        <v>8518</v>
      </c>
      <c r="C8581" s="236">
        <v>187.64828458237832</v>
      </c>
    </row>
    <row r="8582" spans="2:3" x14ac:dyDescent="0.25">
      <c r="B8582" s="237">
        <v>8519</v>
      </c>
      <c r="C8582" s="236">
        <v>106.82750533262613</v>
      </c>
    </row>
    <row r="8583" spans="2:3" x14ac:dyDescent="0.25">
      <c r="B8583" s="237">
        <v>8520</v>
      </c>
      <c r="C8583" s="236">
        <v>100.11295531399006</v>
      </c>
    </row>
    <row r="8584" spans="2:3" x14ac:dyDescent="0.25">
      <c r="B8584" s="237">
        <v>8521</v>
      </c>
      <c r="C8584" s="236">
        <v>130.92560349092031</v>
      </c>
    </row>
    <row r="8585" spans="2:3" x14ac:dyDescent="0.25">
      <c r="B8585" s="237">
        <v>8522</v>
      </c>
      <c r="C8585" s="236">
        <v>125.63918781013719</v>
      </c>
    </row>
    <row r="8586" spans="2:3" x14ac:dyDescent="0.25">
      <c r="B8586" s="237">
        <v>8523</v>
      </c>
      <c r="C8586" s="236">
        <v>147.81529647283554</v>
      </c>
    </row>
    <row r="8587" spans="2:3" x14ac:dyDescent="0.25">
      <c r="B8587" s="237">
        <v>8524</v>
      </c>
      <c r="C8587" s="236">
        <v>217.44930793280255</v>
      </c>
    </row>
    <row r="8588" spans="2:3" x14ac:dyDescent="0.25">
      <c r="B8588" s="237">
        <v>8525</v>
      </c>
      <c r="C8588" s="236">
        <v>211.4005910676168</v>
      </c>
    </row>
    <row r="8589" spans="2:3" x14ac:dyDescent="0.25">
      <c r="B8589" s="237">
        <v>8526</v>
      </c>
      <c r="C8589" s="236">
        <v>73.27990257107102</v>
      </c>
    </row>
    <row r="8590" spans="2:3" x14ac:dyDescent="0.25">
      <c r="B8590" s="237">
        <v>8527</v>
      </c>
      <c r="C8590" s="236">
        <v>100.40176852509087</v>
      </c>
    </row>
    <row r="8591" spans="2:3" x14ac:dyDescent="0.25">
      <c r="B8591" s="237">
        <v>8528</v>
      </c>
      <c r="C8591" s="236">
        <v>117.96254460095277</v>
      </c>
    </row>
    <row r="8592" spans="2:3" x14ac:dyDescent="0.25">
      <c r="B8592" s="237">
        <v>8529</v>
      </c>
      <c r="C8592" s="236">
        <v>136.38155614795767</v>
      </c>
    </row>
    <row r="8593" spans="2:3" x14ac:dyDescent="0.25">
      <c r="B8593" s="237">
        <v>8530</v>
      </c>
      <c r="C8593" s="236">
        <v>114.79097764518238</v>
      </c>
    </row>
    <row r="8594" spans="2:3" x14ac:dyDescent="0.25">
      <c r="B8594" s="237">
        <v>8531</v>
      </c>
      <c r="C8594" s="236">
        <v>142.35209403695529</v>
      </c>
    </row>
    <row r="8595" spans="2:3" x14ac:dyDescent="0.25">
      <c r="B8595" s="237">
        <v>8532</v>
      </c>
      <c r="C8595" s="236">
        <v>148.30838086444953</v>
      </c>
    </row>
    <row r="8596" spans="2:3" x14ac:dyDescent="0.25">
      <c r="B8596" s="237">
        <v>8533</v>
      </c>
      <c r="C8596" s="236">
        <v>126.65236795411731</v>
      </c>
    </row>
    <row r="8597" spans="2:3" x14ac:dyDescent="0.25">
      <c r="B8597" s="237">
        <v>8534</v>
      </c>
      <c r="C8597" s="236">
        <v>86.716760934832365</v>
      </c>
    </row>
    <row r="8598" spans="2:3" x14ac:dyDescent="0.25">
      <c r="B8598" s="237">
        <v>8535</v>
      </c>
      <c r="C8598" s="236">
        <v>132.83665306279994</v>
      </c>
    </row>
    <row r="8599" spans="2:3" x14ac:dyDescent="0.25">
      <c r="B8599" s="237">
        <v>8536</v>
      </c>
      <c r="C8599" s="236">
        <v>115.56278128068405</v>
      </c>
    </row>
    <row r="8600" spans="2:3" x14ac:dyDescent="0.25">
      <c r="B8600" s="237">
        <v>8537</v>
      </c>
      <c r="C8600" s="236">
        <v>83.647872430121154</v>
      </c>
    </row>
    <row r="8601" spans="2:3" x14ac:dyDescent="0.25">
      <c r="B8601" s="237">
        <v>8538</v>
      </c>
      <c r="C8601" s="236">
        <v>188.03440736691172</v>
      </c>
    </row>
    <row r="8602" spans="2:3" x14ac:dyDescent="0.25">
      <c r="B8602" s="237">
        <v>8539</v>
      </c>
      <c r="C8602" s="236">
        <v>158.11636849466342</v>
      </c>
    </row>
    <row r="8603" spans="2:3" x14ac:dyDescent="0.25">
      <c r="B8603" s="237">
        <v>8540</v>
      </c>
      <c r="C8603" s="236">
        <v>93.091847885296062</v>
      </c>
    </row>
    <row r="8604" spans="2:3" x14ac:dyDescent="0.25">
      <c r="B8604" s="237">
        <v>8541</v>
      </c>
      <c r="C8604" s="236">
        <v>125.35086242047787</v>
      </c>
    </row>
    <row r="8605" spans="2:3" x14ac:dyDescent="0.25">
      <c r="B8605" s="237">
        <v>8542</v>
      </c>
      <c r="C8605" s="236">
        <v>120.85866797573037</v>
      </c>
    </row>
    <row r="8606" spans="2:3" x14ac:dyDescent="0.25">
      <c r="B8606" s="237">
        <v>8543</v>
      </c>
      <c r="C8606" s="236">
        <v>134.81767034488934</v>
      </c>
    </row>
    <row r="8607" spans="2:3" x14ac:dyDescent="0.25">
      <c r="B8607" s="237">
        <v>8544</v>
      </c>
      <c r="C8607" s="236">
        <v>155.3198970229802</v>
      </c>
    </row>
    <row r="8608" spans="2:3" x14ac:dyDescent="0.25">
      <c r="B8608" s="237">
        <v>8545</v>
      </c>
      <c r="C8608" s="236">
        <v>88.554759534416561</v>
      </c>
    </row>
    <row r="8609" spans="2:3" x14ac:dyDescent="0.25">
      <c r="B8609" s="237">
        <v>8546</v>
      </c>
      <c r="C8609" s="236">
        <v>128.61540004353611</v>
      </c>
    </row>
    <row r="8610" spans="2:3" x14ac:dyDescent="0.25">
      <c r="B8610" s="237">
        <v>8547</v>
      </c>
      <c r="C8610" s="236">
        <v>123.76598462414589</v>
      </c>
    </row>
    <row r="8611" spans="2:3" x14ac:dyDescent="0.25">
      <c r="B8611" s="237">
        <v>8548</v>
      </c>
      <c r="C8611" s="236">
        <v>131.97552419342699</v>
      </c>
    </row>
    <row r="8612" spans="2:3" x14ac:dyDescent="0.25">
      <c r="B8612" s="237">
        <v>8549</v>
      </c>
      <c r="C8612" s="236">
        <v>204.42272723559114</v>
      </c>
    </row>
    <row r="8613" spans="2:3" x14ac:dyDescent="0.25">
      <c r="B8613" s="237">
        <v>8550</v>
      </c>
      <c r="C8613" s="236">
        <v>151.65774066290851</v>
      </c>
    </row>
    <row r="8614" spans="2:3" x14ac:dyDescent="0.25">
      <c r="B8614" s="237">
        <v>8551</v>
      </c>
      <c r="C8614" s="236">
        <v>125.35298572278323</v>
      </c>
    </row>
    <row r="8615" spans="2:3" x14ac:dyDescent="0.25">
      <c r="B8615" s="237">
        <v>8552</v>
      </c>
      <c r="C8615" s="236">
        <v>156.01420183590886</v>
      </c>
    </row>
    <row r="8616" spans="2:3" x14ac:dyDescent="0.25">
      <c r="B8616" s="237">
        <v>8553</v>
      </c>
      <c r="C8616" s="236">
        <v>92.544782112340926</v>
      </c>
    </row>
    <row r="8617" spans="2:3" x14ac:dyDescent="0.25">
      <c r="B8617" s="237">
        <v>8554</v>
      </c>
      <c r="C8617" s="236">
        <v>130.50752167961318</v>
      </c>
    </row>
    <row r="8618" spans="2:3" x14ac:dyDescent="0.25">
      <c r="B8618" s="237">
        <v>8555</v>
      </c>
      <c r="C8618" s="236">
        <v>129.0423640877506</v>
      </c>
    </row>
    <row r="8619" spans="2:3" x14ac:dyDescent="0.25">
      <c r="B8619" s="237">
        <v>8556</v>
      </c>
      <c r="C8619" s="236">
        <v>133.78242974024928</v>
      </c>
    </row>
    <row r="8620" spans="2:3" x14ac:dyDescent="0.25">
      <c r="B8620" s="237">
        <v>8557</v>
      </c>
      <c r="C8620" s="236">
        <v>128.2606228512669</v>
      </c>
    </row>
    <row r="8621" spans="2:3" x14ac:dyDescent="0.25">
      <c r="B8621" s="237">
        <v>8558</v>
      </c>
      <c r="C8621" s="236">
        <v>171.97131486178066</v>
      </c>
    </row>
    <row r="8622" spans="2:3" x14ac:dyDescent="0.25">
      <c r="B8622" s="237">
        <v>8559</v>
      </c>
      <c r="C8622" s="236">
        <v>84.004358014865574</v>
      </c>
    </row>
    <row r="8623" spans="2:3" x14ac:dyDescent="0.25">
      <c r="B8623" s="237">
        <v>8560</v>
      </c>
      <c r="C8623" s="236">
        <v>86.322372353405783</v>
      </c>
    </row>
    <row r="8624" spans="2:3" x14ac:dyDescent="0.25">
      <c r="B8624" s="237">
        <v>8561</v>
      </c>
      <c r="C8624" s="236">
        <v>113.83152336377464</v>
      </c>
    </row>
    <row r="8625" spans="2:3" x14ac:dyDescent="0.25">
      <c r="B8625" s="237">
        <v>8562</v>
      </c>
      <c r="C8625" s="236">
        <v>131.58766420637636</v>
      </c>
    </row>
    <row r="8626" spans="2:3" x14ac:dyDescent="0.25">
      <c r="B8626" s="237">
        <v>8563</v>
      </c>
      <c r="C8626" s="236">
        <v>75.404730251992532</v>
      </c>
    </row>
    <row r="8627" spans="2:3" x14ac:dyDescent="0.25">
      <c r="B8627" s="237">
        <v>8564</v>
      </c>
      <c r="C8627" s="236">
        <v>133.65384384310255</v>
      </c>
    </row>
    <row r="8628" spans="2:3" x14ac:dyDescent="0.25">
      <c r="B8628" s="237">
        <v>8565</v>
      </c>
      <c r="C8628" s="236">
        <v>91.872508274406044</v>
      </c>
    </row>
    <row r="8629" spans="2:3" x14ac:dyDescent="0.25">
      <c r="B8629" s="237">
        <v>8566</v>
      </c>
      <c r="C8629" s="236">
        <v>112.51732525070786</v>
      </c>
    </row>
    <row r="8630" spans="2:3" x14ac:dyDescent="0.25">
      <c r="B8630" s="237">
        <v>8567</v>
      </c>
      <c r="C8630" s="236">
        <v>111.02370126646998</v>
      </c>
    </row>
    <row r="8631" spans="2:3" x14ac:dyDescent="0.25">
      <c r="B8631" s="237">
        <v>8568</v>
      </c>
      <c r="C8631" s="236">
        <v>204.00583712462503</v>
      </c>
    </row>
    <row r="8632" spans="2:3" x14ac:dyDescent="0.25">
      <c r="B8632" s="237">
        <v>8569</v>
      </c>
      <c r="C8632" s="236">
        <v>75.155135576321186</v>
      </c>
    </row>
    <row r="8633" spans="2:3" x14ac:dyDescent="0.25">
      <c r="B8633" s="237">
        <v>8570</v>
      </c>
      <c r="C8633" s="236">
        <v>150.98112864739784</v>
      </c>
    </row>
    <row r="8634" spans="2:3" x14ac:dyDescent="0.25">
      <c r="B8634" s="237">
        <v>8571</v>
      </c>
      <c r="C8634" s="236">
        <v>123.37279717970065</v>
      </c>
    </row>
    <row r="8635" spans="2:3" x14ac:dyDescent="0.25">
      <c r="B8635" s="237">
        <v>8572</v>
      </c>
      <c r="C8635" s="236">
        <v>133.58150808255178</v>
      </c>
    </row>
    <row r="8636" spans="2:3" x14ac:dyDescent="0.25">
      <c r="B8636" s="237">
        <v>8573</v>
      </c>
      <c r="C8636" s="236">
        <v>176.9079908024097</v>
      </c>
    </row>
    <row r="8637" spans="2:3" x14ac:dyDescent="0.25">
      <c r="B8637" s="237">
        <v>8574</v>
      </c>
      <c r="C8637" s="236">
        <v>80.497793937263395</v>
      </c>
    </row>
    <row r="8638" spans="2:3" x14ac:dyDescent="0.25">
      <c r="B8638" s="237">
        <v>8575</v>
      </c>
      <c r="C8638" s="236">
        <v>109.67272631918155</v>
      </c>
    </row>
    <row r="8639" spans="2:3" x14ac:dyDescent="0.25">
      <c r="B8639" s="237">
        <v>8576</v>
      </c>
      <c r="C8639" s="236">
        <v>151.29383724624358</v>
      </c>
    </row>
    <row r="8640" spans="2:3" x14ac:dyDescent="0.25">
      <c r="B8640" s="237">
        <v>8577</v>
      </c>
      <c r="C8640" s="236">
        <v>107.89407906231573</v>
      </c>
    </row>
    <row r="8641" spans="2:3" x14ac:dyDescent="0.25">
      <c r="B8641" s="237">
        <v>8578</v>
      </c>
      <c r="C8641" s="236">
        <v>130.73023102032516</v>
      </c>
    </row>
    <row r="8642" spans="2:3" x14ac:dyDescent="0.25">
      <c r="B8642" s="237">
        <v>8579</v>
      </c>
      <c r="C8642" s="236">
        <v>123.18679093907309</v>
      </c>
    </row>
    <row r="8643" spans="2:3" x14ac:dyDescent="0.25">
      <c r="B8643" s="237">
        <v>8580</v>
      </c>
      <c r="C8643" s="236">
        <v>157.48159377634406</v>
      </c>
    </row>
    <row r="8644" spans="2:3" x14ac:dyDescent="0.25">
      <c r="B8644" s="237">
        <v>8581</v>
      </c>
      <c r="C8644" s="236">
        <v>87.265968317478567</v>
      </c>
    </row>
    <row r="8645" spans="2:3" x14ac:dyDescent="0.25">
      <c r="B8645" s="237">
        <v>8582</v>
      </c>
      <c r="C8645" s="236">
        <v>135.24009501035306</v>
      </c>
    </row>
    <row r="8646" spans="2:3" x14ac:dyDescent="0.25">
      <c r="B8646" s="237">
        <v>8583</v>
      </c>
      <c r="C8646" s="236">
        <v>111.23880028920587</v>
      </c>
    </row>
    <row r="8647" spans="2:3" x14ac:dyDescent="0.25">
      <c r="B8647" s="237">
        <v>8584</v>
      </c>
      <c r="C8647" s="236">
        <v>147.64104564469517</v>
      </c>
    </row>
    <row r="8648" spans="2:3" x14ac:dyDescent="0.25">
      <c r="B8648" s="237">
        <v>8585</v>
      </c>
      <c r="C8648" s="236">
        <v>126.4089696595275</v>
      </c>
    </row>
    <row r="8649" spans="2:3" x14ac:dyDescent="0.25">
      <c r="B8649" s="237">
        <v>8586</v>
      </c>
      <c r="C8649" s="236">
        <v>80.008018033492107</v>
      </c>
    </row>
    <row r="8650" spans="2:3" x14ac:dyDescent="0.25">
      <c r="B8650" s="237">
        <v>8587</v>
      </c>
      <c r="C8650" s="236">
        <v>149.12285262662428</v>
      </c>
    </row>
    <row r="8651" spans="2:3" x14ac:dyDescent="0.25">
      <c r="B8651" s="237">
        <v>8588</v>
      </c>
      <c r="C8651" s="236">
        <v>109.16452634476002</v>
      </c>
    </row>
    <row r="8652" spans="2:3" x14ac:dyDescent="0.25">
      <c r="B8652" s="237">
        <v>8589</v>
      </c>
      <c r="C8652" s="236">
        <v>94.545417641522263</v>
      </c>
    </row>
    <row r="8653" spans="2:3" x14ac:dyDescent="0.25">
      <c r="B8653" s="237">
        <v>8590</v>
      </c>
      <c r="C8653" s="236">
        <v>87.315571077989233</v>
      </c>
    </row>
    <row r="8654" spans="2:3" x14ac:dyDescent="0.25">
      <c r="B8654" s="237">
        <v>8591</v>
      </c>
      <c r="C8654" s="236">
        <v>107.99585672548608</v>
      </c>
    </row>
    <row r="8655" spans="2:3" x14ac:dyDescent="0.25">
      <c r="B8655" s="237">
        <v>8592</v>
      </c>
      <c r="C8655" s="236">
        <v>93.690992140625539</v>
      </c>
    </row>
    <row r="8656" spans="2:3" x14ac:dyDescent="0.25">
      <c r="B8656" s="237">
        <v>8593</v>
      </c>
      <c r="C8656" s="236">
        <v>87.788988000515118</v>
      </c>
    </row>
    <row r="8657" spans="2:3" x14ac:dyDescent="0.25">
      <c r="B8657" s="237">
        <v>8594</v>
      </c>
      <c r="C8657" s="236">
        <v>102.3474433528956</v>
      </c>
    </row>
    <row r="8658" spans="2:3" x14ac:dyDescent="0.25">
      <c r="B8658" s="237">
        <v>8595</v>
      </c>
      <c r="C8658" s="236">
        <v>104.62276751537249</v>
      </c>
    </row>
    <row r="8659" spans="2:3" x14ac:dyDescent="0.25">
      <c r="B8659" s="237">
        <v>8596</v>
      </c>
      <c r="C8659" s="236">
        <v>132.79988570445087</v>
      </c>
    </row>
    <row r="8660" spans="2:3" x14ac:dyDescent="0.25">
      <c r="B8660" s="237">
        <v>8597</v>
      </c>
      <c r="C8660" s="236">
        <v>69.938840609643023</v>
      </c>
    </row>
    <row r="8661" spans="2:3" x14ac:dyDescent="0.25">
      <c r="B8661" s="237">
        <v>8598</v>
      </c>
      <c r="C8661" s="236">
        <v>98.883959594342357</v>
      </c>
    </row>
    <row r="8662" spans="2:3" x14ac:dyDescent="0.25">
      <c r="B8662" s="237">
        <v>8599</v>
      </c>
      <c r="C8662" s="236">
        <v>119.58497396371808</v>
      </c>
    </row>
    <row r="8663" spans="2:3" x14ac:dyDescent="0.25">
      <c r="B8663" s="237">
        <v>8600</v>
      </c>
      <c r="C8663" s="236">
        <v>143.25553171722265</v>
      </c>
    </row>
    <row r="8664" spans="2:3" x14ac:dyDescent="0.25">
      <c r="B8664" s="237">
        <v>8601</v>
      </c>
      <c r="C8664" s="236">
        <v>139.25551788619191</v>
      </c>
    </row>
    <row r="8665" spans="2:3" x14ac:dyDescent="0.25">
      <c r="B8665" s="237">
        <v>8602</v>
      </c>
      <c r="C8665" s="236">
        <v>134.50308542225261</v>
      </c>
    </row>
    <row r="8666" spans="2:3" x14ac:dyDescent="0.25">
      <c r="B8666" s="237">
        <v>8603</v>
      </c>
      <c r="C8666" s="236">
        <v>77.417708974075325</v>
      </c>
    </row>
    <row r="8667" spans="2:3" x14ac:dyDescent="0.25">
      <c r="B8667" s="237">
        <v>8604</v>
      </c>
      <c r="C8667" s="236">
        <v>182.37596037458445</v>
      </c>
    </row>
    <row r="8668" spans="2:3" x14ac:dyDescent="0.25">
      <c r="B8668" s="237">
        <v>8605</v>
      </c>
      <c r="C8668" s="236">
        <v>130.28648591594342</v>
      </c>
    </row>
    <row r="8669" spans="2:3" x14ac:dyDescent="0.25">
      <c r="B8669" s="237">
        <v>8606</v>
      </c>
      <c r="C8669" s="236">
        <v>143.30858578642008</v>
      </c>
    </row>
    <row r="8670" spans="2:3" x14ac:dyDescent="0.25">
      <c r="B8670" s="237">
        <v>8607</v>
      </c>
      <c r="C8670" s="236">
        <v>173.3783122317509</v>
      </c>
    </row>
    <row r="8671" spans="2:3" x14ac:dyDescent="0.25">
      <c r="B8671" s="237">
        <v>8608</v>
      </c>
      <c r="C8671" s="236">
        <v>161.73455978014201</v>
      </c>
    </row>
    <row r="8672" spans="2:3" x14ac:dyDescent="0.25">
      <c r="B8672" s="237">
        <v>8609</v>
      </c>
      <c r="C8672" s="236">
        <v>102.75353089347398</v>
      </c>
    </row>
    <row r="8673" spans="2:3" x14ac:dyDescent="0.25">
      <c r="B8673" s="237">
        <v>8610</v>
      </c>
      <c r="C8673" s="236">
        <v>139.7732121992382</v>
      </c>
    </row>
    <row r="8674" spans="2:3" x14ac:dyDescent="0.25">
      <c r="B8674" s="237">
        <v>8611</v>
      </c>
      <c r="C8674" s="236">
        <v>118.85385369102779</v>
      </c>
    </row>
    <row r="8675" spans="2:3" x14ac:dyDescent="0.25">
      <c r="B8675" s="237">
        <v>8612</v>
      </c>
      <c r="C8675" s="236">
        <v>128.27419943588544</v>
      </c>
    </row>
    <row r="8676" spans="2:3" x14ac:dyDescent="0.25">
      <c r="B8676" s="237">
        <v>8613</v>
      </c>
      <c r="C8676" s="236">
        <v>141.11888047279226</v>
      </c>
    </row>
    <row r="8677" spans="2:3" x14ac:dyDescent="0.25">
      <c r="B8677" s="237">
        <v>8614</v>
      </c>
      <c r="C8677" s="236">
        <v>119.55941208474913</v>
      </c>
    </row>
    <row r="8678" spans="2:3" x14ac:dyDescent="0.25">
      <c r="B8678" s="237">
        <v>8615</v>
      </c>
      <c r="C8678" s="236">
        <v>149.86126306714112</v>
      </c>
    </row>
    <row r="8679" spans="2:3" x14ac:dyDescent="0.25">
      <c r="B8679" s="237">
        <v>8616</v>
      </c>
      <c r="C8679" s="236">
        <v>146.06642671393408</v>
      </c>
    </row>
    <row r="8680" spans="2:3" x14ac:dyDescent="0.25">
      <c r="B8680" s="237">
        <v>8617</v>
      </c>
      <c r="C8680" s="236">
        <v>198.62401438414923</v>
      </c>
    </row>
    <row r="8681" spans="2:3" x14ac:dyDescent="0.25">
      <c r="B8681" s="237">
        <v>8618</v>
      </c>
      <c r="C8681" s="236">
        <v>106.60107595447471</v>
      </c>
    </row>
    <row r="8682" spans="2:3" x14ac:dyDescent="0.25">
      <c r="B8682" s="237">
        <v>8619</v>
      </c>
      <c r="C8682" s="236">
        <v>103.72936776688954</v>
      </c>
    </row>
    <row r="8683" spans="2:3" x14ac:dyDescent="0.25">
      <c r="B8683" s="237">
        <v>8620</v>
      </c>
      <c r="C8683" s="236">
        <v>85.545565474488441</v>
      </c>
    </row>
    <row r="8684" spans="2:3" x14ac:dyDescent="0.25">
      <c r="B8684" s="237">
        <v>8621</v>
      </c>
      <c r="C8684" s="236">
        <v>153.77882646356136</v>
      </c>
    </row>
    <row r="8685" spans="2:3" x14ac:dyDescent="0.25">
      <c r="B8685" s="237">
        <v>8622</v>
      </c>
      <c r="C8685" s="236">
        <v>203.21485957820443</v>
      </c>
    </row>
    <row r="8686" spans="2:3" x14ac:dyDescent="0.25">
      <c r="B8686" s="237">
        <v>8623</v>
      </c>
      <c r="C8686" s="236">
        <v>84.396532220496297</v>
      </c>
    </row>
    <row r="8687" spans="2:3" x14ac:dyDescent="0.25">
      <c r="B8687" s="237">
        <v>8624</v>
      </c>
      <c r="C8687" s="236">
        <v>174.04494702702627</v>
      </c>
    </row>
    <row r="8688" spans="2:3" x14ac:dyDescent="0.25">
      <c r="B8688" s="237">
        <v>8625</v>
      </c>
      <c r="C8688" s="236">
        <v>169.03021107760088</v>
      </c>
    </row>
    <row r="8689" spans="2:3" x14ac:dyDescent="0.25">
      <c r="B8689" s="237">
        <v>8626</v>
      </c>
      <c r="C8689" s="236">
        <v>140.61878359243138</v>
      </c>
    </row>
    <row r="8690" spans="2:3" x14ac:dyDescent="0.25">
      <c r="B8690" s="237">
        <v>8627</v>
      </c>
      <c r="C8690" s="236">
        <v>136.42540610670892</v>
      </c>
    </row>
    <row r="8691" spans="2:3" x14ac:dyDescent="0.25">
      <c r="B8691" s="237">
        <v>8628</v>
      </c>
      <c r="C8691" s="236">
        <v>111.87092887963645</v>
      </c>
    </row>
    <row r="8692" spans="2:3" x14ac:dyDescent="0.25">
      <c r="B8692" s="237">
        <v>8629</v>
      </c>
      <c r="C8692" s="236">
        <v>131.99455621929729</v>
      </c>
    </row>
    <row r="8693" spans="2:3" x14ac:dyDescent="0.25">
      <c r="B8693" s="237">
        <v>8630</v>
      </c>
      <c r="C8693" s="236">
        <v>157.40204414348003</v>
      </c>
    </row>
    <row r="8694" spans="2:3" x14ac:dyDescent="0.25">
      <c r="B8694" s="237">
        <v>8631</v>
      </c>
      <c r="C8694" s="236">
        <v>167.35529035485683</v>
      </c>
    </row>
    <row r="8695" spans="2:3" x14ac:dyDescent="0.25">
      <c r="B8695" s="237">
        <v>8632</v>
      </c>
      <c r="C8695" s="236">
        <v>122.52476272987619</v>
      </c>
    </row>
    <row r="8696" spans="2:3" x14ac:dyDescent="0.25">
      <c r="B8696" s="237">
        <v>8633</v>
      </c>
      <c r="C8696" s="236">
        <v>157.96464612351309</v>
      </c>
    </row>
    <row r="8697" spans="2:3" x14ac:dyDescent="0.25">
      <c r="B8697" s="237">
        <v>8634</v>
      </c>
      <c r="C8697" s="236">
        <v>142.15939698101153</v>
      </c>
    </row>
    <row r="8698" spans="2:3" x14ac:dyDescent="0.25">
      <c r="B8698" s="237">
        <v>8635</v>
      </c>
      <c r="C8698" s="236">
        <v>146.81463508077408</v>
      </c>
    </row>
    <row r="8699" spans="2:3" x14ac:dyDescent="0.25">
      <c r="B8699" s="237">
        <v>8636</v>
      </c>
      <c r="C8699" s="236">
        <v>85.31604830842852</v>
      </c>
    </row>
    <row r="8700" spans="2:3" x14ac:dyDescent="0.25">
      <c r="B8700" s="237">
        <v>8637</v>
      </c>
      <c r="C8700" s="236">
        <v>174.70904567839457</v>
      </c>
    </row>
    <row r="8701" spans="2:3" x14ac:dyDescent="0.25">
      <c r="B8701" s="237">
        <v>8638</v>
      </c>
      <c r="C8701" s="236">
        <v>115.10827164463888</v>
      </c>
    </row>
    <row r="8702" spans="2:3" x14ac:dyDescent="0.25">
      <c r="B8702" s="237">
        <v>8639</v>
      </c>
      <c r="C8702" s="236">
        <v>138.3304770119264</v>
      </c>
    </row>
    <row r="8703" spans="2:3" x14ac:dyDescent="0.25">
      <c r="B8703" s="237">
        <v>8640</v>
      </c>
      <c r="C8703" s="236">
        <v>168.05102017782121</v>
      </c>
    </row>
    <row r="8704" spans="2:3" x14ac:dyDescent="0.25">
      <c r="B8704" s="237">
        <v>8641</v>
      </c>
      <c r="C8704" s="236">
        <v>104.65799034242907</v>
      </c>
    </row>
    <row r="8705" spans="2:3" x14ac:dyDescent="0.25">
      <c r="B8705" s="237">
        <v>8642</v>
      </c>
      <c r="C8705" s="236">
        <v>113.6466371855918</v>
      </c>
    </row>
    <row r="8706" spans="2:3" x14ac:dyDescent="0.25">
      <c r="B8706" s="237">
        <v>8643</v>
      </c>
      <c r="C8706" s="236">
        <v>98.865896398261555</v>
      </c>
    </row>
    <row r="8707" spans="2:3" x14ac:dyDescent="0.25">
      <c r="B8707" s="237">
        <v>8644</v>
      </c>
      <c r="C8707" s="236">
        <v>99.057907292480309</v>
      </c>
    </row>
    <row r="8708" spans="2:3" x14ac:dyDescent="0.25">
      <c r="B8708" s="237">
        <v>8645</v>
      </c>
      <c r="C8708" s="236">
        <v>196.3109763931989</v>
      </c>
    </row>
    <row r="8709" spans="2:3" x14ac:dyDescent="0.25">
      <c r="B8709" s="237">
        <v>8646</v>
      </c>
      <c r="C8709" s="236">
        <v>166.98891337627734</v>
      </c>
    </row>
    <row r="8710" spans="2:3" x14ac:dyDescent="0.25">
      <c r="B8710" s="237">
        <v>8647</v>
      </c>
      <c r="C8710" s="236">
        <v>99.876900237820962</v>
      </c>
    </row>
    <row r="8711" spans="2:3" x14ac:dyDescent="0.25">
      <c r="B8711" s="237">
        <v>8648</v>
      </c>
      <c r="C8711" s="236">
        <v>115.01422007215007</v>
      </c>
    </row>
    <row r="8712" spans="2:3" x14ac:dyDescent="0.25">
      <c r="B8712" s="237">
        <v>8649</v>
      </c>
      <c r="C8712" s="236">
        <v>104.45867750915329</v>
      </c>
    </row>
    <row r="8713" spans="2:3" x14ac:dyDescent="0.25">
      <c r="B8713" s="237">
        <v>8650</v>
      </c>
      <c r="C8713" s="236">
        <v>100.83226536817617</v>
      </c>
    </row>
    <row r="8714" spans="2:3" x14ac:dyDescent="0.25">
      <c r="B8714" s="237">
        <v>8651</v>
      </c>
      <c r="C8714" s="236">
        <v>111.23816913325801</v>
      </c>
    </row>
    <row r="8715" spans="2:3" x14ac:dyDescent="0.25">
      <c r="B8715" s="237">
        <v>8652</v>
      </c>
      <c r="C8715" s="236">
        <v>165.58232105457984</v>
      </c>
    </row>
    <row r="8716" spans="2:3" x14ac:dyDescent="0.25">
      <c r="B8716" s="237">
        <v>8653</v>
      </c>
      <c r="C8716" s="236">
        <v>124.00630053516583</v>
      </c>
    </row>
    <row r="8717" spans="2:3" x14ac:dyDescent="0.25">
      <c r="B8717" s="237">
        <v>8654</v>
      </c>
      <c r="C8717" s="236">
        <v>80.849084907949262</v>
      </c>
    </row>
    <row r="8718" spans="2:3" x14ac:dyDescent="0.25">
      <c r="B8718" s="237">
        <v>8655</v>
      </c>
      <c r="C8718" s="236">
        <v>114.44387556019491</v>
      </c>
    </row>
    <row r="8719" spans="2:3" x14ac:dyDescent="0.25">
      <c r="B8719" s="237">
        <v>8656</v>
      </c>
      <c r="C8719" s="236">
        <v>179.47924040357071</v>
      </c>
    </row>
    <row r="8720" spans="2:3" x14ac:dyDescent="0.25">
      <c r="B8720" s="237">
        <v>8657</v>
      </c>
      <c r="C8720" s="236">
        <v>116.20279669220619</v>
      </c>
    </row>
    <row r="8721" spans="2:3" x14ac:dyDescent="0.25">
      <c r="B8721" s="237">
        <v>8658</v>
      </c>
      <c r="C8721" s="236">
        <v>148.27781009377526</v>
      </c>
    </row>
    <row r="8722" spans="2:3" x14ac:dyDescent="0.25">
      <c r="B8722" s="237">
        <v>8659</v>
      </c>
      <c r="C8722" s="236">
        <v>128.47057211664332</v>
      </c>
    </row>
    <row r="8723" spans="2:3" x14ac:dyDescent="0.25">
      <c r="B8723" s="237">
        <v>8660</v>
      </c>
      <c r="C8723" s="236">
        <v>132.41629406855284</v>
      </c>
    </row>
    <row r="8724" spans="2:3" x14ac:dyDescent="0.25">
      <c r="B8724" s="237">
        <v>8661</v>
      </c>
      <c r="C8724" s="236">
        <v>77.852570546235924</v>
      </c>
    </row>
    <row r="8725" spans="2:3" x14ac:dyDescent="0.25">
      <c r="B8725" s="237">
        <v>8662</v>
      </c>
      <c r="C8725" s="236">
        <v>164.72312851110851</v>
      </c>
    </row>
    <row r="8726" spans="2:3" x14ac:dyDescent="0.25">
      <c r="B8726" s="237">
        <v>8663</v>
      </c>
      <c r="C8726" s="236">
        <v>88.460826426882917</v>
      </c>
    </row>
    <row r="8727" spans="2:3" x14ac:dyDescent="0.25">
      <c r="B8727" s="237">
        <v>8664</v>
      </c>
      <c r="C8727" s="236">
        <v>102.97506978285803</v>
      </c>
    </row>
    <row r="8728" spans="2:3" x14ac:dyDescent="0.25">
      <c r="B8728" s="237">
        <v>8665</v>
      </c>
      <c r="C8728" s="236">
        <v>162.74529347147833</v>
      </c>
    </row>
    <row r="8729" spans="2:3" x14ac:dyDescent="0.25">
      <c r="B8729" s="237">
        <v>8666</v>
      </c>
      <c r="C8729" s="236">
        <v>110.37969325046424</v>
      </c>
    </row>
    <row r="8730" spans="2:3" x14ac:dyDescent="0.25">
      <c r="B8730" s="237">
        <v>8667</v>
      </c>
      <c r="C8730" s="236">
        <v>196.42667050725169</v>
      </c>
    </row>
    <row r="8731" spans="2:3" x14ac:dyDescent="0.25">
      <c r="B8731" s="237">
        <v>8668</v>
      </c>
      <c r="C8731" s="236">
        <v>175.72893449146133</v>
      </c>
    </row>
    <row r="8732" spans="2:3" x14ac:dyDescent="0.25">
      <c r="B8732" s="237">
        <v>8669</v>
      </c>
      <c r="C8732" s="236">
        <v>140.40227481423659</v>
      </c>
    </row>
    <row r="8733" spans="2:3" x14ac:dyDescent="0.25">
      <c r="B8733" s="237">
        <v>8670</v>
      </c>
      <c r="C8733" s="236">
        <v>132.24870043643512</v>
      </c>
    </row>
    <row r="8734" spans="2:3" x14ac:dyDescent="0.25">
      <c r="B8734" s="237">
        <v>8671</v>
      </c>
      <c r="C8734" s="236">
        <v>172.75021805416969</v>
      </c>
    </row>
    <row r="8735" spans="2:3" x14ac:dyDescent="0.25">
      <c r="B8735" s="237">
        <v>8672</v>
      </c>
      <c r="C8735" s="236">
        <v>82.900159849632288</v>
      </c>
    </row>
    <row r="8736" spans="2:3" x14ac:dyDescent="0.25">
      <c r="B8736" s="237">
        <v>8673</v>
      </c>
      <c r="C8736" s="236">
        <v>141.74920227900265</v>
      </c>
    </row>
    <row r="8737" spans="2:3" x14ac:dyDescent="0.25">
      <c r="B8737" s="237">
        <v>8674</v>
      </c>
      <c r="C8737" s="236">
        <v>117.27307887930819</v>
      </c>
    </row>
    <row r="8738" spans="2:3" x14ac:dyDescent="0.25">
      <c r="B8738" s="237">
        <v>8675</v>
      </c>
      <c r="C8738" s="236">
        <v>111.9392766494268</v>
      </c>
    </row>
    <row r="8739" spans="2:3" x14ac:dyDescent="0.25">
      <c r="B8739" s="237">
        <v>8676</v>
      </c>
      <c r="C8739" s="236">
        <v>118.15019923498818</v>
      </c>
    </row>
    <row r="8740" spans="2:3" x14ac:dyDescent="0.25">
      <c r="B8740" s="237">
        <v>8677</v>
      </c>
      <c r="C8740" s="236">
        <v>138.99513377919274</v>
      </c>
    </row>
    <row r="8741" spans="2:3" x14ac:dyDescent="0.25">
      <c r="B8741" s="237">
        <v>8678</v>
      </c>
      <c r="C8741" s="236">
        <v>184.45892726106456</v>
      </c>
    </row>
    <row r="8742" spans="2:3" x14ac:dyDescent="0.25">
      <c r="B8742" s="237">
        <v>8679</v>
      </c>
      <c r="C8742" s="236">
        <v>133.00795692604839</v>
      </c>
    </row>
    <row r="8743" spans="2:3" x14ac:dyDescent="0.25">
      <c r="B8743" s="237">
        <v>8680</v>
      </c>
      <c r="C8743" s="236">
        <v>99.943965509444013</v>
      </c>
    </row>
    <row r="8744" spans="2:3" x14ac:dyDescent="0.25">
      <c r="B8744" s="237">
        <v>8681</v>
      </c>
      <c r="C8744" s="236">
        <v>123.85796312219392</v>
      </c>
    </row>
    <row r="8745" spans="2:3" x14ac:dyDescent="0.25">
      <c r="B8745" s="237">
        <v>8682</v>
      </c>
      <c r="C8745" s="236">
        <v>173.71676168339013</v>
      </c>
    </row>
    <row r="8746" spans="2:3" x14ac:dyDescent="0.25">
      <c r="B8746" s="237">
        <v>8683</v>
      </c>
      <c r="C8746" s="236">
        <v>91.996310507877411</v>
      </c>
    </row>
    <row r="8747" spans="2:3" x14ac:dyDescent="0.25">
      <c r="B8747" s="237">
        <v>8684</v>
      </c>
      <c r="C8747" s="236">
        <v>149.97302465945745</v>
      </c>
    </row>
    <row r="8748" spans="2:3" x14ac:dyDescent="0.25">
      <c r="B8748" s="237">
        <v>8685</v>
      </c>
      <c r="C8748" s="236">
        <v>89.163608813533699</v>
      </c>
    </row>
    <row r="8749" spans="2:3" x14ac:dyDescent="0.25">
      <c r="B8749" s="237">
        <v>8686</v>
      </c>
      <c r="C8749" s="236">
        <v>132.60933294276327</v>
      </c>
    </row>
    <row r="8750" spans="2:3" x14ac:dyDescent="0.25">
      <c r="B8750" s="237">
        <v>8687</v>
      </c>
      <c r="C8750" s="236">
        <v>84.731797800655514</v>
      </c>
    </row>
    <row r="8751" spans="2:3" x14ac:dyDescent="0.25">
      <c r="B8751" s="237">
        <v>8688</v>
      </c>
      <c r="C8751" s="236">
        <v>131.96987432174129</v>
      </c>
    </row>
    <row r="8752" spans="2:3" x14ac:dyDescent="0.25">
      <c r="B8752" s="237">
        <v>8689</v>
      </c>
      <c r="C8752" s="236">
        <v>134.78896487132656</v>
      </c>
    </row>
    <row r="8753" spans="2:3" x14ac:dyDescent="0.25">
      <c r="B8753" s="237">
        <v>8690</v>
      </c>
      <c r="C8753" s="236">
        <v>135.45724844264362</v>
      </c>
    </row>
    <row r="8754" spans="2:3" x14ac:dyDescent="0.25">
      <c r="B8754" s="237">
        <v>8691</v>
      </c>
      <c r="C8754" s="236">
        <v>166.38497935618565</v>
      </c>
    </row>
    <row r="8755" spans="2:3" x14ac:dyDescent="0.25">
      <c r="B8755" s="237">
        <v>8692</v>
      </c>
      <c r="C8755" s="236">
        <v>98.956136226919284</v>
      </c>
    </row>
    <row r="8756" spans="2:3" x14ac:dyDescent="0.25">
      <c r="B8756" s="237">
        <v>8693</v>
      </c>
      <c r="C8756" s="236">
        <v>129.68869891637425</v>
      </c>
    </row>
    <row r="8757" spans="2:3" x14ac:dyDescent="0.25">
      <c r="B8757" s="237">
        <v>8694</v>
      </c>
      <c r="C8757" s="236">
        <v>137.54868265493522</v>
      </c>
    </row>
    <row r="8758" spans="2:3" x14ac:dyDescent="0.25">
      <c r="B8758" s="237">
        <v>8695</v>
      </c>
      <c r="C8758" s="236">
        <v>170.63261823878642</v>
      </c>
    </row>
    <row r="8759" spans="2:3" x14ac:dyDescent="0.25">
      <c r="B8759" s="237">
        <v>8696</v>
      </c>
      <c r="C8759" s="236">
        <v>138.77443642623092</v>
      </c>
    </row>
    <row r="8760" spans="2:3" x14ac:dyDescent="0.25">
      <c r="B8760" s="237">
        <v>8697</v>
      </c>
      <c r="C8760" s="236">
        <v>143.44244360158191</v>
      </c>
    </row>
    <row r="8761" spans="2:3" x14ac:dyDescent="0.25">
      <c r="B8761" s="237">
        <v>8698</v>
      </c>
      <c r="C8761" s="236">
        <v>115.42341999258937</v>
      </c>
    </row>
    <row r="8762" spans="2:3" x14ac:dyDescent="0.25">
      <c r="B8762" s="237">
        <v>8699</v>
      </c>
      <c r="C8762" s="236">
        <v>122.5495472881712</v>
      </c>
    </row>
    <row r="8763" spans="2:3" x14ac:dyDescent="0.25">
      <c r="B8763" s="237">
        <v>8700</v>
      </c>
      <c r="C8763" s="236">
        <v>177.71239610241796</v>
      </c>
    </row>
    <row r="8764" spans="2:3" x14ac:dyDescent="0.25">
      <c r="B8764" s="237">
        <v>8701</v>
      </c>
      <c r="C8764" s="236">
        <v>147.64117514335365</v>
      </c>
    </row>
    <row r="8765" spans="2:3" x14ac:dyDescent="0.25">
      <c r="B8765" s="237">
        <v>8702</v>
      </c>
      <c r="C8765" s="236">
        <v>132.36668510568981</v>
      </c>
    </row>
    <row r="8766" spans="2:3" x14ac:dyDescent="0.25">
      <c r="B8766" s="237">
        <v>8703</v>
      </c>
      <c r="C8766" s="236">
        <v>131.36021874729911</v>
      </c>
    </row>
    <row r="8767" spans="2:3" x14ac:dyDescent="0.25">
      <c r="B8767" s="237">
        <v>8704</v>
      </c>
      <c r="C8767" s="236">
        <v>119.65314996167598</v>
      </c>
    </row>
    <row r="8768" spans="2:3" x14ac:dyDescent="0.25">
      <c r="B8768" s="237">
        <v>8705</v>
      </c>
      <c r="C8768" s="236">
        <v>262.72881744965548</v>
      </c>
    </row>
    <row r="8769" spans="2:3" x14ac:dyDescent="0.25">
      <c r="B8769" s="237">
        <v>8706</v>
      </c>
      <c r="C8769" s="236">
        <v>77.796725045159278</v>
      </c>
    </row>
    <row r="8770" spans="2:3" x14ac:dyDescent="0.25">
      <c r="B8770" s="237">
        <v>8707</v>
      </c>
      <c r="C8770" s="236">
        <v>194.7905747716932</v>
      </c>
    </row>
    <row r="8771" spans="2:3" x14ac:dyDescent="0.25">
      <c r="B8771" s="237">
        <v>8708</v>
      </c>
      <c r="C8771" s="236">
        <v>181.64734954197402</v>
      </c>
    </row>
    <row r="8772" spans="2:3" x14ac:dyDescent="0.25">
      <c r="B8772" s="237">
        <v>8709</v>
      </c>
      <c r="C8772" s="236">
        <v>114.57014263650314</v>
      </c>
    </row>
    <row r="8773" spans="2:3" x14ac:dyDescent="0.25">
      <c r="B8773" s="237">
        <v>8710</v>
      </c>
      <c r="C8773" s="236">
        <v>76.788518652835862</v>
      </c>
    </row>
    <row r="8774" spans="2:3" x14ac:dyDescent="0.25">
      <c r="B8774" s="237">
        <v>8711</v>
      </c>
      <c r="C8774" s="236">
        <v>84.089519815551085</v>
      </c>
    </row>
    <row r="8775" spans="2:3" x14ac:dyDescent="0.25">
      <c r="B8775" s="237">
        <v>8712</v>
      </c>
      <c r="C8775" s="236">
        <v>185.62002422730066</v>
      </c>
    </row>
    <row r="8776" spans="2:3" x14ac:dyDescent="0.25">
      <c r="B8776" s="237">
        <v>8713</v>
      </c>
      <c r="C8776" s="236">
        <v>120.18128205870327</v>
      </c>
    </row>
    <row r="8777" spans="2:3" x14ac:dyDescent="0.25">
      <c r="B8777" s="237">
        <v>8714</v>
      </c>
      <c r="C8777" s="236">
        <v>151.81058926103</v>
      </c>
    </row>
    <row r="8778" spans="2:3" x14ac:dyDescent="0.25">
      <c r="B8778" s="237">
        <v>8715</v>
      </c>
      <c r="C8778" s="236">
        <v>127.44419920684669</v>
      </c>
    </row>
    <row r="8779" spans="2:3" x14ac:dyDescent="0.25">
      <c r="B8779" s="237">
        <v>8716</v>
      </c>
      <c r="C8779" s="236">
        <v>216.52397885846148</v>
      </c>
    </row>
    <row r="8780" spans="2:3" x14ac:dyDescent="0.25">
      <c r="B8780" s="237">
        <v>8717</v>
      </c>
      <c r="C8780" s="236">
        <v>128.77307049426463</v>
      </c>
    </row>
    <row r="8781" spans="2:3" x14ac:dyDescent="0.25">
      <c r="B8781" s="237">
        <v>8718</v>
      </c>
      <c r="C8781" s="236">
        <v>162.82893101200781</v>
      </c>
    </row>
    <row r="8782" spans="2:3" x14ac:dyDescent="0.25">
      <c r="B8782" s="237">
        <v>8719</v>
      </c>
      <c r="C8782" s="236">
        <v>115.05746017095568</v>
      </c>
    </row>
    <row r="8783" spans="2:3" x14ac:dyDescent="0.25">
      <c r="B8783" s="237">
        <v>8720</v>
      </c>
      <c r="C8783" s="236">
        <v>215.53522771591491</v>
      </c>
    </row>
    <row r="8784" spans="2:3" x14ac:dyDescent="0.25">
      <c r="B8784" s="237">
        <v>8721</v>
      </c>
      <c r="C8784" s="236">
        <v>165.34149302485011</v>
      </c>
    </row>
    <row r="8785" spans="2:3" x14ac:dyDescent="0.25">
      <c r="B8785" s="237">
        <v>8722</v>
      </c>
      <c r="C8785" s="236">
        <v>87.68174936960898</v>
      </c>
    </row>
    <row r="8786" spans="2:3" x14ac:dyDescent="0.25">
      <c r="B8786" s="237">
        <v>8723</v>
      </c>
      <c r="C8786" s="236">
        <v>180.40770386743023</v>
      </c>
    </row>
    <row r="8787" spans="2:3" x14ac:dyDescent="0.25">
      <c r="B8787" s="237">
        <v>8724</v>
      </c>
      <c r="C8787" s="236">
        <v>81.597269086640196</v>
      </c>
    </row>
    <row r="8788" spans="2:3" x14ac:dyDescent="0.25">
      <c r="B8788" s="237">
        <v>8725</v>
      </c>
      <c r="C8788" s="236">
        <v>136.48457745657774</v>
      </c>
    </row>
    <row r="8789" spans="2:3" x14ac:dyDescent="0.25">
      <c r="B8789" s="237">
        <v>8726</v>
      </c>
      <c r="C8789" s="236">
        <v>158.61412301266486</v>
      </c>
    </row>
    <row r="8790" spans="2:3" x14ac:dyDescent="0.25">
      <c r="B8790" s="237">
        <v>8727</v>
      </c>
      <c r="C8790" s="236">
        <v>166.99409593691163</v>
      </c>
    </row>
    <row r="8791" spans="2:3" x14ac:dyDescent="0.25">
      <c r="B8791" s="237">
        <v>8728</v>
      </c>
      <c r="C8791" s="236">
        <v>71.017256108332006</v>
      </c>
    </row>
    <row r="8792" spans="2:3" x14ac:dyDescent="0.25">
      <c r="B8792" s="237">
        <v>8729</v>
      </c>
      <c r="C8792" s="236">
        <v>127.32213616457646</v>
      </c>
    </row>
    <row r="8793" spans="2:3" x14ac:dyDescent="0.25">
      <c r="B8793" s="237">
        <v>8730</v>
      </c>
      <c r="C8793" s="236">
        <v>68.267548668229452</v>
      </c>
    </row>
    <row r="8794" spans="2:3" x14ac:dyDescent="0.25">
      <c r="B8794" s="237">
        <v>8731</v>
      </c>
      <c r="C8794" s="236">
        <v>123.66428040043239</v>
      </c>
    </row>
    <row r="8795" spans="2:3" x14ac:dyDescent="0.25">
      <c r="B8795" s="237">
        <v>8732</v>
      </c>
      <c r="C8795" s="236">
        <v>131.83104947392627</v>
      </c>
    </row>
    <row r="8796" spans="2:3" x14ac:dyDescent="0.25">
      <c r="B8796" s="237">
        <v>8733</v>
      </c>
      <c r="C8796" s="236">
        <v>133.50234719270415</v>
      </c>
    </row>
    <row r="8797" spans="2:3" x14ac:dyDescent="0.25">
      <c r="B8797" s="237">
        <v>8734</v>
      </c>
      <c r="C8797" s="236">
        <v>183.15251805645011</v>
      </c>
    </row>
    <row r="8798" spans="2:3" x14ac:dyDescent="0.25">
      <c r="B8798" s="237">
        <v>8735</v>
      </c>
      <c r="C8798" s="236">
        <v>141.39667954204441</v>
      </c>
    </row>
    <row r="8799" spans="2:3" x14ac:dyDescent="0.25">
      <c r="B8799" s="237">
        <v>8736</v>
      </c>
      <c r="C8799" s="236">
        <v>96.52336796453443</v>
      </c>
    </row>
    <row r="8800" spans="2:3" x14ac:dyDescent="0.25">
      <c r="B8800" s="237">
        <v>8737</v>
      </c>
      <c r="C8800" s="236">
        <v>204.16254523320785</v>
      </c>
    </row>
    <row r="8801" spans="2:3" x14ac:dyDescent="0.25">
      <c r="B8801" s="237">
        <v>8738</v>
      </c>
      <c r="C8801" s="236">
        <v>142.57741214342133</v>
      </c>
    </row>
    <row r="8802" spans="2:3" x14ac:dyDescent="0.25">
      <c r="B8802" s="237">
        <v>8739</v>
      </c>
      <c r="C8802" s="236">
        <v>203.94339566698233</v>
      </c>
    </row>
    <row r="8803" spans="2:3" x14ac:dyDescent="0.25">
      <c r="B8803" s="237">
        <v>8740</v>
      </c>
      <c r="C8803" s="236">
        <v>201.70534060831608</v>
      </c>
    </row>
    <row r="8804" spans="2:3" x14ac:dyDescent="0.25">
      <c r="B8804" s="237">
        <v>8741</v>
      </c>
      <c r="C8804" s="236">
        <v>128.26875773695826</v>
      </c>
    </row>
    <row r="8805" spans="2:3" x14ac:dyDescent="0.25">
      <c r="B8805" s="237">
        <v>8742</v>
      </c>
      <c r="C8805" s="236">
        <v>164.50032227943501</v>
      </c>
    </row>
    <row r="8806" spans="2:3" x14ac:dyDescent="0.25">
      <c r="B8806" s="237">
        <v>8743</v>
      </c>
      <c r="C8806" s="236">
        <v>75.740796115058558</v>
      </c>
    </row>
    <row r="8807" spans="2:3" x14ac:dyDescent="0.25">
      <c r="B8807" s="237">
        <v>8744</v>
      </c>
      <c r="C8807" s="236">
        <v>157.14181767455403</v>
      </c>
    </row>
    <row r="8808" spans="2:3" x14ac:dyDescent="0.25">
      <c r="B8808" s="237">
        <v>8745</v>
      </c>
      <c r="C8808" s="236">
        <v>124.96377193167784</v>
      </c>
    </row>
    <row r="8809" spans="2:3" x14ac:dyDescent="0.25">
      <c r="B8809" s="237">
        <v>8746</v>
      </c>
      <c r="C8809" s="236">
        <v>147.40085682844449</v>
      </c>
    </row>
    <row r="8810" spans="2:3" x14ac:dyDescent="0.25">
      <c r="B8810" s="237">
        <v>8747</v>
      </c>
      <c r="C8810" s="236">
        <v>116.85412262855303</v>
      </c>
    </row>
    <row r="8811" spans="2:3" x14ac:dyDescent="0.25">
      <c r="B8811" s="237">
        <v>8748</v>
      </c>
      <c r="C8811" s="236">
        <v>113.84034309723231</v>
      </c>
    </row>
    <row r="8812" spans="2:3" x14ac:dyDescent="0.25">
      <c r="B8812" s="237">
        <v>8749</v>
      </c>
      <c r="C8812" s="236">
        <v>145.58858269845447</v>
      </c>
    </row>
    <row r="8813" spans="2:3" x14ac:dyDescent="0.25">
      <c r="B8813" s="237">
        <v>8750</v>
      </c>
      <c r="C8813" s="236">
        <v>158.51458879943988</v>
      </c>
    </row>
    <row r="8814" spans="2:3" x14ac:dyDescent="0.25">
      <c r="B8814" s="237">
        <v>8751</v>
      </c>
      <c r="C8814" s="236">
        <v>113.03889791784789</v>
      </c>
    </row>
    <row r="8815" spans="2:3" x14ac:dyDescent="0.25">
      <c r="B8815" s="237">
        <v>8752</v>
      </c>
      <c r="C8815" s="236">
        <v>215.99521309347134</v>
      </c>
    </row>
    <row r="8816" spans="2:3" x14ac:dyDescent="0.25">
      <c r="B8816" s="237">
        <v>8753</v>
      </c>
      <c r="C8816" s="236">
        <v>82.904258738095919</v>
      </c>
    </row>
    <row r="8817" spans="2:3" x14ac:dyDescent="0.25">
      <c r="B8817" s="237">
        <v>8754</v>
      </c>
      <c r="C8817" s="236">
        <v>131.48399226359976</v>
      </c>
    </row>
    <row r="8818" spans="2:3" x14ac:dyDescent="0.25">
      <c r="B8818" s="237">
        <v>8755</v>
      </c>
      <c r="C8818" s="236">
        <v>156.13685343125002</v>
      </c>
    </row>
    <row r="8819" spans="2:3" x14ac:dyDescent="0.25">
      <c r="B8819" s="237">
        <v>8756</v>
      </c>
      <c r="C8819" s="236">
        <v>100.12211014886243</v>
      </c>
    </row>
    <row r="8820" spans="2:3" x14ac:dyDescent="0.25">
      <c r="B8820" s="237">
        <v>8757</v>
      </c>
      <c r="C8820" s="236">
        <v>152.41363535855652</v>
      </c>
    </row>
    <row r="8821" spans="2:3" x14ac:dyDescent="0.25">
      <c r="B8821" s="237">
        <v>8758</v>
      </c>
      <c r="C8821" s="236">
        <v>86.224229912058263</v>
      </c>
    </row>
    <row r="8822" spans="2:3" x14ac:dyDescent="0.25">
      <c r="B8822" s="237">
        <v>8759</v>
      </c>
      <c r="C8822" s="236">
        <v>147.94661203678518</v>
      </c>
    </row>
    <row r="8823" spans="2:3" x14ac:dyDescent="0.25">
      <c r="B8823" s="237">
        <v>8760</v>
      </c>
      <c r="C8823" s="236">
        <v>115.60567581494266</v>
      </c>
    </row>
    <row r="8824" spans="2:3" x14ac:dyDescent="0.25">
      <c r="B8824" s="237">
        <v>8761</v>
      </c>
      <c r="C8824" s="236">
        <v>154.10788353924451</v>
      </c>
    </row>
    <row r="8825" spans="2:3" x14ac:dyDescent="0.25">
      <c r="B8825" s="237">
        <v>8762</v>
      </c>
      <c r="C8825" s="236">
        <v>100.38027636605491</v>
      </c>
    </row>
    <row r="8826" spans="2:3" x14ac:dyDescent="0.25">
      <c r="B8826" s="237">
        <v>8763</v>
      </c>
      <c r="C8826" s="236">
        <v>103.26658783662533</v>
      </c>
    </row>
    <row r="8827" spans="2:3" x14ac:dyDescent="0.25">
      <c r="B8827" s="237">
        <v>8764</v>
      </c>
      <c r="C8827" s="236">
        <v>113.31779212338162</v>
      </c>
    </row>
    <row r="8828" spans="2:3" x14ac:dyDescent="0.25">
      <c r="B8828" s="237">
        <v>8765</v>
      </c>
      <c r="C8828" s="236">
        <v>105.98717070378774</v>
      </c>
    </row>
    <row r="8829" spans="2:3" x14ac:dyDescent="0.25">
      <c r="B8829" s="237">
        <v>8766</v>
      </c>
      <c r="C8829" s="236">
        <v>96.865829262788736</v>
      </c>
    </row>
    <row r="8830" spans="2:3" x14ac:dyDescent="0.25">
      <c r="B8830" s="237">
        <v>8767</v>
      </c>
      <c r="C8830" s="236">
        <v>148.14485793024215</v>
      </c>
    </row>
    <row r="8831" spans="2:3" x14ac:dyDescent="0.25">
      <c r="B8831" s="237">
        <v>8768</v>
      </c>
      <c r="C8831" s="236">
        <v>129.37019534383913</v>
      </c>
    </row>
    <row r="8832" spans="2:3" x14ac:dyDescent="0.25">
      <c r="B8832" s="237">
        <v>8769</v>
      </c>
      <c r="C8832" s="236">
        <v>116.16257375869918</v>
      </c>
    </row>
    <row r="8833" spans="2:3" x14ac:dyDescent="0.25">
      <c r="B8833" s="237">
        <v>8770</v>
      </c>
      <c r="C8833" s="236">
        <v>87.380125788224191</v>
      </c>
    </row>
    <row r="8834" spans="2:3" x14ac:dyDescent="0.25">
      <c r="B8834" s="237">
        <v>8771</v>
      </c>
      <c r="C8834" s="236">
        <v>97.203482113809002</v>
      </c>
    </row>
    <row r="8835" spans="2:3" x14ac:dyDescent="0.25">
      <c r="B8835" s="237">
        <v>8772</v>
      </c>
      <c r="C8835" s="236">
        <v>165.99229805008554</v>
      </c>
    </row>
    <row r="8836" spans="2:3" x14ac:dyDescent="0.25">
      <c r="B8836" s="237">
        <v>8773</v>
      </c>
      <c r="C8836" s="236">
        <v>109.96364670047389</v>
      </c>
    </row>
    <row r="8837" spans="2:3" x14ac:dyDescent="0.25">
      <c r="B8837" s="237">
        <v>8774</v>
      </c>
      <c r="C8837" s="236">
        <v>101.13587594799129</v>
      </c>
    </row>
    <row r="8838" spans="2:3" x14ac:dyDescent="0.25">
      <c r="B8838" s="237">
        <v>8775</v>
      </c>
      <c r="C8838" s="236">
        <v>133.94015370347293</v>
      </c>
    </row>
    <row r="8839" spans="2:3" x14ac:dyDescent="0.25">
      <c r="B8839" s="237">
        <v>8776</v>
      </c>
      <c r="C8839" s="236">
        <v>207.55883231688321</v>
      </c>
    </row>
    <row r="8840" spans="2:3" x14ac:dyDescent="0.25">
      <c r="B8840" s="237">
        <v>8777</v>
      </c>
      <c r="C8840" s="236">
        <v>129.28391925110216</v>
      </c>
    </row>
    <row r="8841" spans="2:3" x14ac:dyDescent="0.25">
      <c r="B8841" s="237">
        <v>8778</v>
      </c>
      <c r="C8841" s="236">
        <v>120.20777043484476</v>
      </c>
    </row>
    <row r="8842" spans="2:3" x14ac:dyDescent="0.25">
      <c r="B8842" s="237">
        <v>8779</v>
      </c>
      <c r="C8842" s="236">
        <v>194.02074668304849</v>
      </c>
    </row>
    <row r="8843" spans="2:3" x14ac:dyDescent="0.25">
      <c r="B8843" s="237">
        <v>8780</v>
      </c>
      <c r="C8843" s="236">
        <v>101.02668253351018</v>
      </c>
    </row>
    <row r="8844" spans="2:3" x14ac:dyDescent="0.25">
      <c r="B8844" s="237">
        <v>8781</v>
      </c>
      <c r="C8844" s="236">
        <v>103.64590523198027</v>
      </c>
    </row>
    <row r="8845" spans="2:3" x14ac:dyDescent="0.25">
      <c r="B8845" s="237">
        <v>8782</v>
      </c>
      <c r="C8845" s="236">
        <v>219.85014997671652</v>
      </c>
    </row>
    <row r="8846" spans="2:3" x14ac:dyDescent="0.25">
      <c r="B8846" s="237">
        <v>8783</v>
      </c>
      <c r="C8846" s="236">
        <v>106.4710825683827</v>
      </c>
    </row>
    <row r="8847" spans="2:3" x14ac:dyDescent="0.25">
      <c r="B8847" s="237">
        <v>8784</v>
      </c>
      <c r="C8847" s="236">
        <v>93.402461351037928</v>
      </c>
    </row>
    <row r="8848" spans="2:3" x14ac:dyDescent="0.25">
      <c r="B8848" s="237">
        <v>8785</v>
      </c>
      <c r="C8848" s="236">
        <v>171.76902981437007</v>
      </c>
    </row>
    <row r="8849" spans="2:3" x14ac:dyDescent="0.25">
      <c r="B8849" s="237">
        <v>8786</v>
      </c>
      <c r="C8849" s="236">
        <v>97.642391590913789</v>
      </c>
    </row>
    <row r="8850" spans="2:3" x14ac:dyDescent="0.25">
      <c r="B8850" s="237">
        <v>8787</v>
      </c>
      <c r="C8850" s="236">
        <v>131.61974811951688</v>
      </c>
    </row>
    <row r="8851" spans="2:3" x14ac:dyDescent="0.25">
      <c r="B8851" s="237">
        <v>8788</v>
      </c>
      <c r="C8851" s="236">
        <v>93.099721344026946</v>
      </c>
    </row>
    <row r="8852" spans="2:3" x14ac:dyDescent="0.25">
      <c r="B8852" s="237">
        <v>8789</v>
      </c>
      <c r="C8852" s="236">
        <v>103.18187431938122</v>
      </c>
    </row>
    <row r="8853" spans="2:3" x14ac:dyDescent="0.25">
      <c r="B8853" s="237">
        <v>8790</v>
      </c>
      <c r="C8853" s="236">
        <v>104.78093538257336</v>
      </c>
    </row>
    <row r="8854" spans="2:3" x14ac:dyDescent="0.25">
      <c r="B8854" s="237">
        <v>8791</v>
      </c>
      <c r="C8854" s="236">
        <v>125.5797421425132</v>
      </c>
    </row>
    <row r="8855" spans="2:3" x14ac:dyDescent="0.25">
      <c r="B8855" s="237">
        <v>8792</v>
      </c>
      <c r="C8855" s="236">
        <v>120.60642024575293</v>
      </c>
    </row>
    <row r="8856" spans="2:3" x14ac:dyDescent="0.25">
      <c r="B8856" s="237">
        <v>8793</v>
      </c>
      <c r="C8856" s="236">
        <v>147.49443913090423</v>
      </c>
    </row>
    <row r="8857" spans="2:3" x14ac:dyDescent="0.25">
      <c r="B8857" s="237">
        <v>8794</v>
      </c>
      <c r="C8857" s="236">
        <v>107.19107547803121</v>
      </c>
    </row>
    <row r="8858" spans="2:3" x14ac:dyDescent="0.25">
      <c r="B8858" s="237">
        <v>8795</v>
      </c>
      <c r="C8858" s="236">
        <v>82.431545100699481</v>
      </c>
    </row>
    <row r="8859" spans="2:3" x14ac:dyDescent="0.25">
      <c r="B8859" s="237">
        <v>8796</v>
      </c>
      <c r="C8859" s="236">
        <v>155.58086890171035</v>
      </c>
    </row>
    <row r="8860" spans="2:3" x14ac:dyDescent="0.25">
      <c r="B8860" s="237">
        <v>8797</v>
      </c>
      <c r="C8860" s="236">
        <v>154.74358689834702</v>
      </c>
    </row>
    <row r="8861" spans="2:3" x14ac:dyDescent="0.25">
      <c r="B8861" s="237">
        <v>8798</v>
      </c>
      <c r="C8861" s="236">
        <v>188.93329261103986</v>
      </c>
    </row>
    <row r="8862" spans="2:3" x14ac:dyDescent="0.25">
      <c r="B8862" s="237">
        <v>8799</v>
      </c>
      <c r="C8862" s="236">
        <v>180.18953136338365</v>
      </c>
    </row>
    <row r="8863" spans="2:3" x14ac:dyDescent="0.25">
      <c r="B8863" s="237">
        <v>8800</v>
      </c>
      <c r="C8863" s="236">
        <v>119.82542973094537</v>
      </c>
    </row>
    <row r="8864" spans="2:3" x14ac:dyDescent="0.25">
      <c r="B8864" s="237">
        <v>8801</v>
      </c>
      <c r="C8864" s="236">
        <v>112.96742859600852</v>
      </c>
    </row>
    <row r="8865" spans="2:3" x14ac:dyDescent="0.25">
      <c r="B8865" s="237">
        <v>8802</v>
      </c>
      <c r="C8865" s="236">
        <v>121.83487919005678</v>
      </c>
    </row>
    <row r="8866" spans="2:3" x14ac:dyDescent="0.25">
      <c r="B8866" s="237">
        <v>8803</v>
      </c>
      <c r="C8866" s="236">
        <v>154.44025563124526</v>
      </c>
    </row>
    <row r="8867" spans="2:3" x14ac:dyDescent="0.25">
      <c r="B8867" s="237">
        <v>8804</v>
      </c>
      <c r="C8867" s="236">
        <v>123.321110211489</v>
      </c>
    </row>
    <row r="8868" spans="2:3" x14ac:dyDescent="0.25">
      <c r="B8868" s="237">
        <v>8805</v>
      </c>
      <c r="C8868" s="236">
        <v>90.917827054972634</v>
      </c>
    </row>
    <row r="8869" spans="2:3" x14ac:dyDescent="0.25">
      <c r="B8869" s="237">
        <v>8806</v>
      </c>
      <c r="C8869" s="236">
        <v>74.518652470132281</v>
      </c>
    </row>
    <row r="8870" spans="2:3" x14ac:dyDescent="0.25">
      <c r="B8870" s="237">
        <v>8807</v>
      </c>
      <c r="C8870" s="236">
        <v>93.867660334392156</v>
      </c>
    </row>
    <row r="8871" spans="2:3" x14ac:dyDescent="0.25">
      <c r="B8871" s="237">
        <v>8808</v>
      </c>
      <c r="C8871" s="236">
        <v>146.28031569607859</v>
      </c>
    </row>
    <row r="8872" spans="2:3" x14ac:dyDescent="0.25">
      <c r="B8872" s="237">
        <v>8809</v>
      </c>
      <c r="C8872" s="236">
        <v>154.1877295651496</v>
      </c>
    </row>
    <row r="8873" spans="2:3" x14ac:dyDescent="0.25">
      <c r="B8873" s="237">
        <v>8810</v>
      </c>
      <c r="C8873" s="236">
        <v>99.434013983371173</v>
      </c>
    </row>
    <row r="8874" spans="2:3" x14ac:dyDescent="0.25">
      <c r="B8874" s="237">
        <v>8811</v>
      </c>
      <c r="C8874" s="236">
        <v>95.852594110796616</v>
      </c>
    </row>
    <row r="8875" spans="2:3" x14ac:dyDescent="0.25">
      <c r="B8875" s="237">
        <v>8812</v>
      </c>
      <c r="C8875" s="236">
        <v>105.89579203170179</v>
      </c>
    </row>
    <row r="8876" spans="2:3" x14ac:dyDescent="0.25">
      <c r="B8876" s="237">
        <v>8813</v>
      </c>
      <c r="C8876" s="236">
        <v>112.6292421668646</v>
      </c>
    </row>
    <row r="8877" spans="2:3" x14ac:dyDescent="0.25">
      <c r="B8877" s="237">
        <v>8814</v>
      </c>
      <c r="C8877" s="236">
        <v>113.61551113039799</v>
      </c>
    </row>
    <row r="8878" spans="2:3" x14ac:dyDescent="0.25">
      <c r="B8878" s="237">
        <v>8815</v>
      </c>
      <c r="C8878" s="236">
        <v>124.17671896506646</v>
      </c>
    </row>
    <row r="8879" spans="2:3" x14ac:dyDescent="0.25">
      <c r="B8879" s="237">
        <v>8816</v>
      </c>
      <c r="C8879" s="236">
        <v>65.430708246208482</v>
      </c>
    </row>
    <row r="8880" spans="2:3" x14ac:dyDescent="0.25">
      <c r="B8880" s="237">
        <v>8817</v>
      </c>
      <c r="C8880" s="236">
        <v>140.09369456834551</v>
      </c>
    </row>
    <row r="8881" spans="2:3" x14ac:dyDescent="0.25">
      <c r="B8881" s="237">
        <v>8818</v>
      </c>
      <c r="C8881" s="236">
        <v>101.62773154654954</v>
      </c>
    </row>
    <row r="8882" spans="2:3" x14ac:dyDescent="0.25">
      <c r="B8882" s="237">
        <v>8819</v>
      </c>
      <c r="C8882" s="236">
        <v>116.57088413148354</v>
      </c>
    </row>
    <row r="8883" spans="2:3" x14ac:dyDescent="0.25">
      <c r="B8883" s="237">
        <v>8820</v>
      </c>
      <c r="C8883" s="236">
        <v>100.82023631987627</v>
      </c>
    </row>
    <row r="8884" spans="2:3" x14ac:dyDescent="0.25">
      <c r="B8884" s="237">
        <v>8821</v>
      </c>
      <c r="C8884" s="236">
        <v>121.39591717656882</v>
      </c>
    </row>
    <row r="8885" spans="2:3" x14ac:dyDescent="0.25">
      <c r="B8885" s="237">
        <v>8822</v>
      </c>
      <c r="C8885" s="236">
        <v>123.90701937535972</v>
      </c>
    </row>
    <row r="8886" spans="2:3" x14ac:dyDescent="0.25">
      <c r="B8886" s="237">
        <v>8823</v>
      </c>
      <c r="C8886" s="236">
        <v>137.52034355424993</v>
      </c>
    </row>
    <row r="8887" spans="2:3" x14ac:dyDescent="0.25">
      <c r="B8887" s="237">
        <v>8824</v>
      </c>
      <c r="C8887" s="236">
        <v>171.11210374940615</v>
      </c>
    </row>
    <row r="8888" spans="2:3" x14ac:dyDescent="0.25">
      <c r="B8888" s="237">
        <v>8825</v>
      </c>
      <c r="C8888" s="236">
        <v>143.85769443794172</v>
      </c>
    </row>
    <row r="8889" spans="2:3" x14ac:dyDescent="0.25">
      <c r="B8889" s="237">
        <v>8826</v>
      </c>
      <c r="C8889" s="236">
        <v>139.41453767028872</v>
      </c>
    </row>
    <row r="8890" spans="2:3" x14ac:dyDescent="0.25">
      <c r="B8890" s="237">
        <v>8827</v>
      </c>
      <c r="C8890" s="236">
        <v>207.35513592161524</v>
      </c>
    </row>
    <row r="8891" spans="2:3" x14ac:dyDescent="0.25">
      <c r="B8891" s="237">
        <v>8828</v>
      </c>
      <c r="C8891" s="236">
        <v>162.89360732998705</v>
      </c>
    </row>
    <row r="8892" spans="2:3" x14ac:dyDescent="0.25">
      <c r="B8892" s="237">
        <v>8829</v>
      </c>
      <c r="C8892" s="236">
        <v>160.69676604542863</v>
      </c>
    </row>
    <row r="8893" spans="2:3" x14ac:dyDescent="0.25">
      <c r="B8893" s="237">
        <v>8830</v>
      </c>
      <c r="C8893" s="236">
        <v>115.34381556380862</v>
      </c>
    </row>
    <row r="8894" spans="2:3" x14ac:dyDescent="0.25">
      <c r="B8894" s="237">
        <v>8831</v>
      </c>
      <c r="C8894" s="236">
        <v>157.47402121210692</v>
      </c>
    </row>
    <row r="8895" spans="2:3" x14ac:dyDescent="0.25">
      <c r="B8895" s="237">
        <v>8832</v>
      </c>
      <c r="C8895" s="236">
        <v>103.42007907315853</v>
      </c>
    </row>
    <row r="8896" spans="2:3" x14ac:dyDescent="0.25">
      <c r="B8896" s="237">
        <v>8833</v>
      </c>
      <c r="C8896" s="236">
        <v>130.07774190781757</v>
      </c>
    </row>
    <row r="8897" spans="2:3" x14ac:dyDescent="0.25">
      <c r="B8897" s="237">
        <v>8834</v>
      </c>
      <c r="C8897" s="236">
        <v>73.21594743581349</v>
      </c>
    </row>
    <row r="8898" spans="2:3" x14ac:dyDescent="0.25">
      <c r="B8898" s="237">
        <v>8835</v>
      </c>
      <c r="C8898" s="236">
        <v>157.68561713164553</v>
      </c>
    </row>
    <row r="8899" spans="2:3" x14ac:dyDescent="0.25">
      <c r="B8899" s="237">
        <v>8836</v>
      </c>
      <c r="C8899" s="236">
        <v>94.54919435335178</v>
      </c>
    </row>
    <row r="8900" spans="2:3" x14ac:dyDescent="0.25">
      <c r="B8900" s="237">
        <v>8837</v>
      </c>
      <c r="C8900" s="236">
        <v>123.97821067122639</v>
      </c>
    </row>
    <row r="8901" spans="2:3" x14ac:dyDescent="0.25">
      <c r="B8901" s="237">
        <v>8838</v>
      </c>
      <c r="C8901" s="236">
        <v>86.336477428182647</v>
      </c>
    </row>
    <row r="8902" spans="2:3" x14ac:dyDescent="0.25">
      <c r="B8902" s="237">
        <v>8839</v>
      </c>
      <c r="C8902" s="236">
        <v>166.19031438366156</v>
      </c>
    </row>
    <row r="8903" spans="2:3" x14ac:dyDescent="0.25">
      <c r="B8903" s="237">
        <v>8840</v>
      </c>
      <c r="C8903" s="236">
        <v>170.25344255661091</v>
      </c>
    </row>
    <row r="8904" spans="2:3" x14ac:dyDescent="0.25">
      <c r="B8904" s="237">
        <v>8841</v>
      </c>
      <c r="C8904" s="236">
        <v>187.10699623104372</v>
      </c>
    </row>
    <row r="8905" spans="2:3" x14ac:dyDescent="0.25">
      <c r="B8905" s="237">
        <v>8842</v>
      </c>
      <c r="C8905" s="236">
        <v>137.41858327971681</v>
      </c>
    </row>
    <row r="8906" spans="2:3" x14ac:dyDescent="0.25">
      <c r="B8906" s="237">
        <v>8843</v>
      </c>
      <c r="C8906" s="236">
        <v>114.87068108889436</v>
      </c>
    </row>
    <row r="8907" spans="2:3" x14ac:dyDescent="0.25">
      <c r="B8907" s="237">
        <v>8844</v>
      </c>
      <c r="C8907" s="236">
        <v>113.35808134341983</v>
      </c>
    </row>
    <row r="8908" spans="2:3" x14ac:dyDescent="0.25">
      <c r="B8908" s="237">
        <v>8845</v>
      </c>
      <c r="C8908" s="236">
        <v>147.3376971610104</v>
      </c>
    </row>
    <row r="8909" spans="2:3" x14ac:dyDescent="0.25">
      <c r="B8909" s="237">
        <v>8846</v>
      </c>
      <c r="C8909" s="236">
        <v>140.00497571935563</v>
      </c>
    </row>
    <row r="8910" spans="2:3" x14ac:dyDescent="0.25">
      <c r="B8910" s="237">
        <v>8847</v>
      </c>
      <c r="C8910" s="236">
        <v>109.13319292210456</v>
      </c>
    </row>
    <row r="8911" spans="2:3" x14ac:dyDescent="0.25">
      <c r="B8911" s="237">
        <v>8848</v>
      </c>
      <c r="C8911" s="236">
        <v>93.04174324658193</v>
      </c>
    </row>
    <row r="8912" spans="2:3" x14ac:dyDescent="0.25">
      <c r="B8912" s="237">
        <v>8849</v>
      </c>
      <c r="C8912" s="236">
        <v>118.57532198563995</v>
      </c>
    </row>
    <row r="8913" spans="2:3" x14ac:dyDescent="0.25">
      <c r="B8913" s="237">
        <v>8850</v>
      </c>
      <c r="C8913" s="236">
        <v>136.79913091650906</v>
      </c>
    </row>
    <row r="8914" spans="2:3" x14ac:dyDescent="0.25">
      <c r="B8914" s="237">
        <v>8851</v>
      </c>
      <c r="C8914" s="236">
        <v>160.63144153599197</v>
      </c>
    </row>
    <row r="8915" spans="2:3" x14ac:dyDescent="0.25">
      <c r="B8915" s="237">
        <v>8852</v>
      </c>
      <c r="C8915" s="236">
        <v>139.59454050989913</v>
      </c>
    </row>
    <row r="8916" spans="2:3" x14ac:dyDescent="0.25">
      <c r="B8916" s="237">
        <v>8853</v>
      </c>
      <c r="C8916" s="236">
        <v>101.86417831633122</v>
      </c>
    </row>
    <row r="8917" spans="2:3" x14ac:dyDescent="0.25">
      <c r="B8917" s="237">
        <v>8854</v>
      </c>
      <c r="C8917" s="236">
        <v>153.8760171245271</v>
      </c>
    </row>
    <row r="8918" spans="2:3" x14ac:dyDescent="0.25">
      <c r="B8918" s="237">
        <v>8855</v>
      </c>
      <c r="C8918" s="236">
        <v>134.92091481078546</v>
      </c>
    </row>
    <row r="8919" spans="2:3" x14ac:dyDescent="0.25">
      <c r="B8919" s="237">
        <v>8856</v>
      </c>
      <c r="C8919" s="236">
        <v>122.26389933077212</v>
      </c>
    </row>
    <row r="8920" spans="2:3" x14ac:dyDescent="0.25">
      <c r="B8920" s="237">
        <v>8857</v>
      </c>
      <c r="C8920" s="236">
        <v>141.6332099303529</v>
      </c>
    </row>
    <row r="8921" spans="2:3" x14ac:dyDescent="0.25">
      <c r="B8921" s="237">
        <v>8858</v>
      </c>
      <c r="C8921" s="236">
        <v>180.59362516648349</v>
      </c>
    </row>
    <row r="8922" spans="2:3" x14ac:dyDescent="0.25">
      <c r="B8922" s="237">
        <v>8859</v>
      </c>
      <c r="C8922" s="236">
        <v>99.204187134984153</v>
      </c>
    </row>
    <row r="8923" spans="2:3" x14ac:dyDescent="0.25">
      <c r="B8923" s="237">
        <v>8860</v>
      </c>
      <c r="C8923" s="236">
        <v>155.46538002466153</v>
      </c>
    </row>
    <row r="8924" spans="2:3" x14ac:dyDescent="0.25">
      <c r="B8924" s="237">
        <v>8861</v>
      </c>
      <c r="C8924" s="236">
        <v>128.20354642725391</v>
      </c>
    </row>
    <row r="8925" spans="2:3" x14ac:dyDescent="0.25">
      <c r="B8925" s="237">
        <v>8862</v>
      </c>
      <c r="C8925" s="236">
        <v>153.81507577167218</v>
      </c>
    </row>
    <row r="8926" spans="2:3" x14ac:dyDescent="0.25">
      <c r="B8926" s="237">
        <v>8863</v>
      </c>
      <c r="C8926" s="236">
        <v>110.73889642069568</v>
      </c>
    </row>
    <row r="8927" spans="2:3" x14ac:dyDescent="0.25">
      <c r="B8927" s="237">
        <v>8864</v>
      </c>
      <c r="C8927" s="236">
        <v>176.67820419188885</v>
      </c>
    </row>
    <row r="8928" spans="2:3" x14ac:dyDescent="0.25">
      <c r="B8928" s="237">
        <v>8865</v>
      </c>
      <c r="C8928" s="236">
        <v>102.96280325147463</v>
      </c>
    </row>
    <row r="8929" spans="2:3" x14ac:dyDescent="0.25">
      <c r="B8929" s="237">
        <v>8866</v>
      </c>
      <c r="C8929" s="236">
        <v>138.16709447479781</v>
      </c>
    </row>
    <row r="8930" spans="2:3" x14ac:dyDescent="0.25">
      <c r="B8930" s="237">
        <v>8867</v>
      </c>
      <c r="C8930" s="236">
        <v>146.0656476054329</v>
      </c>
    </row>
    <row r="8931" spans="2:3" x14ac:dyDescent="0.25">
      <c r="B8931" s="237">
        <v>8868</v>
      </c>
      <c r="C8931" s="236">
        <v>67.731430941086131</v>
      </c>
    </row>
    <row r="8932" spans="2:3" x14ac:dyDescent="0.25">
      <c r="B8932" s="237">
        <v>8869</v>
      </c>
      <c r="C8932" s="236">
        <v>117.22024484670621</v>
      </c>
    </row>
    <row r="8933" spans="2:3" x14ac:dyDescent="0.25">
      <c r="B8933" s="237">
        <v>8870</v>
      </c>
      <c r="C8933" s="236">
        <v>137.65615854227732</v>
      </c>
    </row>
    <row r="8934" spans="2:3" x14ac:dyDescent="0.25">
      <c r="B8934" s="237">
        <v>8871</v>
      </c>
      <c r="C8934" s="236">
        <v>159.81553856795125</v>
      </c>
    </row>
    <row r="8935" spans="2:3" x14ac:dyDescent="0.25">
      <c r="B8935" s="237">
        <v>8872</v>
      </c>
      <c r="C8935" s="236">
        <v>146.54685640534183</v>
      </c>
    </row>
    <row r="8936" spans="2:3" x14ac:dyDescent="0.25">
      <c r="B8936" s="237">
        <v>8873</v>
      </c>
      <c r="C8936" s="236">
        <v>153.61796482194794</v>
      </c>
    </row>
    <row r="8937" spans="2:3" x14ac:dyDescent="0.25">
      <c r="B8937" s="237">
        <v>8874</v>
      </c>
      <c r="C8937" s="236">
        <v>89.171082167004144</v>
      </c>
    </row>
    <row r="8938" spans="2:3" x14ac:dyDescent="0.25">
      <c r="B8938" s="237">
        <v>8875</v>
      </c>
      <c r="C8938" s="236">
        <v>147.99562673024613</v>
      </c>
    </row>
    <row r="8939" spans="2:3" x14ac:dyDescent="0.25">
      <c r="B8939" s="237">
        <v>8876</v>
      </c>
      <c r="C8939" s="236">
        <v>131.75248037571058</v>
      </c>
    </row>
    <row r="8940" spans="2:3" x14ac:dyDescent="0.25">
      <c r="B8940" s="237">
        <v>8877</v>
      </c>
      <c r="C8940" s="236">
        <v>195.67766004933904</v>
      </c>
    </row>
    <row r="8941" spans="2:3" x14ac:dyDescent="0.25">
      <c r="B8941" s="237">
        <v>8878</v>
      </c>
      <c r="C8941" s="236">
        <v>127.99032032545841</v>
      </c>
    </row>
    <row r="8942" spans="2:3" x14ac:dyDescent="0.25">
      <c r="B8942" s="237">
        <v>8879</v>
      </c>
      <c r="C8942" s="236">
        <v>160.76571153141026</v>
      </c>
    </row>
    <row r="8943" spans="2:3" x14ac:dyDescent="0.25">
      <c r="B8943" s="237">
        <v>8880</v>
      </c>
      <c r="C8943" s="236">
        <v>97.491964343628766</v>
      </c>
    </row>
    <row r="8944" spans="2:3" x14ac:dyDescent="0.25">
      <c r="B8944" s="237">
        <v>8881</v>
      </c>
      <c r="C8944" s="236">
        <v>217.34400352730319</v>
      </c>
    </row>
    <row r="8945" spans="2:3" x14ac:dyDescent="0.25">
      <c r="B8945" s="237">
        <v>8882</v>
      </c>
      <c r="C8945" s="236">
        <v>149.93666898427549</v>
      </c>
    </row>
    <row r="8946" spans="2:3" x14ac:dyDescent="0.25">
      <c r="B8946" s="237">
        <v>8883</v>
      </c>
      <c r="C8946" s="236">
        <v>150.33541259518842</v>
      </c>
    </row>
    <row r="8947" spans="2:3" x14ac:dyDescent="0.25">
      <c r="B8947" s="237">
        <v>8884</v>
      </c>
      <c r="C8947" s="236">
        <v>130.26457523511786</v>
      </c>
    </row>
    <row r="8948" spans="2:3" x14ac:dyDescent="0.25">
      <c r="B8948" s="237">
        <v>8885</v>
      </c>
      <c r="C8948" s="236">
        <v>109.8988213900095</v>
      </c>
    </row>
    <row r="8949" spans="2:3" x14ac:dyDescent="0.25">
      <c r="B8949" s="237">
        <v>8886</v>
      </c>
      <c r="C8949" s="236">
        <v>102.96454690786761</v>
      </c>
    </row>
    <row r="8950" spans="2:3" x14ac:dyDescent="0.25">
      <c r="B8950" s="237">
        <v>8887</v>
      </c>
      <c r="C8950" s="236">
        <v>95.430530939322509</v>
      </c>
    </row>
    <row r="8951" spans="2:3" x14ac:dyDescent="0.25">
      <c r="B8951" s="237">
        <v>8888</v>
      </c>
      <c r="C8951" s="236">
        <v>92.238600019134026</v>
      </c>
    </row>
    <row r="8952" spans="2:3" x14ac:dyDescent="0.25">
      <c r="B8952" s="237">
        <v>8889</v>
      </c>
      <c r="C8952" s="236">
        <v>135.92276361539257</v>
      </c>
    </row>
    <row r="8953" spans="2:3" x14ac:dyDescent="0.25">
      <c r="B8953" s="237">
        <v>8890</v>
      </c>
      <c r="C8953" s="236">
        <v>108.01060442523789</v>
      </c>
    </row>
    <row r="8954" spans="2:3" x14ac:dyDescent="0.25">
      <c r="B8954" s="237">
        <v>8891</v>
      </c>
      <c r="C8954" s="236">
        <v>109.37644527607523</v>
      </c>
    </row>
    <row r="8955" spans="2:3" x14ac:dyDescent="0.25">
      <c r="B8955" s="237">
        <v>8892</v>
      </c>
      <c r="C8955" s="236">
        <v>62.010941892096504</v>
      </c>
    </row>
    <row r="8956" spans="2:3" x14ac:dyDescent="0.25">
      <c r="B8956" s="237">
        <v>8893</v>
      </c>
      <c r="C8956" s="236">
        <v>89.619453403020913</v>
      </c>
    </row>
    <row r="8957" spans="2:3" x14ac:dyDescent="0.25">
      <c r="B8957" s="237">
        <v>8894</v>
      </c>
      <c r="C8957" s="236">
        <v>113.10466406173019</v>
      </c>
    </row>
    <row r="8958" spans="2:3" x14ac:dyDescent="0.25">
      <c r="B8958" s="237">
        <v>8895</v>
      </c>
      <c r="C8958" s="236">
        <v>105.71475953397709</v>
      </c>
    </row>
    <row r="8959" spans="2:3" x14ac:dyDescent="0.25">
      <c r="B8959" s="237">
        <v>8896</v>
      </c>
      <c r="C8959" s="236">
        <v>164.31543778707828</v>
      </c>
    </row>
    <row r="8960" spans="2:3" x14ac:dyDescent="0.25">
      <c r="B8960" s="237">
        <v>8897</v>
      </c>
      <c r="C8960" s="236">
        <v>128.05463987052417</v>
      </c>
    </row>
    <row r="8961" spans="2:3" x14ac:dyDescent="0.25">
      <c r="B8961" s="237">
        <v>8898</v>
      </c>
      <c r="C8961" s="236">
        <v>83.251372026991902</v>
      </c>
    </row>
    <row r="8962" spans="2:3" x14ac:dyDescent="0.25">
      <c r="B8962" s="237">
        <v>8899</v>
      </c>
      <c r="C8962" s="236">
        <v>113.36017863357348</v>
      </c>
    </row>
    <row r="8963" spans="2:3" x14ac:dyDescent="0.25">
      <c r="B8963" s="237">
        <v>8900</v>
      </c>
      <c r="C8963" s="236">
        <v>122.76093855323556</v>
      </c>
    </row>
    <row r="8964" spans="2:3" x14ac:dyDescent="0.25">
      <c r="B8964" s="237">
        <v>8901</v>
      </c>
      <c r="C8964" s="236">
        <v>152.63172034397485</v>
      </c>
    </row>
    <row r="8965" spans="2:3" x14ac:dyDescent="0.25">
      <c r="B8965" s="237">
        <v>8902</v>
      </c>
      <c r="C8965" s="236">
        <v>139.57852279329541</v>
      </c>
    </row>
    <row r="8966" spans="2:3" x14ac:dyDescent="0.25">
      <c r="B8966" s="237">
        <v>8903</v>
      </c>
      <c r="C8966" s="236">
        <v>119.89449075302012</v>
      </c>
    </row>
    <row r="8967" spans="2:3" x14ac:dyDescent="0.25">
      <c r="B8967" s="237">
        <v>8904</v>
      </c>
      <c r="C8967" s="236">
        <v>91.762034115223742</v>
      </c>
    </row>
    <row r="8968" spans="2:3" x14ac:dyDescent="0.25">
      <c r="B8968" s="237">
        <v>8905</v>
      </c>
      <c r="C8968" s="236">
        <v>155.60145861875529</v>
      </c>
    </row>
    <row r="8969" spans="2:3" x14ac:dyDescent="0.25">
      <c r="B8969" s="237">
        <v>8906</v>
      </c>
      <c r="C8969" s="236">
        <v>118.28146095771261</v>
      </c>
    </row>
    <row r="8970" spans="2:3" x14ac:dyDescent="0.25">
      <c r="B8970" s="237">
        <v>8907</v>
      </c>
      <c r="C8970" s="236">
        <v>68.958012614420696</v>
      </c>
    </row>
    <row r="8971" spans="2:3" x14ac:dyDescent="0.25">
      <c r="B8971" s="237">
        <v>8908</v>
      </c>
      <c r="C8971" s="236">
        <v>129.87580056306632</v>
      </c>
    </row>
    <row r="8972" spans="2:3" x14ac:dyDescent="0.25">
      <c r="B8972" s="237">
        <v>8909</v>
      </c>
      <c r="C8972" s="236">
        <v>101.85682792186833</v>
      </c>
    </row>
    <row r="8973" spans="2:3" x14ac:dyDescent="0.25">
      <c r="B8973" s="237">
        <v>8910</v>
      </c>
      <c r="C8973" s="236">
        <v>122.02565540107518</v>
      </c>
    </row>
    <row r="8974" spans="2:3" x14ac:dyDescent="0.25">
      <c r="B8974" s="237">
        <v>8911</v>
      </c>
      <c r="C8974" s="236">
        <v>87.993640984295723</v>
      </c>
    </row>
    <row r="8975" spans="2:3" x14ac:dyDescent="0.25">
      <c r="B8975" s="237">
        <v>8912</v>
      </c>
      <c r="C8975" s="236">
        <v>143.47156986233213</v>
      </c>
    </row>
    <row r="8976" spans="2:3" x14ac:dyDescent="0.25">
      <c r="B8976" s="237">
        <v>8913</v>
      </c>
      <c r="C8976" s="236">
        <v>105.27131395425297</v>
      </c>
    </row>
    <row r="8977" spans="2:3" x14ac:dyDescent="0.25">
      <c r="B8977" s="237">
        <v>8914</v>
      </c>
      <c r="C8977" s="236">
        <v>93.240457821993203</v>
      </c>
    </row>
    <row r="8978" spans="2:3" x14ac:dyDescent="0.25">
      <c r="B8978" s="237">
        <v>8915</v>
      </c>
      <c r="C8978" s="236">
        <v>207.09529901943665</v>
      </c>
    </row>
    <row r="8979" spans="2:3" x14ac:dyDescent="0.25">
      <c r="B8979" s="237">
        <v>8916</v>
      </c>
      <c r="C8979" s="236">
        <v>124.82756774698927</v>
      </c>
    </row>
    <row r="8980" spans="2:3" x14ac:dyDescent="0.25">
      <c r="B8980" s="237">
        <v>8917</v>
      </c>
      <c r="C8980" s="236">
        <v>135.728351369134</v>
      </c>
    </row>
    <row r="8981" spans="2:3" x14ac:dyDescent="0.25">
      <c r="B8981" s="237">
        <v>8918</v>
      </c>
      <c r="C8981" s="236">
        <v>125.52151141699615</v>
      </c>
    </row>
    <row r="8982" spans="2:3" x14ac:dyDescent="0.25">
      <c r="B8982" s="237">
        <v>8919</v>
      </c>
      <c r="C8982" s="236">
        <v>138.32715916853854</v>
      </c>
    </row>
    <row r="8983" spans="2:3" x14ac:dyDescent="0.25">
      <c r="B8983" s="237">
        <v>8920</v>
      </c>
      <c r="C8983" s="236">
        <v>132.18495234042962</v>
      </c>
    </row>
    <row r="8984" spans="2:3" x14ac:dyDescent="0.25">
      <c r="B8984" s="237">
        <v>8921</v>
      </c>
      <c r="C8984" s="236">
        <v>128.05563711117756</v>
      </c>
    </row>
    <row r="8985" spans="2:3" x14ac:dyDescent="0.25">
      <c r="B8985" s="237">
        <v>8922</v>
      </c>
      <c r="C8985" s="236">
        <v>114.37653795399197</v>
      </c>
    </row>
    <row r="8986" spans="2:3" x14ac:dyDescent="0.25">
      <c r="B8986" s="237">
        <v>8923</v>
      </c>
      <c r="C8986" s="236">
        <v>159.00747565544987</v>
      </c>
    </row>
    <row r="8987" spans="2:3" x14ac:dyDescent="0.25">
      <c r="B8987" s="237">
        <v>8924</v>
      </c>
      <c r="C8987" s="236">
        <v>94.963020281356606</v>
      </c>
    </row>
    <row r="8988" spans="2:3" x14ac:dyDescent="0.25">
      <c r="B8988" s="237">
        <v>8925</v>
      </c>
      <c r="C8988" s="236">
        <v>156.09554436042384</v>
      </c>
    </row>
    <row r="8989" spans="2:3" x14ac:dyDescent="0.25">
      <c r="B8989" s="237">
        <v>8926</v>
      </c>
      <c r="C8989" s="236">
        <v>141.23980758351937</v>
      </c>
    </row>
    <row r="8990" spans="2:3" x14ac:dyDescent="0.25">
      <c r="B8990" s="237">
        <v>8927</v>
      </c>
      <c r="C8990" s="236">
        <v>140.05416325515651</v>
      </c>
    </row>
    <row r="8991" spans="2:3" x14ac:dyDescent="0.25">
      <c r="B8991" s="237">
        <v>8928</v>
      </c>
      <c r="C8991" s="236">
        <v>151.65792237168822</v>
      </c>
    </row>
    <row r="8992" spans="2:3" x14ac:dyDescent="0.25">
      <c r="B8992" s="237">
        <v>8929</v>
      </c>
      <c r="C8992" s="236">
        <v>106.47952012160692</v>
      </c>
    </row>
    <row r="8993" spans="2:3" x14ac:dyDescent="0.25">
      <c r="B8993" s="237">
        <v>8930</v>
      </c>
      <c r="C8993" s="236">
        <v>121.35736296025442</v>
      </c>
    </row>
    <row r="8994" spans="2:3" x14ac:dyDescent="0.25">
      <c r="B8994" s="237">
        <v>8931</v>
      </c>
      <c r="C8994" s="236">
        <v>127.79861227990399</v>
      </c>
    </row>
    <row r="8995" spans="2:3" x14ac:dyDescent="0.25">
      <c r="B8995" s="237">
        <v>8932</v>
      </c>
      <c r="C8995" s="236">
        <v>104.8831986534382</v>
      </c>
    </row>
    <row r="8996" spans="2:3" x14ac:dyDescent="0.25">
      <c r="B8996" s="237">
        <v>8933</v>
      </c>
      <c r="C8996" s="236">
        <v>118.00751536308387</v>
      </c>
    </row>
    <row r="8997" spans="2:3" x14ac:dyDescent="0.25">
      <c r="B8997" s="237">
        <v>8934</v>
      </c>
      <c r="C8997" s="236">
        <v>178.41609565856336</v>
      </c>
    </row>
    <row r="8998" spans="2:3" x14ac:dyDescent="0.25">
      <c r="B8998" s="237">
        <v>8935</v>
      </c>
      <c r="C8998" s="236">
        <v>142.59277148083788</v>
      </c>
    </row>
    <row r="8999" spans="2:3" x14ac:dyDescent="0.25">
      <c r="B8999" s="237">
        <v>8936</v>
      </c>
      <c r="C8999" s="236">
        <v>145.58741136059604</v>
      </c>
    </row>
    <row r="9000" spans="2:3" x14ac:dyDescent="0.25">
      <c r="B9000" s="237">
        <v>8937</v>
      </c>
      <c r="C9000" s="236">
        <v>153.76992412648605</v>
      </c>
    </row>
    <row r="9001" spans="2:3" x14ac:dyDescent="0.25">
      <c r="B9001" s="237">
        <v>8938</v>
      </c>
      <c r="C9001" s="236">
        <v>122.75484060429218</v>
      </c>
    </row>
    <row r="9002" spans="2:3" x14ac:dyDescent="0.25">
      <c r="B9002" s="237">
        <v>8939</v>
      </c>
      <c r="C9002" s="236">
        <v>75.975519338682105</v>
      </c>
    </row>
    <row r="9003" spans="2:3" x14ac:dyDescent="0.25">
      <c r="B9003" s="237">
        <v>8940</v>
      </c>
      <c r="C9003" s="236">
        <v>139.26997636207886</v>
      </c>
    </row>
    <row r="9004" spans="2:3" x14ac:dyDescent="0.25">
      <c r="B9004" s="237">
        <v>8941</v>
      </c>
      <c r="C9004" s="236">
        <v>82.801216310626813</v>
      </c>
    </row>
    <row r="9005" spans="2:3" x14ac:dyDescent="0.25">
      <c r="B9005" s="237">
        <v>8942</v>
      </c>
      <c r="C9005" s="236">
        <v>183.70446137140218</v>
      </c>
    </row>
    <row r="9006" spans="2:3" x14ac:dyDescent="0.25">
      <c r="B9006" s="237">
        <v>8943</v>
      </c>
      <c r="C9006" s="236">
        <v>116.51904641741064</v>
      </c>
    </row>
    <row r="9007" spans="2:3" x14ac:dyDescent="0.25">
      <c r="B9007" s="237">
        <v>8944</v>
      </c>
      <c r="C9007" s="236">
        <v>129.76404984737121</v>
      </c>
    </row>
    <row r="9008" spans="2:3" x14ac:dyDescent="0.25">
      <c r="B9008" s="237">
        <v>8945</v>
      </c>
      <c r="C9008" s="236">
        <v>134.62053850161436</v>
      </c>
    </row>
    <row r="9009" spans="2:3" x14ac:dyDescent="0.25">
      <c r="B9009" s="237">
        <v>8946</v>
      </c>
      <c r="C9009" s="236">
        <v>139.74998678386547</v>
      </c>
    </row>
    <row r="9010" spans="2:3" x14ac:dyDescent="0.25">
      <c r="B9010" s="237">
        <v>8947</v>
      </c>
      <c r="C9010" s="236">
        <v>116.02163664833058</v>
      </c>
    </row>
    <row r="9011" spans="2:3" x14ac:dyDescent="0.25">
      <c r="B9011" s="237">
        <v>8948</v>
      </c>
      <c r="C9011" s="236">
        <v>63.017858660624434</v>
      </c>
    </row>
    <row r="9012" spans="2:3" x14ac:dyDescent="0.25">
      <c r="B9012" s="237">
        <v>8949</v>
      </c>
      <c r="C9012" s="236">
        <v>81.566342317738133</v>
      </c>
    </row>
    <row r="9013" spans="2:3" x14ac:dyDescent="0.25">
      <c r="B9013" s="237">
        <v>8950</v>
      </c>
      <c r="C9013" s="236">
        <v>146.10407032538302</v>
      </c>
    </row>
    <row r="9014" spans="2:3" x14ac:dyDescent="0.25">
      <c r="B9014" s="237">
        <v>8951</v>
      </c>
      <c r="C9014" s="236">
        <v>176.00999274081505</v>
      </c>
    </row>
    <row r="9015" spans="2:3" x14ac:dyDescent="0.25">
      <c r="B9015" s="237">
        <v>8952</v>
      </c>
      <c r="C9015" s="236">
        <v>140.39167074580953</v>
      </c>
    </row>
    <row r="9016" spans="2:3" x14ac:dyDescent="0.25">
      <c r="B9016" s="237">
        <v>8953</v>
      </c>
      <c r="C9016" s="236">
        <v>112.3952564712545</v>
      </c>
    </row>
    <row r="9017" spans="2:3" x14ac:dyDescent="0.25">
      <c r="B9017" s="237">
        <v>8954</v>
      </c>
      <c r="C9017" s="236">
        <v>123.93745314966755</v>
      </c>
    </row>
    <row r="9018" spans="2:3" x14ac:dyDescent="0.25">
      <c r="B9018" s="237">
        <v>8955</v>
      </c>
      <c r="C9018" s="236">
        <v>117.28828583685571</v>
      </c>
    </row>
    <row r="9019" spans="2:3" x14ac:dyDescent="0.25">
      <c r="B9019" s="237">
        <v>8956</v>
      </c>
      <c r="C9019" s="236">
        <v>198.03973564896776</v>
      </c>
    </row>
    <row r="9020" spans="2:3" x14ac:dyDescent="0.25">
      <c r="B9020" s="237">
        <v>8957</v>
      </c>
      <c r="C9020" s="236">
        <v>132.69913870431441</v>
      </c>
    </row>
    <row r="9021" spans="2:3" x14ac:dyDescent="0.25">
      <c r="B9021" s="237">
        <v>8958</v>
      </c>
      <c r="C9021" s="236">
        <v>167.67257876912274</v>
      </c>
    </row>
    <row r="9022" spans="2:3" x14ac:dyDescent="0.25">
      <c r="B9022" s="237">
        <v>8959</v>
      </c>
      <c r="C9022" s="236">
        <v>162.72640476736288</v>
      </c>
    </row>
    <row r="9023" spans="2:3" x14ac:dyDescent="0.25">
      <c r="B9023" s="237">
        <v>8960</v>
      </c>
      <c r="C9023" s="236">
        <v>132.92438833009979</v>
      </c>
    </row>
    <row r="9024" spans="2:3" x14ac:dyDescent="0.25">
      <c r="B9024" s="237">
        <v>8961</v>
      </c>
      <c r="C9024" s="236">
        <v>131.40233457875078</v>
      </c>
    </row>
    <row r="9025" spans="2:3" x14ac:dyDescent="0.25">
      <c r="B9025" s="237">
        <v>8962</v>
      </c>
      <c r="C9025" s="236">
        <v>159.684104548037</v>
      </c>
    </row>
    <row r="9026" spans="2:3" x14ac:dyDescent="0.25">
      <c r="B9026" s="237">
        <v>8963</v>
      </c>
      <c r="C9026" s="236">
        <v>186.03089970914888</v>
      </c>
    </row>
    <row r="9027" spans="2:3" x14ac:dyDescent="0.25">
      <c r="B9027" s="237">
        <v>8964</v>
      </c>
      <c r="C9027" s="236">
        <v>110.33639116751621</v>
      </c>
    </row>
    <row r="9028" spans="2:3" x14ac:dyDescent="0.25">
      <c r="B9028" s="237">
        <v>8965</v>
      </c>
      <c r="C9028" s="236">
        <v>156.25511460408674</v>
      </c>
    </row>
    <row r="9029" spans="2:3" x14ac:dyDescent="0.25">
      <c r="B9029" s="237">
        <v>8966</v>
      </c>
      <c r="C9029" s="236">
        <v>87.621365828659435</v>
      </c>
    </row>
    <row r="9030" spans="2:3" x14ac:dyDescent="0.25">
      <c r="B9030" s="237">
        <v>8967</v>
      </c>
      <c r="C9030" s="236">
        <v>109.09304398434556</v>
      </c>
    </row>
    <row r="9031" spans="2:3" x14ac:dyDescent="0.25">
      <c r="B9031" s="237">
        <v>8968</v>
      </c>
      <c r="C9031" s="236">
        <v>107.2594221064667</v>
      </c>
    </row>
    <row r="9032" spans="2:3" x14ac:dyDescent="0.25">
      <c r="B9032" s="237">
        <v>8969</v>
      </c>
      <c r="C9032" s="236">
        <v>125.92670869041203</v>
      </c>
    </row>
    <row r="9033" spans="2:3" x14ac:dyDescent="0.25">
      <c r="B9033" s="237">
        <v>8970</v>
      </c>
      <c r="C9033" s="236">
        <v>111.89578747795555</v>
      </c>
    </row>
    <row r="9034" spans="2:3" x14ac:dyDescent="0.25">
      <c r="B9034" s="237">
        <v>8971</v>
      </c>
      <c r="C9034" s="236">
        <v>133.28797116062901</v>
      </c>
    </row>
    <row r="9035" spans="2:3" x14ac:dyDescent="0.25">
      <c r="B9035" s="237">
        <v>8972</v>
      </c>
      <c r="C9035" s="236">
        <v>112.67903696581544</v>
      </c>
    </row>
    <row r="9036" spans="2:3" x14ac:dyDescent="0.25">
      <c r="B9036" s="237">
        <v>8973</v>
      </c>
      <c r="C9036" s="236">
        <v>200.49671711655574</v>
      </c>
    </row>
    <row r="9037" spans="2:3" x14ac:dyDescent="0.25">
      <c r="B9037" s="237">
        <v>8974</v>
      </c>
      <c r="C9037" s="236">
        <v>118.56593064041854</v>
      </c>
    </row>
    <row r="9038" spans="2:3" x14ac:dyDescent="0.25">
      <c r="B9038" s="237">
        <v>8975</v>
      </c>
      <c r="C9038" s="236">
        <v>164.89935734767008</v>
      </c>
    </row>
    <row r="9039" spans="2:3" x14ac:dyDescent="0.25">
      <c r="B9039" s="237">
        <v>8976</v>
      </c>
      <c r="C9039" s="236">
        <v>132.21730249997984</v>
      </c>
    </row>
    <row r="9040" spans="2:3" x14ac:dyDescent="0.25">
      <c r="B9040" s="237">
        <v>8977</v>
      </c>
      <c r="C9040" s="236">
        <v>97.627796929185706</v>
      </c>
    </row>
    <row r="9041" spans="2:3" x14ac:dyDescent="0.25">
      <c r="B9041" s="237">
        <v>8978</v>
      </c>
      <c r="C9041" s="236">
        <v>90.550873211331975</v>
      </c>
    </row>
    <row r="9042" spans="2:3" x14ac:dyDescent="0.25">
      <c r="B9042" s="237">
        <v>8979</v>
      </c>
      <c r="C9042" s="236">
        <v>94.711959858719126</v>
      </c>
    </row>
    <row r="9043" spans="2:3" x14ac:dyDescent="0.25">
      <c r="B9043" s="237">
        <v>8980</v>
      </c>
      <c r="C9043" s="236">
        <v>177.00953816063225</v>
      </c>
    </row>
    <row r="9044" spans="2:3" x14ac:dyDescent="0.25">
      <c r="B9044" s="237">
        <v>8981</v>
      </c>
      <c r="C9044" s="236">
        <v>139.42375213930907</v>
      </c>
    </row>
    <row r="9045" spans="2:3" x14ac:dyDescent="0.25">
      <c r="B9045" s="237">
        <v>8982</v>
      </c>
      <c r="C9045" s="236">
        <v>118.40895995729039</v>
      </c>
    </row>
    <row r="9046" spans="2:3" x14ac:dyDescent="0.25">
      <c r="B9046" s="237">
        <v>8983</v>
      </c>
      <c r="C9046" s="236">
        <v>97.015566685158333</v>
      </c>
    </row>
    <row r="9047" spans="2:3" x14ac:dyDescent="0.25">
      <c r="B9047" s="237">
        <v>8984</v>
      </c>
      <c r="C9047" s="236">
        <v>112.48598663232815</v>
      </c>
    </row>
    <row r="9048" spans="2:3" x14ac:dyDescent="0.25">
      <c r="B9048" s="237">
        <v>8985</v>
      </c>
      <c r="C9048" s="236">
        <v>115.7913395198425</v>
      </c>
    </row>
    <row r="9049" spans="2:3" x14ac:dyDescent="0.25">
      <c r="B9049" s="237">
        <v>8986</v>
      </c>
      <c r="C9049" s="236">
        <v>87.448952167351692</v>
      </c>
    </row>
    <row r="9050" spans="2:3" x14ac:dyDescent="0.25">
      <c r="B9050" s="237">
        <v>8987</v>
      </c>
      <c r="C9050" s="236">
        <v>76.395320843713989</v>
      </c>
    </row>
    <row r="9051" spans="2:3" x14ac:dyDescent="0.25">
      <c r="B9051" s="237">
        <v>8988</v>
      </c>
      <c r="C9051" s="236">
        <v>129.44255388892836</v>
      </c>
    </row>
    <row r="9052" spans="2:3" x14ac:dyDescent="0.25">
      <c r="B9052" s="237">
        <v>8989</v>
      </c>
      <c r="C9052" s="236">
        <v>139.75944454840226</v>
      </c>
    </row>
    <row r="9053" spans="2:3" x14ac:dyDescent="0.25">
      <c r="B9053" s="237">
        <v>8990</v>
      </c>
      <c r="C9053" s="236">
        <v>133.0404812629921</v>
      </c>
    </row>
    <row r="9054" spans="2:3" x14ac:dyDescent="0.25">
      <c r="B9054" s="237">
        <v>8991</v>
      </c>
      <c r="C9054" s="236">
        <v>90.852216417122634</v>
      </c>
    </row>
    <row r="9055" spans="2:3" x14ac:dyDescent="0.25">
      <c r="B9055" s="237">
        <v>8992</v>
      </c>
      <c r="C9055" s="236">
        <v>142.56613337379261</v>
      </c>
    </row>
    <row r="9056" spans="2:3" x14ac:dyDescent="0.25">
      <c r="B9056" s="237">
        <v>8993</v>
      </c>
      <c r="C9056" s="236">
        <v>173.69305154663658</v>
      </c>
    </row>
    <row r="9057" spans="2:3" x14ac:dyDescent="0.25">
      <c r="B9057" s="237">
        <v>8994</v>
      </c>
      <c r="C9057" s="236">
        <v>86.214905896070675</v>
      </c>
    </row>
    <row r="9058" spans="2:3" x14ac:dyDescent="0.25">
      <c r="B9058" s="237">
        <v>8995</v>
      </c>
      <c r="C9058" s="236">
        <v>124.07834910304764</v>
      </c>
    </row>
    <row r="9059" spans="2:3" x14ac:dyDescent="0.25">
      <c r="B9059" s="237">
        <v>8996</v>
      </c>
      <c r="C9059" s="236">
        <v>105.71409750275784</v>
      </c>
    </row>
    <row r="9060" spans="2:3" x14ac:dyDescent="0.25">
      <c r="B9060" s="237">
        <v>8997</v>
      </c>
      <c r="C9060" s="236">
        <v>147.67262537165709</v>
      </c>
    </row>
    <row r="9061" spans="2:3" x14ac:dyDescent="0.25">
      <c r="B9061" s="237">
        <v>8998</v>
      </c>
      <c r="C9061" s="236">
        <v>167.04521023978688</v>
      </c>
    </row>
    <row r="9062" spans="2:3" x14ac:dyDescent="0.25">
      <c r="B9062" s="237">
        <v>8999</v>
      </c>
      <c r="C9062" s="236">
        <v>122.56357996055517</v>
      </c>
    </row>
    <row r="9063" spans="2:3" x14ac:dyDescent="0.25">
      <c r="B9063" s="237">
        <v>9000</v>
      </c>
      <c r="C9063" s="236">
        <v>97.235547446038581</v>
      </c>
    </row>
    <row r="9064" spans="2:3" x14ac:dyDescent="0.25">
      <c r="B9064" s="237">
        <v>9001</v>
      </c>
      <c r="C9064" s="236">
        <v>67.810812470812706</v>
      </c>
    </row>
    <row r="9065" spans="2:3" x14ac:dyDescent="0.25">
      <c r="B9065" s="237">
        <v>9002</v>
      </c>
      <c r="C9065" s="236">
        <v>181.50602415198313</v>
      </c>
    </row>
    <row r="9066" spans="2:3" x14ac:dyDescent="0.25">
      <c r="B9066" s="237">
        <v>9003</v>
      </c>
      <c r="C9066" s="236">
        <v>117.86011603287432</v>
      </c>
    </row>
    <row r="9067" spans="2:3" x14ac:dyDescent="0.25">
      <c r="B9067" s="237">
        <v>9004</v>
      </c>
      <c r="C9067" s="236">
        <v>161.79897675311466</v>
      </c>
    </row>
    <row r="9068" spans="2:3" x14ac:dyDescent="0.25">
      <c r="B9068" s="237">
        <v>9005</v>
      </c>
      <c r="C9068" s="236">
        <v>101.88267676489613</v>
      </c>
    </row>
    <row r="9069" spans="2:3" x14ac:dyDescent="0.25">
      <c r="B9069" s="237">
        <v>9006</v>
      </c>
      <c r="C9069" s="236">
        <v>145.23927616677707</v>
      </c>
    </row>
    <row r="9070" spans="2:3" x14ac:dyDescent="0.25">
      <c r="B9070" s="237">
        <v>9007</v>
      </c>
      <c r="C9070" s="236">
        <v>86.233833278793611</v>
      </c>
    </row>
    <row r="9071" spans="2:3" x14ac:dyDescent="0.25">
      <c r="B9071" s="237">
        <v>9008</v>
      </c>
      <c r="C9071" s="236">
        <v>100.90085158797456</v>
      </c>
    </row>
    <row r="9072" spans="2:3" x14ac:dyDescent="0.25">
      <c r="B9072" s="237">
        <v>9009</v>
      </c>
      <c r="C9072" s="236">
        <v>130.74828774957908</v>
      </c>
    </row>
    <row r="9073" spans="2:3" x14ac:dyDescent="0.25">
      <c r="B9073" s="237">
        <v>9010</v>
      </c>
      <c r="C9073" s="236">
        <v>151.0196291539433</v>
      </c>
    </row>
    <row r="9074" spans="2:3" x14ac:dyDescent="0.25">
      <c r="B9074" s="237">
        <v>9011</v>
      </c>
      <c r="C9074" s="236">
        <v>148.7664456699207</v>
      </c>
    </row>
    <row r="9075" spans="2:3" x14ac:dyDescent="0.25">
      <c r="B9075" s="237">
        <v>9012</v>
      </c>
      <c r="C9075" s="236">
        <v>151.36096004202926</v>
      </c>
    </row>
    <row r="9076" spans="2:3" x14ac:dyDescent="0.25">
      <c r="B9076" s="237">
        <v>9013</v>
      </c>
      <c r="C9076" s="236">
        <v>87.225571005909487</v>
      </c>
    </row>
    <row r="9077" spans="2:3" x14ac:dyDescent="0.25">
      <c r="B9077" s="237">
        <v>9014</v>
      </c>
      <c r="C9077" s="236">
        <v>103.82668514288336</v>
      </c>
    </row>
    <row r="9078" spans="2:3" x14ac:dyDescent="0.25">
      <c r="B9078" s="237">
        <v>9015</v>
      </c>
      <c r="C9078" s="236">
        <v>100.77145049507246</v>
      </c>
    </row>
    <row r="9079" spans="2:3" x14ac:dyDescent="0.25">
      <c r="B9079" s="237">
        <v>9016</v>
      </c>
      <c r="C9079" s="236">
        <v>124.89522877395139</v>
      </c>
    </row>
    <row r="9080" spans="2:3" x14ac:dyDescent="0.25">
      <c r="B9080" s="237">
        <v>9017</v>
      </c>
      <c r="C9080" s="236">
        <v>117.68203619227262</v>
      </c>
    </row>
    <row r="9081" spans="2:3" x14ac:dyDescent="0.25">
      <c r="B9081" s="237">
        <v>9018</v>
      </c>
      <c r="C9081" s="236">
        <v>59.332885992059467</v>
      </c>
    </row>
    <row r="9082" spans="2:3" x14ac:dyDescent="0.25">
      <c r="B9082" s="237">
        <v>9019</v>
      </c>
      <c r="C9082" s="236">
        <v>104.85709995567997</v>
      </c>
    </row>
    <row r="9083" spans="2:3" x14ac:dyDescent="0.25">
      <c r="B9083" s="237">
        <v>9020</v>
      </c>
      <c r="C9083" s="236">
        <v>144.63981216116704</v>
      </c>
    </row>
    <row r="9084" spans="2:3" x14ac:dyDescent="0.25">
      <c r="B9084" s="237">
        <v>9021</v>
      </c>
      <c r="C9084" s="236">
        <v>167.43443679438889</v>
      </c>
    </row>
    <row r="9085" spans="2:3" x14ac:dyDescent="0.25">
      <c r="B9085" s="237">
        <v>9022</v>
      </c>
      <c r="C9085" s="236">
        <v>124.22681876151576</v>
      </c>
    </row>
    <row r="9086" spans="2:3" x14ac:dyDescent="0.25">
      <c r="B9086" s="237">
        <v>9023</v>
      </c>
      <c r="C9086" s="236">
        <v>118.21408440194116</v>
      </c>
    </row>
    <row r="9087" spans="2:3" x14ac:dyDescent="0.25">
      <c r="B9087" s="237">
        <v>9024</v>
      </c>
      <c r="C9087" s="236">
        <v>156.56700323333294</v>
      </c>
    </row>
    <row r="9088" spans="2:3" x14ac:dyDescent="0.25">
      <c r="B9088" s="237">
        <v>9025</v>
      </c>
      <c r="C9088" s="236">
        <v>111.89095865909343</v>
      </c>
    </row>
    <row r="9089" spans="2:3" x14ac:dyDescent="0.25">
      <c r="B9089" s="237">
        <v>9026</v>
      </c>
      <c r="C9089" s="236">
        <v>110.40866950132366</v>
      </c>
    </row>
    <row r="9090" spans="2:3" x14ac:dyDescent="0.25">
      <c r="B9090" s="237">
        <v>9027</v>
      </c>
      <c r="C9090" s="236">
        <v>129.18323172367514</v>
      </c>
    </row>
    <row r="9091" spans="2:3" x14ac:dyDescent="0.25">
      <c r="B9091" s="237">
        <v>9028</v>
      </c>
      <c r="C9091" s="236">
        <v>82.470436203190502</v>
      </c>
    </row>
    <row r="9092" spans="2:3" x14ac:dyDescent="0.25">
      <c r="B9092" s="237">
        <v>9029</v>
      </c>
      <c r="C9092" s="236">
        <v>48.393054753254631</v>
      </c>
    </row>
    <row r="9093" spans="2:3" x14ac:dyDescent="0.25">
      <c r="B9093" s="237">
        <v>9030</v>
      </c>
      <c r="C9093" s="236">
        <v>169.81151197349058</v>
      </c>
    </row>
    <row r="9094" spans="2:3" x14ac:dyDescent="0.25">
      <c r="B9094" s="237">
        <v>9031</v>
      </c>
      <c r="C9094" s="236">
        <v>161.60052868229533</v>
      </c>
    </row>
    <row r="9095" spans="2:3" x14ac:dyDescent="0.25">
      <c r="B9095" s="237">
        <v>9032</v>
      </c>
      <c r="C9095" s="236">
        <v>130.17602131031083</v>
      </c>
    </row>
    <row r="9096" spans="2:3" x14ac:dyDescent="0.25">
      <c r="B9096" s="237">
        <v>9033</v>
      </c>
      <c r="C9096" s="236">
        <v>87.838951900105101</v>
      </c>
    </row>
    <row r="9097" spans="2:3" x14ac:dyDescent="0.25">
      <c r="B9097" s="237">
        <v>9034</v>
      </c>
      <c r="C9097" s="236">
        <v>93.494530064100417</v>
      </c>
    </row>
    <row r="9098" spans="2:3" x14ac:dyDescent="0.25">
      <c r="B9098" s="237">
        <v>9035</v>
      </c>
      <c r="C9098" s="236">
        <v>110.09944760444843</v>
      </c>
    </row>
    <row r="9099" spans="2:3" x14ac:dyDescent="0.25">
      <c r="B9099" s="237">
        <v>9036</v>
      </c>
      <c r="C9099" s="236">
        <v>151.48407576031815</v>
      </c>
    </row>
    <row r="9100" spans="2:3" x14ac:dyDescent="0.25">
      <c r="B9100" s="237">
        <v>9037</v>
      </c>
      <c r="C9100" s="236">
        <v>101.08322852996322</v>
      </c>
    </row>
    <row r="9101" spans="2:3" x14ac:dyDescent="0.25">
      <c r="B9101" s="237">
        <v>9038</v>
      </c>
      <c r="C9101" s="236">
        <v>113.0393571799767</v>
      </c>
    </row>
    <row r="9102" spans="2:3" x14ac:dyDescent="0.25">
      <c r="B9102" s="237">
        <v>9039</v>
      </c>
      <c r="C9102" s="236">
        <v>163.65991713929589</v>
      </c>
    </row>
    <row r="9103" spans="2:3" x14ac:dyDescent="0.25">
      <c r="B9103" s="237">
        <v>9040</v>
      </c>
      <c r="C9103" s="236">
        <v>163.92825056534306</v>
      </c>
    </row>
    <row r="9104" spans="2:3" x14ac:dyDescent="0.25">
      <c r="B9104" s="237">
        <v>9041</v>
      </c>
      <c r="C9104" s="236">
        <v>130.17915866286648</v>
      </c>
    </row>
    <row r="9105" spans="2:3" x14ac:dyDescent="0.25">
      <c r="B9105" s="237">
        <v>9042</v>
      </c>
      <c r="C9105" s="236">
        <v>156.70019495814634</v>
      </c>
    </row>
    <row r="9106" spans="2:3" x14ac:dyDescent="0.25">
      <c r="B9106" s="237">
        <v>9043</v>
      </c>
      <c r="C9106" s="236">
        <v>103.18418239056706</v>
      </c>
    </row>
    <row r="9107" spans="2:3" x14ac:dyDescent="0.25">
      <c r="B9107" s="237">
        <v>9044</v>
      </c>
      <c r="C9107" s="236">
        <v>111.26609654157829</v>
      </c>
    </row>
    <row r="9108" spans="2:3" x14ac:dyDescent="0.25">
      <c r="B9108" s="237">
        <v>9045</v>
      </c>
      <c r="C9108" s="236">
        <v>172.14143335744353</v>
      </c>
    </row>
    <row r="9109" spans="2:3" x14ac:dyDescent="0.25">
      <c r="B9109" s="237">
        <v>9046</v>
      </c>
      <c r="C9109" s="236">
        <v>116.65057898603655</v>
      </c>
    </row>
    <row r="9110" spans="2:3" x14ac:dyDescent="0.25">
      <c r="B9110" s="237">
        <v>9047</v>
      </c>
      <c r="C9110" s="236">
        <v>128.40416139105167</v>
      </c>
    </row>
    <row r="9111" spans="2:3" x14ac:dyDescent="0.25">
      <c r="B9111" s="237">
        <v>9048</v>
      </c>
      <c r="C9111" s="236">
        <v>158.07790986133847</v>
      </c>
    </row>
    <row r="9112" spans="2:3" x14ac:dyDescent="0.25">
      <c r="B9112" s="237">
        <v>9049</v>
      </c>
      <c r="C9112" s="236">
        <v>136.19709760880355</v>
      </c>
    </row>
    <row r="9113" spans="2:3" x14ac:dyDescent="0.25">
      <c r="B9113" s="237">
        <v>9050</v>
      </c>
      <c r="C9113" s="236">
        <v>121.69971782093802</v>
      </c>
    </row>
    <row r="9114" spans="2:3" x14ac:dyDescent="0.25">
      <c r="B9114" s="237">
        <v>9051</v>
      </c>
      <c r="C9114" s="236">
        <v>115.91252483575285</v>
      </c>
    </row>
    <row r="9115" spans="2:3" x14ac:dyDescent="0.25">
      <c r="B9115" s="237">
        <v>9052</v>
      </c>
      <c r="C9115" s="236">
        <v>132.35934886095697</v>
      </c>
    </row>
    <row r="9116" spans="2:3" x14ac:dyDescent="0.25">
      <c r="B9116" s="237">
        <v>9053</v>
      </c>
      <c r="C9116" s="236">
        <v>102.89469776419051</v>
      </c>
    </row>
    <row r="9117" spans="2:3" x14ac:dyDescent="0.25">
      <c r="B9117" s="237">
        <v>9054</v>
      </c>
      <c r="C9117" s="236">
        <v>176.79596784398882</v>
      </c>
    </row>
    <row r="9118" spans="2:3" x14ac:dyDescent="0.25">
      <c r="B9118" s="237">
        <v>9055</v>
      </c>
      <c r="C9118" s="236">
        <v>84.675348318863399</v>
      </c>
    </row>
    <row r="9119" spans="2:3" x14ac:dyDescent="0.25">
      <c r="B9119" s="237">
        <v>9056</v>
      </c>
      <c r="C9119" s="236">
        <v>209.68586002335195</v>
      </c>
    </row>
    <row r="9120" spans="2:3" x14ac:dyDescent="0.25">
      <c r="B9120" s="237">
        <v>9057</v>
      </c>
      <c r="C9120" s="236">
        <v>98.488509679027189</v>
      </c>
    </row>
    <row r="9121" spans="2:3" x14ac:dyDescent="0.25">
      <c r="B9121" s="237">
        <v>9058</v>
      </c>
      <c r="C9121" s="236">
        <v>86.9218792500522</v>
      </c>
    </row>
    <row r="9122" spans="2:3" x14ac:dyDescent="0.25">
      <c r="B9122" s="237">
        <v>9059</v>
      </c>
      <c r="C9122" s="236">
        <v>163.03782693579532</v>
      </c>
    </row>
    <row r="9123" spans="2:3" x14ac:dyDescent="0.25">
      <c r="B9123" s="237">
        <v>9060</v>
      </c>
      <c r="C9123" s="236">
        <v>111.68128820860926</v>
      </c>
    </row>
    <row r="9124" spans="2:3" x14ac:dyDescent="0.25">
      <c r="B9124" s="237">
        <v>9061</v>
      </c>
      <c r="C9124" s="236">
        <v>97.518368649819067</v>
      </c>
    </row>
    <row r="9125" spans="2:3" x14ac:dyDescent="0.25">
      <c r="B9125" s="237">
        <v>9062</v>
      </c>
      <c r="C9125" s="236">
        <v>140.74367695453074</v>
      </c>
    </row>
    <row r="9126" spans="2:3" x14ac:dyDescent="0.25">
      <c r="B9126" s="237">
        <v>9063</v>
      </c>
      <c r="C9126" s="236">
        <v>150.67551686733884</v>
      </c>
    </row>
    <row r="9127" spans="2:3" x14ac:dyDescent="0.25">
      <c r="B9127" s="237">
        <v>9064</v>
      </c>
      <c r="C9127" s="236">
        <v>129.38941876386923</v>
      </c>
    </row>
    <row r="9128" spans="2:3" x14ac:dyDescent="0.25">
      <c r="B9128" s="237">
        <v>9065</v>
      </c>
      <c r="C9128" s="236">
        <v>164.17095571388373</v>
      </c>
    </row>
    <row r="9129" spans="2:3" x14ac:dyDescent="0.25">
      <c r="B9129" s="237">
        <v>9066</v>
      </c>
      <c r="C9129" s="236">
        <v>104.05234565073938</v>
      </c>
    </row>
    <row r="9130" spans="2:3" x14ac:dyDescent="0.25">
      <c r="B9130" s="237">
        <v>9067</v>
      </c>
      <c r="C9130" s="236">
        <v>125.65401193715053</v>
      </c>
    </row>
    <row r="9131" spans="2:3" x14ac:dyDescent="0.25">
      <c r="B9131" s="237">
        <v>9068</v>
      </c>
      <c r="C9131" s="236">
        <v>132.54317665704102</v>
      </c>
    </row>
    <row r="9132" spans="2:3" x14ac:dyDescent="0.25">
      <c r="B9132" s="237">
        <v>9069</v>
      </c>
      <c r="C9132" s="236">
        <v>208.02695684029223</v>
      </c>
    </row>
    <row r="9133" spans="2:3" x14ac:dyDescent="0.25">
      <c r="B9133" s="237">
        <v>9070</v>
      </c>
      <c r="C9133" s="236">
        <v>157.5352831070679</v>
      </c>
    </row>
    <row r="9134" spans="2:3" x14ac:dyDescent="0.25">
      <c r="B9134" s="237">
        <v>9071</v>
      </c>
      <c r="C9134" s="236">
        <v>106.97476384684393</v>
      </c>
    </row>
    <row r="9135" spans="2:3" x14ac:dyDescent="0.25">
      <c r="B9135" s="237">
        <v>9072</v>
      </c>
      <c r="C9135" s="236">
        <v>140.53373256159904</v>
      </c>
    </row>
    <row r="9136" spans="2:3" x14ac:dyDescent="0.25">
      <c r="B9136" s="237">
        <v>9073</v>
      </c>
      <c r="C9136" s="236">
        <v>89.044142629008348</v>
      </c>
    </row>
    <row r="9137" spans="2:3" x14ac:dyDescent="0.25">
      <c r="B9137" s="237">
        <v>9074</v>
      </c>
      <c r="C9137" s="236">
        <v>231.42249614581658</v>
      </c>
    </row>
    <row r="9138" spans="2:3" x14ac:dyDescent="0.25">
      <c r="B9138" s="237">
        <v>9075</v>
      </c>
      <c r="C9138" s="236">
        <v>122.3854635257895</v>
      </c>
    </row>
    <row r="9139" spans="2:3" x14ac:dyDescent="0.25">
      <c r="B9139" s="237">
        <v>9076</v>
      </c>
      <c r="C9139" s="236">
        <v>130.27449585183157</v>
      </c>
    </row>
    <row r="9140" spans="2:3" x14ac:dyDescent="0.25">
      <c r="B9140" s="237">
        <v>9077</v>
      </c>
      <c r="C9140" s="236">
        <v>95.281240723577412</v>
      </c>
    </row>
    <row r="9141" spans="2:3" x14ac:dyDescent="0.25">
      <c r="B9141" s="237">
        <v>9078</v>
      </c>
      <c r="C9141" s="236">
        <v>166.75625922003459</v>
      </c>
    </row>
    <row r="9142" spans="2:3" x14ac:dyDescent="0.25">
      <c r="B9142" s="237">
        <v>9079</v>
      </c>
      <c r="C9142" s="236">
        <v>130.84483692268859</v>
      </c>
    </row>
    <row r="9143" spans="2:3" x14ac:dyDescent="0.25">
      <c r="B9143" s="237">
        <v>9080</v>
      </c>
      <c r="C9143" s="236">
        <v>174.39523315661418</v>
      </c>
    </row>
    <row r="9144" spans="2:3" x14ac:dyDescent="0.25">
      <c r="B9144" s="237">
        <v>9081</v>
      </c>
      <c r="C9144" s="236">
        <v>112.03720389259531</v>
      </c>
    </row>
    <row r="9145" spans="2:3" x14ac:dyDescent="0.25">
      <c r="B9145" s="237">
        <v>9082</v>
      </c>
      <c r="C9145" s="236">
        <v>144.72148463099089</v>
      </c>
    </row>
    <row r="9146" spans="2:3" x14ac:dyDescent="0.25">
      <c r="B9146" s="237">
        <v>9083</v>
      </c>
      <c r="C9146" s="236">
        <v>131.6244698817481</v>
      </c>
    </row>
    <row r="9147" spans="2:3" x14ac:dyDescent="0.25">
      <c r="B9147" s="237">
        <v>9084</v>
      </c>
      <c r="C9147" s="236">
        <v>151.04813756644089</v>
      </c>
    </row>
    <row r="9148" spans="2:3" x14ac:dyDescent="0.25">
      <c r="B9148" s="237">
        <v>9085</v>
      </c>
      <c r="C9148" s="236">
        <v>90.647090892899087</v>
      </c>
    </row>
    <row r="9149" spans="2:3" x14ac:dyDescent="0.25">
      <c r="B9149" s="237">
        <v>9086</v>
      </c>
      <c r="C9149" s="236">
        <v>130.22984589810156</v>
      </c>
    </row>
    <row r="9150" spans="2:3" x14ac:dyDescent="0.25">
      <c r="B9150" s="237">
        <v>9087</v>
      </c>
      <c r="C9150" s="236">
        <v>121.43381147497811</v>
      </c>
    </row>
    <row r="9151" spans="2:3" x14ac:dyDescent="0.25">
      <c r="B9151" s="237">
        <v>9088</v>
      </c>
      <c r="C9151" s="236">
        <v>78.648032983331319</v>
      </c>
    </row>
    <row r="9152" spans="2:3" x14ac:dyDescent="0.25">
      <c r="B9152" s="237">
        <v>9089</v>
      </c>
      <c r="C9152" s="236">
        <v>126.21966054960292</v>
      </c>
    </row>
    <row r="9153" spans="2:3" x14ac:dyDescent="0.25">
      <c r="B9153" s="237">
        <v>9090</v>
      </c>
      <c r="C9153" s="236">
        <v>149.05153298523737</v>
      </c>
    </row>
    <row r="9154" spans="2:3" x14ac:dyDescent="0.25">
      <c r="B9154" s="237">
        <v>9091</v>
      </c>
      <c r="C9154" s="236">
        <v>102.4919983990924</v>
      </c>
    </row>
    <row r="9155" spans="2:3" x14ac:dyDescent="0.25">
      <c r="B9155" s="237">
        <v>9092</v>
      </c>
      <c r="C9155" s="236">
        <v>90.035361726809455</v>
      </c>
    </row>
    <row r="9156" spans="2:3" x14ac:dyDescent="0.25">
      <c r="B9156" s="237">
        <v>9093</v>
      </c>
      <c r="C9156" s="236">
        <v>143.3540259466333</v>
      </c>
    </row>
    <row r="9157" spans="2:3" x14ac:dyDescent="0.25">
      <c r="B9157" s="237">
        <v>9094</v>
      </c>
      <c r="C9157" s="236">
        <v>109.66825060372088</v>
      </c>
    </row>
    <row r="9158" spans="2:3" x14ac:dyDescent="0.25">
      <c r="B9158" s="237">
        <v>9095</v>
      </c>
      <c r="C9158" s="236">
        <v>131.32127082956802</v>
      </c>
    </row>
    <row r="9159" spans="2:3" x14ac:dyDescent="0.25">
      <c r="B9159" s="237">
        <v>9096</v>
      </c>
      <c r="C9159" s="236">
        <v>131.62319446971614</v>
      </c>
    </row>
    <row r="9160" spans="2:3" x14ac:dyDescent="0.25">
      <c r="B9160" s="237">
        <v>9097</v>
      </c>
      <c r="C9160" s="236">
        <v>157.07044539825824</v>
      </c>
    </row>
    <row r="9161" spans="2:3" x14ac:dyDescent="0.25">
      <c r="B9161" s="237">
        <v>9098</v>
      </c>
      <c r="C9161" s="236">
        <v>84.135686220686125</v>
      </c>
    </row>
    <row r="9162" spans="2:3" x14ac:dyDescent="0.25">
      <c r="B9162" s="237">
        <v>9099</v>
      </c>
      <c r="C9162" s="236">
        <v>96.017186352718284</v>
      </c>
    </row>
    <row r="9163" spans="2:3" x14ac:dyDescent="0.25">
      <c r="B9163" s="237">
        <v>9100</v>
      </c>
      <c r="C9163" s="236">
        <v>109.54436421564368</v>
      </c>
    </row>
    <row r="9164" spans="2:3" x14ac:dyDescent="0.25">
      <c r="B9164" s="237">
        <v>9101</v>
      </c>
      <c r="C9164" s="236">
        <v>170.01615288495685</v>
      </c>
    </row>
    <row r="9165" spans="2:3" x14ac:dyDescent="0.25">
      <c r="B9165" s="237">
        <v>9102</v>
      </c>
      <c r="C9165" s="236">
        <v>120.97839283152273</v>
      </c>
    </row>
    <row r="9166" spans="2:3" x14ac:dyDescent="0.25">
      <c r="B9166" s="237">
        <v>9103</v>
      </c>
      <c r="C9166" s="236">
        <v>121.51919672979371</v>
      </c>
    </row>
    <row r="9167" spans="2:3" x14ac:dyDescent="0.25">
      <c r="B9167" s="237">
        <v>9104</v>
      </c>
      <c r="C9167" s="236">
        <v>127.1219251955595</v>
      </c>
    </row>
    <row r="9168" spans="2:3" x14ac:dyDescent="0.25">
      <c r="B9168" s="237">
        <v>9105</v>
      </c>
      <c r="C9168" s="236">
        <v>105.74412713250936</v>
      </c>
    </row>
    <row r="9169" spans="2:3" x14ac:dyDescent="0.25">
      <c r="B9169" s="237">
        <v>9106</v>
      </c>
      <c r="C9169" s="236">
        <v>142.02793385798452</v>
      </c>
    </row>
    <row r="9170" spans="2:3" x14ac:dyDescent="0.25">
      <c r="B9170" s="237">
        <v>9107</v>
      </c>
      <c r="C9170" s="236">
        <v>160.61624761013283</v>
      </c>
    </row>
    <row r="9171" spans="2:3" x14ac:dyDescent="0.25">
      <c r="B9171" s="237">
        <v>9108</v>
      </c>
      <c r="C9171" s="236">
        <v>121.91344040380702</v>
      </c>
    </row>
    <row r="9172" spans="2:3" x14ac:dyDescent="0.25">
      <c r="B9172" s="237">
        <v>9109</v>
      </c>
      <c r="C9172" s="236">
        <v>131.68507450674829</v>
      </c>
    </row>
    <row r="9173" spans="2:3" x14ac:dyDescent="0.25">
      <c r="B9173" s="237">
        <v>9110</v>
      </c>
      <c r="C9173" s="236">
        <v>176.47223357103195</v>
      </c>
    </row>
    <row r="9174" spans="2:3" x14ac:dyDescent="0.25">
      <c r="B9174" s="237">
        <v>9111</v>
      </c>
      <c r="C9174" s="236">
        <v>110.89949521011137</v>
      </c>
    </row>
    <row r="9175" spans="2:3" x14ac:dyDescent="0.25">
      <c r="B9175" s="237">
        <v>9112</v>
      </c>
      <c r="C9175" s="236">
        <v>211.95168340649286</v>
      </c>
    </row>
    <row r="9176" spans="2:3" x14ac:dyDescent="0.25">
      <c r="B9176" s="237">
        <v>9113</v>
      </c>
      <c r="C9176" s="236">
        <v>131.34706238999175</v>
      </c>
    </row>
    <row r="9177" spans="2:3" x14ac:dyDescent="0.25">
      <c r="B9177" s="237">
        <v>9114</v>
      </c>
      <c r="C9177" s="236">
        <v>156.74677041256845</v>
      </c>
    </row>
    <row r="9178" spans="2:3" x14ac:dyDescent="0.25">
      <c r="B9178" s="237">
        <v>9115</v>
      </c>
      <c r="C9178" s="236">
        <v>117.38793880415224</v>
      </c>
    </row>
    <row r="9179" spans="2:3" x14ac:dyDescent="0.25">
      <c r="B9179" s="237">
        <v>9116</v>
      </c>
      <c r="C9179" s="236">
        <v>129.12241868491137</v>
      </c>
    </row>
    <row r="9180" spans="2:3" x14ac:dyDescent="0.25">
      <c r="B9180" s="237">
        <v>9117</v>
      </c>
      <c r="C9180" s="236">
        <v>157.59616233502319</v>
      </c>
    </row>
    <row r="9181" spans="2:3" x14ac:dyDescent="0.25">
      <c r="B9181" s="237">
        <v>9118</v>
      </c>
      <c r="C9181" s="236">
        <v>155.53130935564454</v>
      </c>
    </row>
    <row r="9182" spans="2:3" x14ac:dyDescent="0.25">
      <c r="B9182" s="237">
        <v>9119</v>
      </c>
      <c r="C9182" s="236">
        <v>111.90353076296783</v>
      </c>
    </row>
    <row r="9183" spans="2:3" x14ac:dyDescent="0.25">
      <c r="B9183" s="237">
        <v>9120</v>
      </c>
      <c r="C9183" s="236">
        <v>112.6559195947777</v>
      </c>
    </row>
    <row r="9184" spans="2:3" x14ac:dyDescent="0.25">
      <c r="B9184" s="237">
        <v>9121</v>
      </c>
      <c r="C9184" s="236">
        <v>206.17966772105325</v>
      </c>
    </row>
    <row r="9185" spans="2:3" x14ac:dyDescent="0.25">
      <c r="B9185" s="237">
        <v>9122</v>
      </c>
      <c r="C9185" s="236">
        <v>100.07045431747547</v>
      </c>
    </row>
    <row r="9186" spans="2:3" x14ac:dyDescent="0.25">
      <c r="B9186" s="237">
        <v>9123</v>
      </c>
      <c r="C9186" s="236">
        <v>139.18667675509138</v>
      </c>
    </row>
    <row r="9187" spans="2:3" x14ac:dyDescent="0.25">
      <c r="B9187" s="237">
        <v>9124</v>
      </c>
      <c r="C9187" s="236">
        <v>137.32492174926338</v>
      </c>
    </row>
    <row r="9188" spans="2:3" x14ac:dyDescent="0.25">
      <c r="B9188" s="237">
        <v>9125</v>
      </c>
      <c r="C9188" s="236">
        <v>190.96623089059651</v>
      </c>
    </row>
    <row r="9189" spans="2:3" x14ac:dyDescent="0.25">
      <c r="B9189" s="237">
        <v>9126</v>
      </c>
      <c r="C9189" s="236">
        <v>122.93509340745014</v>
      </c>
    </row>
    <row r="9190" spans="2:3" x14ac:dyDescent="0.25">
      <c r="B9190" s="237">
        <v>9127</v>
      </c>
      <c r="C9190" s="236">
        <v>111.08903124565627</v>
      </c>
    </row>
    <row r="9191" spans="2:3" x14ac:dyDescent="0.25">
      <c r="B9191" s="237">
        <v>9128</v>
      </c>
      <c r="C9191" s="236">
        <v>93.940597625479739</v>
      </c>
    </row>
    <row r="9192" spans="2:3" x14ac:dyDescent="0.25">
      <c r="B9192" s="237">
        <v>9129</v>
      </c>
      <c r="C9192" s="236">
        <v>124.09331700634617</v>
      </c>
    </row>
    <row r="9193" spans="2:3" x14ac:dyDescent="0.25">
      <c r="B9193" s="237">
        <v>9130</v>
      </c>
      <c r="C9193" s="236">
        <v>127.82445532015363</v>
      </c>
    </row>
    <row r="9194" spans="2:3" x14ac:dyDescent="0.25">
      <c r="B9194" s="237">
        <v>9131</v>
      </c>
      <c r="C9194" s="236">
        <v>147.11122253637447</v>
      </c>
    </row>
    <row r="9195" spans="2:3" x14ac:dyDescent="0.25">
      <c r="B9195" s="237">
        <v>9132</v>
      </c>
      <c r="C9195" s="236">
        <v>124.68330686326313</v>
      </c>
    </row>
    <row r="9196" spans="2:3" x14ac:dyDescent="0.25">
      <c r="B9196" s="237">
        <v>9133</v>
      </c>
      <c r="C9196" s="236">
        <v>101.70218378395475</v>
      </c>
    </row>
    <row r="9197" spans="2:3" x14ac:dyDescent="0.25">
      <c r="B9197" s="237">
        <v>9134</v>
      </c>
      <c r="C9197" s="236">
        <v>160.16035306601185</v>
      </c>
    </row>
    <row r="9198" spans="2:3" x14ac:dyDescent="0.25">
      <c r="B9198" s="237">
        <v>9135</v>
      </c>
      <c r="C9198" s="236">
        <v>101.34022823525027</v>
      </c>
    </row>
    <row r="9199" spans="2:3" x14ac:dyDescent="0.25">
      <c r="B9199" s="237">
        <v>9136</v>
      </c>
      <c r="C9199" s="236">
        <v>142.2934579472859</v>
      </c>
    </row>
    <row r="9200" spans="2:3" x14ac:dyDescent="0.25">
      <c r="B9200" s="237">
        <v>9137</v>
      </c>
      <c r="C9200" s="236">
        <v>111.25517759434017</v>
      </c>
    </row>
    <row r="9201" spans="2:3" x14ac:dyDescent="0.25">
      <c r="B9201" s="237">
        <v>9138</v>
      </c>
      <c r="C9201" s="236">
        <v>132.8061622563921</v>
      </c>
    </row>
    <row r="9202" spans="2:3" x14ac:dyDescent="0.25">
      <c r="B9202" s="237">
        <v>9139</v>
      </c>
      <c r="C9202" s="236">
        <v>97.408990326643419</v>
      </c>
    </row>
    <row r="9203" spans="2:3" x14ac:dyDescent="0.25">
      <c r="B9203" s="237">
        <v>9140</v>
      </c>
      <c r="C9203" s="236">
        <v>149.38296193687731</v>
      </c>
    </row>
    <row r="9204" spans="2:3" x14ac:dyDescent="0.25">
      <c r="B9204" s="237">
        <v>9141</v>
      </c>
      <c r="C9204" s="236">
        <v>180.07059180961994</v>
      </c>
    </row>
    <row r="9205" spans="2:3" x14ac:dyDescent="0.25">
      <c r="B9205" s="237">
        <v>9142</v>
      </c>
      <c r="C9205" s="236">
        <v>114.92215727977535</v>
      </c>
    </row>
    <row r="9206" spans="2:3" x14ac:dyDescent="0.25">
      <c r="B9206" s="237">
        <v>9143</v>
      </c>
      <c r="C9206" s="236">
        <v>153.77475344508406</v>
      </c>
    </row>
    <row r="9207" spans="2:3" x14ac:dyDescent="0.25">
      <c r="B9207" s="237">
        <v>9144</v>
      </c>
      <c r="C9207" s="236">
        <v>103.41145513379398</v>
      </c>
    </row>
    <row r="9208" spans="2:3" x14ac:dyDescent="0.25">
      <c r="B9208" s="237">
        <v>9145</v>
      </c>
      <c r="C9208" s="236">
        <v>127.47233568756653</v>
      </c>
    </row>
    <row r="9209" spans="2:3" x14ac:dyDescent="0.25">
      <c r="B9209" s="237">
        <v>9146</v>
      </c>
      <c r="C9209" s="236">
        <v>96.611857085436171</v>
      </c>
    </row>
    <row r="9210" spans="2:3" x14ac:dyDescent="0.25">
      <c r="B9210" s="237">
        <v>9147</v>
      </c>
      <c r="C9210" s="236">
        <v>110.12635760444073</v>
      </c>
    </row>
    <row r="9211" spans="2:3" x14ac:dyDescent="0.25">
      <c r="B9211" s="237">
        <v>9148</v>
      </c>
      <c r="C9211" s="236">
        <v>120.53780369780593</v>
      </c>
    </row>
    <row r="9212" spans="2:3" x14ac:dyDescent="0.25">
      <c r="B9212" s="237">
        <v>9149</v>
      </c>
      <c r="C9212" s="236">
        <v>79.871171612193862</v>
      </c>
    </row>
    <row r="9213" spans="2:3" x14ac:dyDescent="0.25">
      <c r="B9213" s="237">
        <v>9150</v>
      </c>
      <c r="C9213" s="236">
        <v>96.60430043436466</v>
      </c>
    </row>
    <row r="9214" spans="2:3" x14ac:dyDescent="0.25">
      <c r="B9214" s="237">
        <v>9151</v>
      </c>
      <c r="C9214" s="236">
        <v>98.076470506204359</v>
      </c>
    </row>
    <row r="9215" spans="2:3" x14ac:dyDescent="0.25">
      <c r="B9215" s="237">
        <v>9152</v>
      </c>
      <c r="C9215" s="236">
        <v>125.80421147083393</v>
      </c>
    </row>
    <row r="9216" spans="2:3" x14ac:dyDescent="0.25">
      <c r="B9216" s="237">
        <v>9153</v>
      </c>
      <c r="C9216" s="236">
        <v>130.19426419761314</v>
      </c>
    </row>
    <row r="9217" spans="2:3" x14ac:dyDescent="0.25">
      <c r="B9217" s="237">
        <v>9154</v>
      </c>
      <c r="C9217" s="236">
        <v>133.21666565761387</v>
      </c>
    </row>
    <row r="9218" spans="2:3" x14ac:dyDescent="0.25">
      <c r="B9218" s="237">
        <v>9155</v>
      </c>
      <c r="C9218" s="236">
        <v>134.53709848822851</v>
      </c>
    </row>
    <row r="9219" spans="2:3" x14ac:dyDescent="0.25">
      <c r="B9219" s="237">
        <v>9156</v>
      </c>
      <c r="C9219" s="236">
        <v>140.57504003941008</v>
      </c>
    </row>
    <row r="9220" spans="2:3" x14ac:dyDescent="0.25">
      <c r="B9220" s="237">
        <v>9157</v>
      </c>
      <c r="C9220" s="236">
        <v>105.85162301783437</v>
      </c>
    </row>
    <row r="9221" spans="2:3" x14ac:dyDescent="0.25">
      <c r="B9221" s="237">
        <v>9158</v>
      </c>
      <c r="C9221" s="236">
        <v>125.14097774563803</v>
      </c>
    </row>
    <row r="9222" spans="2:3" x14ac:dyDescent="0.25">
      <c r="B9222" s="237">
        <v>9159</v>
      </c>
      <c r="C9222" s="236">
        <v>180.75017604032743</v>
      </c>
    </row>
    <row r="9223" spans="2:3" x14ac:dyDescent="0.25">
      <c r="B9223" s="237">
        <v>9160</v>
      </c>
      <c r="C9223" s="236">
        <v>140.19064018416645</v>
      </c>
    </row>
    <row r="9224" spans="2:3" x14ac:dyDescent="0.25">
      <c r="B9224" s="237">
        <v>9161</v>
      </c>
      <c r="C9224" s="236">
        <v>116.67532640521716</v>
      </c>
    </row>
    <row r="9225" spans="2:3" x14ac:dyDescent="0.25">
      <c r="B9225" s="237">
        <v>9162</v>
      </c>
      <c r="C9225" s="236">
        <v>184.88585871797613</v>
      </c>
    </row>
    <row r="9226" spans="2:3" x14ac:dyDescent="0.25">
      <c r="B9226" s="237">
        <v>9163</v>
      </c>
      <c r="C9226" s="236">
        <v>133.84055276262455</v>
      </c>
    </row>
    <row r="9227" spans="2:3" x14ac:dyDescent="0.25">
      <c r="B9227" s="237">
        <v>9164</v>
      </c>
      <c r="C9227" s="236">
        <v>135.56234721955784</v>
      </c>
    </row>
    <row r="9228" spans="2:3" x14ac:dyDescent="0.25">
      <c r="B9228" s="237">
        <v>9165</v>
      </c>
      <c r="C9228" s="236">
        <v>191.24238663241471</v>
      </c>
    </row>
    <row r="9229" spans="2:3" x14ac:dyDescent="0.25">
      <c r="B9229" s="237">
        <v>9166</v>
      </c>
      <c r="C9229" s="236">
        <v>111.53825289637203</v>
      </c>
    </row>
    <row r="9230" spans="2:3" x14ac:dyDescent="0.25">
      <c r="B9230" s="237">
        <v>9167</v>
      </c>
      <c r="C9230" s="236">
        <v>107.80698562666267</v>
      </c>
    </row>
    <row r="9231" spans="2:3" x14ac:dyDescent="0.25">
      <c r="B9231" s="237">
        <v>9168</v>
      </c>
      <c r="C9231" s="236">
        <v>177.80648423449551</v>
      </c>
    </row>
    <row r="9232" spans="2:3" x14ac:dyDescent="0.25">
      <c r="B9232" s="237">
        <v>9169</v>
      </c>
      <c r="C9232" s="236">
        <v>82.946771136087605</v>
      </c>
    </row>
    <row r="9233" spans="2:3" x14ac:dyDescent="0.25">
      <c r="B9233" s="237">
        <v>9170</v>
      </c>
      <c r="C9233" s="236">
        <v>144.07600597335008</v>
      </c>
    </row>
    <row r="9234" spans="2:3" x14ac:dyDescent="0.25">
      <c r="B9234" s="237">
        <v>9171</v>
      </c>
      <c r="C9234" s="236">
        <v>152.27189948810863</v>
      </c>
    </row>
    <row r="9235" spans="2:3" x14ac:dyDescent="0.25">
      <c r="B9235" s="237">
        <v>9172</v>
      </c>
      <c r="C9235" s="236">
        <v>130.88707024039593</v>
      </c>
    </row>
    <row r="9236" spans="2:3" x14ac:dyDescent="0.25">
      <c r="B9236" s="237">
        <v>9173</v>
      </c>
      <c r="C9236" s="236">
        <v>96.154224119958712</v>
      </c>
    </row>
    <row r="9237" spans="2:3" x14ac:dyDescent="0.25">
      <c r="B9237" s="237">
        <v>9174</v>
      </c>
      <c r="C9237" s="236">
        <v>126.27835549485067</v>
      </c>
    </row>
    <row r="9238" spans="2:3" x14ac:dyDescent="0.25">
      <c r="B9238" s="237">
        <v>9175</v>
      </c>
      <c r="C9238" s="236">
        <v>166.50001412657056</v>
      </c>
    </row>
    <row r="9239" spans="2:3" x14ac:dyDescent="0.25">
      <c r="B9239" s="237">
        <v>9176</v>
      </c>
      <c r="C9239" s="236">
        <v>190.19659903203612</v>
      </c>
    </row>
    <row r="9240" spans="2:3" x14ac:dyDescent="0.25">
      <c r="B9240" s="237">
        <v>9177</v>
      </c>
      <c r="C9240" s="236">
        <v>123.11243608848247</v>
      </c>
    </row>
    <row r="9241" spans="2:3" x14ac:dyDescent="0.25">
      <c r="B9241" s="237">
        <v>9178</v>
      </c>
      <c r="C9241" s="236">
        <v>79.418166235460276</v>
      </c>
    </row>
    <row r="9242" spans="2:3" x14ac:dyDescent="0.25">
      <c r="B9242" s="237">
        <v>9179</v>
      </c>
      <c r="C9242" s="236">
        <v>145.84504601636928</v>
      </c>
    </row>
    <row r="9243" spans="2:3" x14ac:dyDescent="0.25">
      <c r="B9243" s="237">
        <v>9180</v>
      </c>
      <c r="C9243" s="236">
        <v>137.0181829769522</v>
      </c>
    </row>
    <row r="9244" spans="2:3" x14ac:dyDescent="0.25">
      <c r="B9244" s="237">
        <v>9181</v>
      </c>
      <c r="C9244" s="236">
        <v>134.20746628948609</v>
      </c>
    </row>
    <row r="9245" spans="2:3" x14ac:dyDescent="0.25">
      <c r="B9245" s="237">
        <v>9182</v>
      </c>
      <c r="C9245" s="236">
        <v>133.03294917162174</v>
      </c>
    </row>
    <row r="9246" spans="2:3" x14ac:dyDescent="0.25">
      <c r="B9246" s="237">
        <v>9183</v>
      </c>
      <c r="C9246" s="236">
        <v>109.43133605084699</v>
      </c>
    </row>
    <row r="9247" spans="2:3" x14ac:dyDescent="0.25">
      <c r="B9247" s="237">
        <v>9184</v>
      </c>
      <c r="C9247" s="236">
        <v>111.07301752749386</v>
      </c>
    </row>
    <row r="9248" spans="2:3" x14ac:dyDescent="0.25">
      <c r="B9248" s="237">
        <v>9185</v>
      </c>
      <c r="C9248" s="236">
        <v>141.65526425505101</v>
      </c>
    </row>
    <row r="9249" spans="2:3" x14ac:dyDescent="0.25">
      <c r="B9249" s="237">
        <v>9186</v>
      </c>
      <c r="C9249" s="236">
        <v>88.151205266970749</v>
      </c>
    </row>
    <row r="9250" spans="2:3" x14ac:dyDescent="0.25">
      <c r="B9250" s="237">
        <v>9187</v>
      </c>
      <c r="C9250" s="236">
        <v>113.89568683312461</v>
      </c>
    </row>
    <row r="9251" spans="2:3" x14ac:dyDescent="0.25">
      <c r="B9251" s="237">
        <v>9188</v>
      </c>
      <c r="C9251" s="236">
        <v>105.01462242528719</v>
      </c>
    </row>
    <row r="9252" spans="2:3" x14ac:dyDescent="0.25">
      <c r="B9252" s="237">
        <v>9189</v>
      </c>
      <c r="C9252" s="236">
        <v>138.25121007708256</v>
      </c>
    </row>
    <row r="9253" spans="2:3" x14ac:dyDescent="0.25">
      <c r="B9253" s="237">
        <v>9190</v>
      </c>
      <c r="C9253" s="236">
        <v>159.68365179335356</v>
      </c>
    </row>
    <row r="9254" spans="2:3" x14ac:dyDescent="0.25">
      <c r="B9254" s="237">
        <v>9191</v>
      </c>
      <c r="C9254" s="236">
        <v>157.78113632237654</v>
      </c>
    </row>
    <row r="9255" spans="2:3" x14ac:dyDescent="0.25">
      <c r="B9255" s="237">
        <v>9192</v>
      </c>
      <c r="C9255" s="236">
        <v>125.46244346299291</v>
      </c>
    </row>
    <row r="9256" spans="2:3" x14ac:dyDescent="0.25">
      <c r="B9256" s="237">
        <v>9193</v>
      </c>
      <c r="C9256" s="236">
        <v>99.508310888646363</v>
      </c>
    </row>
    <row r="9257" spans="2:3" x14ac:dyDescent="0.25">
      <c r="B9257" s="237">
        <v>9194</v>
      </c>
      <c r="C9257" s="236">
        <v>131.625406542104</v>
      </c>
    </row>
    <row r="9258" spans="2:3" x14ac:dyDescent="0.25">
      <c r="B9258" s="237">
        <v>9195</v>
      </c>
      <c r="C9258" s="236">
        <v>210.62620671710815</v>
      </c>
    </row>
    <row r="9259" spans="2:3" x14ac:dyDescent="0.25">
      <c r="B9259" s="237">
        <v>9196</v>
      </c>
      <c r="C9259" s="236">
        <v>134.20007029023404</v>
      </c>
    </row>
    <row r="9260" spans="2:3" x14ac:dyDescent="0.25">
      <c r="B9260" s="237">
        <v>9197</v>
      </c>
      <c r="C9260" s="236">
        <v>151.20206328432241</v>
      </c>
    </row>
    <row r="9261" spans="2:3" x14ac:dyDescent="0.25">
      <c r="B9261" s="237">
        <v>9198</v>
      </c>
      <c r="C9261" s="236">
        <v>109.08049953705184</v>
      </c>
    </row>
    <row r="9262" spans="2:3" x14ac:dyDescent="0.25">
      <c r="B9262" s="237">
        <v>9199</v>
      </c>
      <c r="C9262" s="236">
        <v>100.47920935890083</v>
      </c>
    </row>
    <row r="9263" spans="2:3" x14ac:dyDescent="0.25">
      <c r="B9263" s="237">
        <v>9200</v>
      </c>
      <c r="C9263" s="236">
        <v>126.00817115332617</v>
      </c>
    </row>
    <row r="9264" spans="2:3" x14ac:dyDescent="0.25">
      <c r="B9264" s="237">
        <v>9201</v>
      </c>
      <c r="C9264" s="236">
        <v>94.787893732077379</v>
      </c>
    </row>
    <row r="9265" spans="2:3" x14ac:dyDescent="0.25">
      <c r="B9265" s="237">
        <v>9202</v>
      </c>
      <c r="C9265" s="236">
        <v>209.51824058479571</v>
      </c>
    </row>
    <row r="9266" spans="2:3" x14ac:dyDescent="0.25">
      <c r="B9266" s="237">
        <v>9203</v>
      </c>
      <c r="C9266" s="236">
        <v>155.61179956557433</v>
      </c>
    </row>
    <row r="9267" spans="2:3" x14ac:dyDescent="0.25">
      <c r="B9267" s="237">
        <v>9204</v>
      </c>
      <c r="C9267" s="236">
        <v>125.41953297114419</v>
      </c>
    </row>
    <row r="9268" spans="2:3" x14ac:dyDescent="0.25">
      <c r="B9268" s="237">
        <v>9205</v>
      </c>
      <c r="C9268" s="236">
        <v>172.76313170408636</v>
      </c>
    </row>
    <row r="9269" spans="2:3" x14ac:dyDescent="0.25">
      <c r="B9269" s="237">
        <v>9206</v>
      </c>
      <c r="C9269" s="236">
        <v>164.39383042696096</v>
      </c>
    </row>
    <row r="9270" spans="2:3" x14ac:dyDescent="0.25">
      <c r="B9270" s="237">
        <v>9207</v>
      </c>
      <c r="C9270" s="236">
        <v>141.87987168149897</v>
      </c>
    </row>
    <row r="9271" spans="2:3" x14ac:dyDescent="0.25">
      <c r="B9271" s="237">
        <v>9208</v>
      </c>
      <c r="C9271" s="236">
        <v>184.85983098422028</v>
      </c>
    </row>
    <row r="9272" spans="2:3" x14ac:dyDescent="0.25">
      <c r="B9272" s="237">
        <v>9209</v>
      </c>
      <c r="C9272" s="236">
        <v>135.11707730560403</v>
      </c>
    </row>
    <row r="9273" spans="2:3" x14ac:dyDescent="0.25">
      <c r="B9273" s="237">
        <v>9210</v>
      </c>
      <c r="C9273" s="236">
        <v>194.99635179954913</v>
      </c>
    </row>
    <row r="9274" spans="2:3" x14ac:dyDescent="0.25">
      <c r="B9274" s="237">
        <v>9211</v>
      </c>
      <c r="C9274" s="236">
        <v>167.24133843503552</v>
      </c>
    </row>
    <row r="9275" spans="2:3" x14ac:dyDescent="0.25">
      <c r="B9275" s="237">
        <v>9212</v>
      </c>
      <c r="C9275" s="236">
        <v>119.32872216350898</v>
      </c>
    </row>
    <row r="9276" spans="2:3" x14ac:dyDescent="0.25">
      <c r="B9276" s="237">
        <v>9213</v>
      </c>
      <c r="C9276" s="236">
        <v>90.60528201146181</v>
      </c>
    </row>
    <row r="9277" spans="2:3" x14ac:dyDescent="0.25">
      <c r="B9277" s="237">
        <v>9214</v>
      </c>
      <c r="C9277" s="236">
        <v>122.37406446380477</v>
      </c>
    </row>
    <row r="9278" spans="2:3" x14ac:dyDescent="0.25">
      <c r="B9278" s="237">
        <v>9215</v>
      </c>
      <c r="C9278" s="236">
        <v>103.41077797395421</v>
      </c>
    </row>
    <row r="9279" spans="2:3" x14ac:dyDescent="0.25">
      <c r="B9279" s="237">
        <v>9216</v>
      </c>
      <c r="C9279" s="236">
        <v>136.69314909979423</v>
      </c>
    </row>
    <row r="9280" spans="2:3" x14ac:dyDescent="0.25">
      <c r="B9280" s="237">
        <v>9217</v>
      </c>
      <c r="C9280" s="236">
        <v>182.95790130807248</v>
      </c>
    </row>
    <row r="9281" spans="2:3" x14ac:dyDescent="0.25">
      <c r="B9281" s="237">
        <v>9218</v>
      </c>
      <c r="C9281" s="236">
        <v>128.03147169110343</v>
      </c>
    </row>
    <row r="9282" spans="2:3" x14ac:dyDescent="0.25">
      <c r="B9282" s="237">
        <v>9219</v>
      </c>
      <c r="C9282" s="236">
        <v>135.68372196678936</v>
      </c>
    </row>
    <row r="9283" spans="2:3" x14ac:dyDescent="0.25">
      <c r="B9283" s="237">
        <v>9220</v>
      </c>
      <c r="C9283" s="236">
        <v>68.74942421006304</v>
      </c>
    </row>
    <row r="9284" spans="2:3" x14ac:dyDescent="0.25">
      <c r="B9284" s="237">
        <v>9221</v>
      </c>
      <c r="C9284" s="236">
        <v>93.60971704596507</v>
      </c>
    </row>
    <row r="9285" spans="2:3" x14ac:dyDescent="0.25">
      <c r="B9285" s="237">
        <v>9222</v>
      </c>
      <c r="C9285" s="236">
        <v>108.7660459502017</v>
      </c>
    </row>
    <row r="9286" spans="2:3" x14ac:dyDescent="0.25">
      <c r="B9286" s="237">
        <v>9223</v>
      </c>
      <c r="C9286" s="236">
        <v>152.7878051728452</v>
      </c>
    </row>
    <row r="9287" spans="2:3" x14ac:dyDescent="0.25">
      <c r="B9287" s="237">
        <v>9224</v>
      </c>
      <c r="C9287" s="236">
        <v>118.83108260455766</v>
      </c>
    </row>
    <row r="9288" spans="2:3" x14ac:dyDescent="0.25">
      <c r="B9288" s="237">
        <v>9225</v>
      </c>
      <c r="C9288" s="236">
        <v>195.9425285070962</v>
      </c>
    </row>
    <row r="9289" spans="2:3" x14ac:dyDescent="0.25">
      <c r="B9289" s="237">
        <v>9226</v>
      </c>
      <c r="C9289" s="236">
        <v>124.58041823817975</v>
      </c>
    </row>
    <row r="9290" spans="2:3" x14ac:dyDescent="0.25">
      <c r="B9290" s="237">
        <v>9227</v>
      </c>
      <c r="C9290" s="236">
        <v>189.82015890938871</v>
      </c>
    </row>
    <row r="9291" spans="2:3" x14ac:dyDescent="0.25">
      <c r="B9291" s="237">
        <v>9228</v>
      </c>
      <c r="C9291" s="236">
        <v>97.347852721315988</v>
      </c>
    </row>
    <row r="9292" spans="2:3" x14ac:dyDescent="0.25">
      <c r="B9292" s="237">
        <v>9229</v>
      </c>
      <c r="C9292" s="236">
        <v>146.17260290390902</v>
      </c>
    </row>
    <row r="9293" spans="2:3" x14ac:dyDescent="0.25">
      <c r="B9293" s="237">
        <v>9230</v>
      </c>
      <c r="C9293" s="236">
        <v>140.97097546641788</v>
      </c>
    </row>
    <row r="9294" spans="2:3" x14ac:dyDescent="0.25">
      <c r="B9294" s="237">
        <v>9231</v>
      </c>
      <c r="C9294" s="236">
        <v>142.37893890084578</v>
      </c>
    </row>
    <row r="9295" spans="2:3" x14ac:dyDescent="0.25">
      <c r="B9295" s="237">
        <v>9232</v>
      </c>
      <c r="C9295" s="236">
        <v>189.96621583797997</v>
      </c>
    </row>
    <row r="9296" spans="2:3" x14ac:dyDescent="0.25">
      <c r="B9296" s="237">
        <v>9233</v>
      </c>
      <c r="C9296" s="236">
        <v>149.14481580933199</v>
      </c>
    </row>
    <row r="9297" spans="2:3" x14ac:dyDescent="0.25">
      <c r="B9297" s="237">
        <v>9234</v>
      </c>
      <c r="C9297" s="236">
        <v>213.92620840130547</v>
      </c>
    </row>
    <row r="9298" spans="2:3" x14ac:dyDescent="0.25">
      <c r="B9298" s="237">
        <v>9235</v>
      </c>
      <c r="C9298" s="236">
        <v>161.45047356605167</v>
      </c>
    </row>
    <row r="9299" spans="2:3" x14ac:dyDescent="0.25">
      <c r="B9299" s="237">
        <v>9236</v>
      </c>
      <c r="C9299" s="236">
        <v>153.89266295266265</v>
      </c>
    </row>
    <row r="9300" spans="2:3" x14ac:dyDescent="0.25">
      <c r="B9300" s="237">
        <v>9237</v>
      </c>
      <c r="C9300" s="236">
        <v>72.628159993183729</v>
      </c>
    </row>
    <row r="9301" spans="2:3" x14ac:dyDescent="0.25">
      <c r="B9301" s="237">
        <v>9238</v>
      </c>
      <c r="C9301" s="236">
        <v>104.23942752012215</v>
      </c>
    </row>
    <row r="9302" spans="2:3" x14ac:dyDescent="0.25">
      <c r="B9302" s="237">
        <v>9239</v>
      </c>
      <c r="C9302" s="236">
        <v>141.35048126077828</v>
      </c>
    </row>
    <row r="9303" spans="2:3" x14ac:dyDescent="0.25">
      <c r="B9303" s="237">
        <v>9240</v>
      </c>
      <c r="C9303" s="236">
        <v>159.66627979225615</v>
      </c>
    </row>
    <row r="9304" spans="2:3" x14ac:dyDescent="0.25">
      <c r="B9304" s="237">
        <v>9241</v>
      </c>
      <c r="C9304" s="236">
        <v>123.50867312607235</v>
      </c>
    </row>
    <row r="9305" spans="2:3" x14ac:dyDescent="0.25">
      <c r="B9305" s="237">
        <v>9242</v>
      </c>
      <c r="C9305" s="236">
        <v>140.24102560217165</v>
      </c>
    </row>
    <row r="9306" spans="2:3" x14ac:dyDescent="0.25">
      <c r="B9306" s="237">
        <v>9243</v>
      </c>
      <c r="C9306" s="236">
        <v>119.17928350729724</v>
      </c>
    </row>
    <row r="9307" spans="2:3" x14ac:dyDescent="0.25">
      <c r="B9307" s="237">
        <v>9244</v>
      </c>
      <c r="C9307" s="236">
        <v>121.56678789538601</v>
      </c>
    </row>
    <row r="9308" spans="2:3" x14ac:dyDescent="0.25">
      <c r="B9308" s="237">
        <v>9245</v>
      </c>
      <c r="C9308" s="236">
        <v>172.60973184537778</v>
      </c>
    </row>
    <row r="9309" spans="2:3" x14ac:dyDescent="0.25">
      <c r="B9309" s="237">
        <v>9246</v>
      </c>
      <c r="C9309" s="236">
        <v>141.86206388834691</v>
      </c>
    </row>
    <row r="9310" spans="2:3" x14ac:dyDescent="0.25">
      <c r="B9310" s="237">
        <v>9247</v>
      </c>
      <c r="C9310" s="236">
        <v>116.69380119633536</v>
      </c>
    </row>
    <row r="9311" spans="2:3" x14ac:dyDescent="0.25">
      <c r="B9311" s="237">
        <v>9248</v>
      </c>
      <c r="C9311" s="236">
        <v>97.919290219369074</v>
      </c>
    </row>
    <row r="9312" spans="2:3" x14ac:dyDescent="0.25">
      <c r="B9312" s="237">
        <v>9249</v>
      </c>
      <c r="C9312" s="236">
        <v>138.27077765108311</v>
      </c>
    </row>
    <row r="9313" spans="2:3" x14ac:dyDescent="0.25">
      <c r="B9313" s="237">
        <v>9250</v>
      </c>
      <c r="C9313" s="236">
        <v>110.05676924287427</v>
      </c>
    </row>
    <row r="9314" spans="2:3" x14ac:dyDescent="0.25">
      <c r="B9314" s="237">
        <v>9251</v>
      </c>
      <c r="C9314" s="236">
        <v>128.97729016360313</v>
      </c>
    </row>
    <row r="9315" spans="2:3" x14ac:dyDescent="0.25">
      <c r="B9315" s="237">
        <v>9252</v>
      </c>
      <c r="C9315" s="236">
        <v>129.45708882102014</v>
      </c>
    </row>
    <row r="9316" spans="2:3" x14ac:dyDescent="0.25">
      <c r="B9316" s="237">
        <v>9253</v>
      </c>
      <c r="C9316" s="236">
        <v>107.28657430940349</v>
      </c>
    </row>
    <row r="9317" spans="2:3" x14ac:dyDescent="0.25">
      <c r="B9317" s="237">
        <v>9254</v>
      </c>
      <c r="C9317" s="236">
        <v>140.67492883732194</v>
      </c>
    </row>
    <row r="9318" spans="2:3" x14ac:dyDescent="0.25">
      <c r="B9318" s="237">
        <v>9255</v>
      </c>
      <c r="C9318" s="236">
        <v>86.038021652828519</v>
      </c>
    </row>
    <row r="9319" spans="2:3" x14ac:dyDescent="0.25">
      <c r="B9319" s="237">
        <v>9256</v>
      </c>
      <c r="C9319" s="236">
        <v>117.00442259882369</v>
      </c>
    </row>
    <row r="9320" spans="2:3" x14ac:dyDescent="0.25">
      <c r="B9320" s="237">
        <v>9257</v>
      </c>
      <c r="C9320" s="236">
        <v>108.91006376896831</v>
      </c>
    </row>
    <row r="9321" spans="2:3" x14ac:dyDescent="0.25">
      <c r="B9321" s="237">
        <v>9258</v>
      </c>
      <c r="C9321" s="236">
        <v>136.04050550828083</v>
      </c>
    </row>
    <row r="9322" spans="2:3" x14ac:dyDescent="0.25">
      <c r="B9322" s="237">
        <v>9259</v>
      </c>
      <c r="C9322" s="236">
        <v>144.76632877579763</v>
      </c>
    </row>
    <row r="9323" spans="2:3" x14ac:dyDescent="0.25">
      <c r="B9323" s="237">
        <v>9260</v>
      </c>
      <c r="C9323" s="236">
        <v>160.77167903943578</v>
      </c>
    </row>
    <row r="9324" spans="2:3" x14ac:dyDescent="0.25">
      <c r="B9324" s="237">
        <v>9261</v>
      </c>
      <c r="C9324" s="236">
        <v>80.629678125498813</v>
      </c>
    </row>
    <row r="9325" spans="2:3" x14ac:dyDescent="0.25">
      <c r="B9325" s="237">
        <v>9262</v>
      </c>
      <c r="C9325" s="236">
        <v>124.22078202031454</v>
      </c>
    </row>
    <row r="9326" spans="2:3" x14ac:dyDescent="0.25">
      <c r="B9326" s="237">
        <v>9263</v>
      </c>
      <c r="C9326" s="236">
        <v>126.43383437237378</v>
      </c>
    </row>
    <row r="9327" spans="2:3" x14ac:dyDescent="0.25">
      <c r="B9327" s="237">
        <v>9264</v>
      </c>
      <c r="C9327" s="236">
        <v>84.860961251294967</v>
      </c>
    </row>
    <row r="9328" spans="2:3" x14ac:dyDescent="0.25">
      <c r="B9328" s="237">
        <v>9265</v>
      </c>
      <c r="C9328" s="236">
        <v>126.78585769353937</v>
      </c>
    </row>
    <row r="9329" spans="2:3" x14ac:dyDescent="0.25">
      <c r="B9329" s="237">
        <v>9266</v>
      </c>
      <c r="C9329" s="236">
        <v>106.46869531604557</v>
      </c>
    </row>
    <row r="9330" spans="2:3" x14ac:dyDescent="0.25">
      <c r="B9330" s="237">
        <v>9267</v>
      </c>
      <c r="C9330" s="236">
        <v>166.80297358214872</v>
      </c>
    </row>
    <row r="9331" spans="2:3" x14ac:dyDescent="0.25">
      <c r="B9331" s="237">
        <v>9268</v>
      </c>
      <c r="C9331" s="236">
        <v>122.68587442131047</v>
      </c>
    </row>
    <row r="9332" spans="2:3" x14ac:dyDescent="0.25">
      <c r="B9332" s="237">
        <v>9269</v>
      </c>
      <c r="C9332" s="236">
        <v>101.14733846800397</v>
      </c>
    </row>
    <row r="9333" spans="2:3" x14ac:dyDescent="0.25">
      <c r="B9333" s="237">
        <v>9270</v>
      </c>
      <c r="C9333" s="236">
        <v>89.631491420519595</v>
      </c>
    </row>
    <row r="9334" spans="2:3" x14ac:dyDescent="0.25">
      <c r="B9334" s="237">
        <v>9271</v>
      </c>
      <c r="C9334" s="236">
        <v>81.622140514416373</v>
      </c>
    </row>
    <row r="9335" spans="2:3" x14ac:dyDescent="0.25">
      <c r="B9335" s="237">
        <v>9272</v>
      </c>
      <c r="C9335" s="236">
        <v>109.55725956647736</v>
      </c>
    </row>
    <row r="9336" spans="2:3" x14ac:dyDescent="0.25">
      <c r="B9336" s="237">
        <v>9273</v>
      </c>
      <c r="C9336" s="236">
        <v>176.85997666788907</v>
      </c>
    </row>
    <row r="9337" spans="2:3" x14ac:dyDescent="0.25">
      <c r="B9337" s="237">
        <v>9274</v>
      </c>
      <c r="C9337" s="236">
        <v>136.27754826979387</v>
      </c>
    </row>
    <row r="9338" spans="2:3" x14ac:dyDescent="0.25">
      <c r="B9338" s="237">
        <v>9275</v>
      </c>
      <c r="C9338" s="236">
        <v>138.40278171887158</v>
      </c>
    </row>
    <row r="9339" spans="2:3" x14ac:dyDescent="0.25">
      <c r="B9339" s="237">
        <v>9276</v>
      </c>
      <c r="C9339" s="236">
        <v>150.76508890768028</v>
      </c>
    </row>
    <row r="9340" spans="2:3" x14ac:dyDescent="0.25">
      <c r="B9340" s="237">
        <v>9277</v>
      </c>
      <c r="C9340" s="236">
        <v>111.38292490578111</v>
      </c>
    </row>
    <row r="9341" spans="2:3" x14ac:dyDescent="0.25">
      <c r="B9341" s="237">
        <v>9278</v>
      </c>
      <c r="C9341" s="236">
        <v>105.71183236033762</v>
      </c>
    </row>
    <row r="9342" spans="2:3" x14ac:dyDescent="0.25">
      <c r="B9342" s="237">
        <v>9279</v>
      </c>
      <c r="C9342" s="236">
        <v>141.62555473895418</v>
      </c>
    </row>
    <row r="9343" spans="2:3" x14ac:dyDescent="0.25">
      <c r="B9343" s="237">
        <v>9280</v>
      </c>
      <c r="C9343" s="236">
        <v>110.9766959582994</v>
      </c>
    </row>
    <row r="9344" spans="2:3" x14ac:dyDescent="0.25">
      <c r="B9344" s="237">
        <v>9281</v>
      </c>
      <c r="C9344" s="236">
        <v>160.62342568111319</v>
      </c>
    </row>
    <row r="9345" spans="2:3" x14ac:dyDescent="0.25">
      <c r="B9345" s="237">
        <v>9282</v>
      </c>
      <c r="C9345" s="236">
        <v>161.03133151967134</v>
      </c>
    </row>
    <row r="9346" spans="2:3" x14ac:dyDescent="0.25">
      <c r="B9346" s="237">
        <v>9283</v>
      </c>
      <c r="C9346" s="236">
        <v>121.2160179932572</v>
      </c>
    </row>
    <row r="9347" spans="2:3" x14ac:dyDescent="0.25">
      <c r="B9347" s="237">
        <v>9284</v>
      </c>
      <c r="C9347" s="236">
        <v>104.59748694761221</v>
      </c>
    </row>
    <row r="9348" spans="2:3" x14ac:dyDescent="0.25">
      <c r="B9348" s="237">
        <v>9285</v>
      </c>
      <c r="C9348" s="236">
        <v>104.24127137376169</v>
      </c>
    </row>
    <row r="9349" spans="2:3" x14ac:dyDescent="0.25">
      <c r="B9349" s="237">
        <v>9286</v>
      </c>
      <c r="C9349" s="236">
        <v>226.44109191946472</v>
      </c>
    </row>
    <row r="9350" spans="2:3" x14ac:dyDescent="0.25">
      <c r="B9350" s="237">
        <v>9287</v>
      </c>
      <c r="C9350" s="236">
        <v>112.46179978494797</v>
      </c>
    </row>
    <row r="9351" spans="2:3" x14ac:dyDescent="0.25">
      <c r="B9351" s="237">
        <v>9288</v>
      </c>
      <c r="C9351" s="236">
        <v>206.83692882540043</v>
      </c>
    </row>
    <row r="9352" spans="2:3" x14ac:dyDescent="0.25">
      <c r="B9352" s="237">
        <v>9289</v>
      </c>
      <c r="C9352" s="236">
        <v>110.35464330355109</v>
      </c>
    </row>
    <row r="9353" spans="2:3" x14ac:dyDescent="0.25">
      <c r="B9353" s="237">
        <v>9290</v>
      </c>
      <c r="C9353" s="236">
        <v>124.88851516485219</v>
      </c>
    </row>
    <row r="9354" spans="2:3" x14ac:dyDescent="0.25">
      <c r="B9354" s="237">
        <v>9291</v>
      </c>
      <c r="C9354" s="236">
        <v>164.32851923190933</v>
      </c>
    </row>
    <row r="9355" spans="2:3" x14ac:dyDescent="0.25">
      <c r="B9355" s="237">
        <v>9292</v>
      </c>
      <c r="C9355" s="236">
        <v>150.98967310537981</v>
      </c>
    </row>
    <row r="9356" spans="2:3" x14ac:dyDescent="0.25">
      <c r="B9356" s="237">
        <v>9293</v>
      </c>
      <c r="C9356" s="236">
        <v>103.673387161825</v>
      </c>
    </row>
    <row r="9357" spans="2:3" x14ac:dyDescent="0.25">
      <c r="B9357" s="237">
        <v>9294</v>
      </c>
      <c r="C9357" s="236">
        <v>116.58299166415566</v>
      </c>
    </row>
    <row r="9358" spans="2:3" x14ac:dyDescent="0.25">
      <c r="B9358" s="237">
        <v>9295</v>
      </c>
      <c r="C9358" s="236">
        <v>107.1987105462281</v>
      </c>
    </row>
    <row r="9359" spans="2:3" x14ac:dyDescent="0.25">
      <c r="B9359" s="237">
        <v>9296</v>
      </c>
      <c r="C9359" s="236">
        <v>117.90812231325566</v>
      </c>
    </row>
    <row r="9360" spans="2:3" x14ac:dyDescent="0.25">
      <c r="B9360" s="237">
        <v>9297</v>
      </c>
      <c r="C9360" s="236">
        <v>156.32500166761022</v>
      </c>
    </row>
    <row r="9361" spans="2:3" x14ac:dyDescent="0.25">
      <c r="B9361" s="237">
        <v>9298</v>
      </c>
      <c r="C9361" s="236">
        <v>110.11926985300683</v>
      </c>
    </row>
    <row r="9362" spans="2:3" x14ac:dyDescent="0.25">
      <c r="B9362" s="237">
        <v>9299</v>
      </c>
      <c r="C9362" s="236">
        <v>117.0063571039632</v>
      </c>
    </row>
    <row r="9363" spans="2:3" x14ac:dyDescent="0.25">
      <c r="B9363" s="237">
        <v>9300</v>
      </c>
      <c r="C9363" s="236">
        <v>170.01650184718414</v>
      </c>
    </row>
    <row r="9364" spans="2:3" x14ac:dyDescent="0.25">
      <c r="B9364" s="237">
        <v>9301</v>
      </c>
      <c r="C9364" s="236">
        <v>146.37884446613586</v>
      </c>
    </row>
    <row r="9365" spans="2:3" x14ac:dyDescent="0.25">
      <c r="B9365" s="237">
        <v>9302</v>
      </c>
      <c r="C9365" s="236">
        <v>94.454267769540067</v>
      </c>
    </row>
    <row r="9366" spans="2:3" x14ac:dyDescent="0.25">
      <c r="B9366" s="237">
        <v>9303</v>
      </c>
      <c r="C9366" s="236">
        <v>116.38630786635179</v>
      </c>
    </row>
    <row r="9367" spans="2:3" x14ac:dyDescent="0.25">
      <c r="B9367" s="237">
        <v>9304</v>
      </c>
      <c r="C9367" s="236">
        <v>70.532611491484559</v>
      </c>
    </row>
    <row r="9368" spans="2:3" x14ac:dyDescent="0.25">
      <c r="B9368" s="237">
        <v>9305</v>
      </c>
      <c r="C9368" s="236">
        <v>140.21819885096539</v>
      </c>
    </row>
    <row r="9369" spans="2:3" x14ac:dyDescent="0.25">
      <c r="B9369" s="237">
        <v>9306</v>
      </c>
      <c r="C9369" s="236">
        <v>137.09764156180148</v>
      </c>
    </row>
    <row r="9370" spans="2:3" x14ac:dyDescent="0.25">
      <c r="B9370" s="237">
        <v>9307</v>
      </c>
      <c r="C9370" s="236">
        <v>95.157704527167169</v>
      </c>
    </row>
    <row r="9371" spans="2:3" x14ac:dyDescent="0.25">
      <c r="B9371" s="237">
        <v>9308</v>
      </c>
      <c r="C9371" s="236">
        <v>107.96549429147375</v>
      </c>
    </row>
    <row r="9372" spans="2:3" x14ac:dyDescent="0.25">
      <c r="B9372" s="237">
        <v>9309</v>
      </c>
      <c r="C9372" s="236">
        <v>135.49330350307977</v>
      </c>
    </row>
    <row r="9373" spans="2:3" x14ac:dyDescent="0.25">
      <c r="B9373" s="237">
        <v>9310</v>
      </c>
      <c r="C9373" s="236">
        <v>197.4595849697036</v>
      </c>
    </row>
    <row r="9374" spans="2:3" x14ac:dyDescent="0.25">
      <c r="B9374" s="237">
        <v>9311</v>
      </c>
      <c r="C9374" s="236">
        <v>107.66415434927116</v>
      </c>
    </row>
    <row r="9375" spans="2:3" x14ac:dyDescent="0.25">
      <c r="B9375" s="237">
        <v>9312</v>
      </c>
      <c r="C9375" s="236">
        <v>119.08891264623274</v>
      </c>
    </row>
    <row r="9376" spans="2:3" x14ac:dyDescent="0.25">
      <c r="B9376" s="237">
        <v>9313</v>
      </c>
      <c r="C9376" s="236">
        <v>92.685590566930188</v>
      </c>
    </row>
    <row r="9377" spans="2:3" x14ac:dyDescent="0.25">
      <c r="B9377" s="237">
        <v>9314</v>
      </c>
      <c r="C9377" s="236">
        <v>110.08699449406862</v>
      </c>
    </row>
    <row r="9378" spans="2:3" x14ac:dyDescent="0.25">
      <c r="B9378" s="237">
        <v>9315</v>
      </c>
      <c r="C9378" s="236">
        <v>150.34411335254657</v>
      </c>
    </row>
    <row r="9379" spans="2:3" x14ac:dyDescent="0.25">
      <c r="B9379" s="237">
        <v>9316</v>
      </c>
      <c r="C9379" s="236">
        <v>93.367202642706715</v>
      </c>
    </row>
    <row r="9380" spans="2:3" x14ac:dyDescent="0.25">
      <c r="B9380" s="237">
        <v>9317</v>
      </c>
      <c r="C9380" s="236">
        <v>77.368260050372839</v>
      </c>
    </row>
    <row r="9381" spans="2:3" x14ac:dyDescent="0.25">
      <c r="B9381" s="237">
        <v>9318</v>
      </c>
      <c r="C9381" s="236">
        <v>109.71888519955829</v>
      </c>
    </row>
    <row r="9382" spans="2:3" x14ac:dyDescent="0.25">
      <c r="B9382" s="237">
        <v>9319</v>
      </c>
      <c r="C9382" s="236">
        <v>117.38633845471314</v>
      </c>
    </row>
    <row r="9383" spans="2:3" x14ac:dyDescent="0.25">
      <c r="B9383" s="237">
        <v>9320</v>
      </c>
      <c r="C9383" s="236">
        <v>75.005454430698677</v>
      </c>
    </row>
    <row r="9384" spans="2:3" x14ac:dyDescent="0.25">
      <c r="B9384" s="237">
        <v>9321</v>
      </c>
      <c r="C9384" s="236">
        <v>115.00217343120856</v>
      </c>
    </row>
    <row r="9385" spans="2:3" x14ac:dyDescent="0.25">
      <c r="B9385" s="237">
        <v>9322</v>
      </c>
      <c r="C9385" s="236">
        <v>135.08744982913555</v>
      </c>
    </row>
    <row r="9386" spans="2:3" x14ac:dyDescent="0.25">
      <c r="B9386" s="237">
        <v>9323</v>
      </c>
      <c r="C9386" s="236">
        <v>114.16012161212926</v>
      </c>
    </row>
    <row r="9387" spans="2:3" x14ac:dyDescent="0.25">
      <c r="B9387" s="237">
        <v>9324</v>
      </c>
      <c r="C9387" s="236">
        <v>126.44888021095488</v>
      </c>
    </row>
    <row r="9388" spans="2:3" x14ac:dyDescent="0.25">
      <c r="B9388" s="237">
        <v>9325</v>
      </c>
      <c r="C9388" s="236">
        <v>123.78574825920629</v>
      </c>
    </row>
    <row r="9389" spans="2:3" x14ac:dyDescent="0.25">
      <c r="B9389" s="237">
        <v>9326</v>
      </c>
      <c r="C9389" s="236">
        <v>88.475077118579136</v>
      </c>
    </row>
    <row r="9390" spans="2:3" x14ac:dyDescent="0.25">
      <c r="B9390" s="237">
        <v>9327</v>
      </c>
      <c r="C9390" s="236">
        <v>128.1544031126657</v>
      </c>
    </row>
    <row r="9391" spans="2:3" x14ac:dyDescent="0.25">
      <c r="B9391" s="237">
        <v>9328</v>
      </c>
      <c r="C9391" s="236">
        <v>116.54258944580522</v>
      </c>
    </row>
    <row r="9392" spans="2:3" x14ac:dyDescent="0.25">
      <c r="B9392" s="237">
        <v>9329</v>
      </c>
      <c r="C9392" s="236">
        <v>127.44704398736086</v>
      </c>
    </row>
    <row r="9393" spans="2:3" x14ac:dyDescent="0.25">
      <c r="B9393" s="237">
        <v>9330</v>
      </c>
      <c r="C9393" s="236">
        <v>120.04836568684708</v>
      </c>
    </row>
    <row r="9394" spans="2:3" x14ac:dyDescent="0.25">
      <c r="B9394" s="237">
        <v>9331</v>
      </c>
      <c r="C9394" s="236">
        <v>132.27141461446695</v>
      </c>
    </row>
    <row r="9395" spans="2:3" x14ac:dyDescent="0.25">
      <c r="B9395" s="237">
        <v>9332</v>
      </c>
      <c r="C9395" s="236">
        <v>133.94498314818503</v>
      </c>
    </row>
    <row r="9396" spans="2:3" x14ac:dyDescent="0.25">
      <c r="B9396" s="237">
        <v>9333</v>
      </c>
      <c r="C9396" s="236">
        <v>116.10686174105531</v>
      </c>
    </row>
    <row r="9397" spans="2:3" x14ac:dyDescent="0.25">
      <c r="B9397" s="237">
        <v>9334</v>
      </c>
      <c r="C9397" s="236">
        <v>101.76747395587516</v>
      </c>
    </row>
    <row r="9398" spans="2:3" x14ac:dyDescent="0.25">
      <c r="B9398" s="237">
        <v>9335</v>
      </c>
      <c r="C9398" s="236">
        <v>116.80831756057741</v>
      </c>
    </row>
    <row r="9399" spans="2:3" x14ac:dyDescent="0.25">
      <c r="B9399" s="237">
        <v>9336</v>
      </c>
      <c r="C9399" s="236">
        <v>114.03207715126297</v>
      </c>
    </row>
    <row r="9400" spans="2:3" x14ac:dyDescent="0.25">
      <c r="B9400" s="237">
        <v>9337</v>
      </c>
      <c r="C9400" s="236">
        <v>68.970670224894633</v>
      </c>
    </row>
    <row r="9401" spans="2:3" x14ac:dyDescent="0.25">
      <c r="B9401" s="237">
        <v>9338</v>
      </c>
      <c r="C9401" s="236">
        <v>151.61660278521228</v>
      </c>
    </row>
    <row r="9402" spans="2:3" x14ac:dyDescent="0.25">
      <c r="B9402" s="237">
        <v>9339</v>
      </c>
      <c r="C9402" s="236">
        <v>99.898064339421651</v>
      </c>
    </row>
    <row r="9403" spans="2:3" x14ac:dyDescent="0.25">
      <c r="B9403" s="237">
        <v>9340</v>
      </c>
      <c r="C9403" s="236">
        <v>136.70781047169407</v>
      </c>
    </row>
    <row r="9404" spans="2:3" x14ac:dyDescent="0.25">
      <c r="B9404" s="237">
        <v>9341</v>
      </c>
      <c r="C9404" s="236">
        <v>118.14766965579679</v>
      </c>
    </row>
    <row r="9405" spans="2:3" x14ac:dyDescent="0.25">
      <c r="B9405" s="237">
        <v>9342</v>
      </c>
      <c r="C9405" s="236">
        <v>91.533496339005879</v>
      </c>
    </row>
    <row r="9406" spans="2:3" x14ac:dyDescent="0.25">
      <c r="B9406" s="237">
        <v>9343</v>
      </c>
      <c r="C9406" s="236">
        <v>86.139695713515451</v>
      </c>
    </row>
    <row r="9407" spans="2:3" x14ac:dyDescent="0.25">
      <c r="B9407" s="237">
        <v>9344</v>
      </c>
      <c r="C9407" s="236">
        <v>70.814261020127176</v>
      </c>
    </row>
    <row r="9408" spans="2:3" x14ac:dyDescent="0.25">
      <c r="B9408" s="237">
        <v>9345</v>
      </c>
      <c r="C9408" s="236">
        <v>103.34768641544271</v>
      </c>
    </row>
    <row r="9409" spans="2:3" x14ac:dyDescent="0.25">
      <c r="B9409" s="237">
        <v>9346</v>
      </c>
      <c r="C9409" s="236">
        <v>112.9558367323922</v>
      </c>
    </row>
    <row r="9410" spans="2:3" x14ac:dyDescent="0.25">
      <c r="B9410" s="237">
        <v>9347</v>
      </c>
      <c r="C9410" s="236">
        <v>92.579894105658298</v>
      </c>
    </row>
    <row r="9411" spans="2:3" x14ac:dyDescent="0.25">
      <c r="B9411" s="237">
        <v>9348</v>
      </c>
      <c r="C9411" s="236">
        <v>100.04962085477258</v>
      </c>
    </row>
    <row r="9412" spans="2:3" x14ac:dyDescent="0.25">
      <c r="B9412" s="237">
        <v>9349</v>
      </c>
      <c r="C9412" s="236">
        <v>176.18816680934052</v>
      </c>
    </row>
    <row r="9413" spans="2:3" x14ac:dyDescent="0.25">
      <c r="B9413" s="237">
        <v>9350</v>
      </c>
      <c r="C9413" s="236">
        <v>122.15347073548168</v>
      </c>
    </row>
    <row r="9414" spans="2:3" x14ac:dyDescent="0.25">
      <c r="B9414" s="237">
        <v>9351</v>
      </c>
      <c r="C9414" s="236">
        <v>152.19412437317249</v>
      </c>
    </row>
    <row r="9415" spans="2:3" x14ac:dyDescent="0.25">
      <c r="B9415" s="237">
        <v>9352</v>
      </c>
      <c r="C9415" s="236">
        <v>107.59307948104752</v>
      </c>
    </row>
    <row r="9416" spans="2:3" x14ac:dyDescent="0.25">
      <c r="B9416" s="237">
        <v>9353</v>
      </c>
      <c r="C9416" s="236">
        <v>89.30267828033432</v>
      </c>
    </row>
    <row r="9417" spans="2:3" x14ac:dyDescent="0.25">
      <c r="B9417" s="237">
        <v>9354</v>
      </c>
      <c r="C9417" s="236">
        <v>109.45231622782933</v>
      </c>
    </row>
    <row r="9418" spans="2:3" x14ac:dyDescent="0.25">
      <c r="B9418" s="237">
        <v>9355</v>
      </c>
      <c r="C9418" s="236">
        <v>131.56170040869927</v>
      </c>
    </row>
    <row r="9419" spans="2:3" x14ac:dyDescent="0.25">
      <c r="B9419" s="237">
        <v>9356</v>
      </c>
      <c r="C9419" s="236">
        <v>160.81427268359499</v>
      </c>
    </row>
    <row r="9420" spans="2:3" x14ac:dyDescent="0.25">
      <c r="B9420" s="237">
        <v>9357</v>
      </c>
      <c r="C9420" s="236">
        <v>104.76110426537106</v>
      </c>
    </row>
    <row r="9421" spans="2:3" x14ac:dyDescent="0.25">
      <c r="B9421" s="237">
        <v>9358</v>
      </c>
      <c r="C9421" s="236">
        <v>108.20557194500148</v>
      </c>
    </row>
    <row r="9422" spans="2:3" x14ac:dyDescent="0.25">
      <c r="B9422" s="237">
        <v>9359</v>
      </c>
      <c r="C9422" s="236">
        <v>196.99079385842521</v>
      </c>
    </row>
    <row r="9423" spans="2:3" x14ac:dyDescent="0.25">
      <c r="B9423" s="237">
        <v>9360</v>
      </c>
      <c r="C9423" s="236">
        <v>110.12206653662592</v>
      </c>
    </row>
    <row r="9424" spans="2:3" x14ac:dyDescent="0.25">
      <c r="B9424" s="237">
        <v>9361</v>
      </c>
      <c r="C9424" s="236">
        <v>175.55980022921787</v>
      </c>
    </row>
    <row r="9425" spans="2:3" x14ac:dyDescent="0.25">
      <c r="B9425" s="237">
        <v>9362</v>
      </c>
      <c r="C9425" s="236">
        <v>88.919225783300533</v>
      </c>
    </row>
    <row r="9426" spans="2:3" x14ac:dyDescent="0.25">
      <c r="B9426" s="237">
        <v>9363</v>
      </c>
      <c r="C9426" s="236">
        <v>143.44399738234571</v>
      </c>
    </row>
    <row r="9427" spans="2:3" x14ac:dyDescent="0.25">
      <c r="B9427" s="237">
        <v>9364</v>
      </c>
      <c r="C9427" s="236">
        <v>110.43714950501085</v>
      </c>
    </row>
    <row r="9428" spans="2:3" x14ac:dyDescent="0.25">
      <c r="B9428" s="237">
        <v>9365</v>
      </c>
      <c r="C9428" s="236">
        <v>115.22086383634218</v>
      </c>
    </row>
    <row r="9429" spans="2:3" x14ac:dyDescent="0.25">
      <c r="B9429" s="237">
        <v>9366</v>
      </c>
      <c r="C9429" s="236">
        <v>110.10492652220185</v>
      </c>
    </row>
    <row r="9430" spans="2:3" x14ac:dyDescent="0.25">
      <c r="B9430" s="237">
        <v>9367</v>
      </c>
      <c r="C9430" s="236">
        <v>118.5872722801618</v>
      </c>
    </row>
    <row r="9431" spans="2:3" x14ac:dyDescent="0.25">
      <c r="B9431" s="237">
        <v>9368</v>
      </c>
      <c r="C9431" s="236">
        <v>182.53570336497017</v>
      </c>
    </row>
    <row r="9432" spans="2:3" x14ac:dyDescent="0.25">
      <c r="B9432" s="237">
        <v>9369</v>
      </c>
      <c r="C9432" s="236">
        <v>111.93353026400732</v>
      </c>
    </row>
    <row r="9433" spans="2:3" x14ac:dyDescent="0.25">
      <c r="B9433" s="237">
        <v>9370</v>
      </c>
      <c r="C9433" s="236">
        <v>221.37205944992485</v>
      </c>
    </row>
    <row r="9434" spans="2:3" x14ac:dyDescent="0.25">
      <c r="B9434" s="237">
        <v>9371</v>
      </c>
      <c r="C9434" s="236">
        <v>180.2083197563519</v>
      </c>
    </row>
    <row r="9435" spans="2:3" x14ac:dyDescent="0.25">
      <c r="B9435" s="237">
        <v>9372</v>
      </c>
      <c r="C9435" s="236">
        <v>164.96314001329338</v>
      </c>
    </row>
    <row r="9436" spans="2:3" x14ac:dyDescent="0.25">
      <c r="B9436" s="237">
        <v>9373</v>
      </c>
      <c r="C9436" s="236">
        <v>147.62333131128651</v>
      </c>
    </row>
    <row r="9437" spans="2:3" x14ac:dyDescent="0.25">
      <c r="B9437" s="237">
        <v>9374</v>
      </c>
      <c r="C9437" s="236">
        <v>149.51015041878205</v>
      </c>
    </row>
    <row r="9438" spans="2:3" x14ac:dyDescent="0.25">
      <c r="B9438" s="237">
        <v>9375</v>
      </c>
      <c r="C9438" s="236">
        <v>155.86130632855654</v>
      </c>
    </row>
    <row r="9439" spans="2:3" x14ac:dyDescent="0.25">
      <c r="B9439" s="237">
        <v>9376</v>
      </c>
      <c r="C9439" s="236">
        <v>144.33562920219515</v>
      </c>
    </row>
    <row r="9440" spans="2:3" x14ac:dyDescent="0.25">
      <c r="B9440" s="237">
        <v>9377</v>
      </c>
      <c r="C9440" s="236">
        <v>133.20983919877978</v>
      </c>
    </row>
    <row r="9441" spans="2:3" x14ac:dyDescent="0.25">
      <c r="B9441" s="237">
        <v>9378</v>
      </c>
      <c r="C9441" s="236">
        <v>128.40923282927892</v>
      </c>
    </row>
    <row r="9442" spans="2:3" x14ac:dyDescent="0.25">
      <c r="B9442" s="237">
        <v>9379</v>
      </c>
      <c r="C9442" s="236">
        <v>85.54512543787969</v>
      </c>
    </row>
    <row r="9443" spans="2:3" x14ac:dyDescent="0.25">
      <c r="B9443" s="237">
        <v>9380</v>
      </c>
      <c r="C9443" s="236">
        <v>81.090151240590174</v>
      </c>
    </row>
    <row r="9444" spans="2:3" x14ac:dyDescent="0.25">
      <c r="B9444" s="237">
        <v>9381</v>
      </c>
      <c r="C9444" s="236">
        <v>110.09437035194244</v>
      </c>
    </row>
    <row r="9445" spans="2:3" x14ac:dyDescent="0.25">
      <c r="B9445" s="237">
        <v>9382</v>
      </c>
      <c r="C9445" s="236">
        <v>173.48691360636175</v>
      </c>
    </row>
    <row r="9446" spans="2:3" x14ac:dyDescent="0.25">
      <c r="B9446" s="237">
        <v>9383</v>
      </c>
      <c r="C9446" s="236">
        <v>139.39470523993586</v>
      </c>
    </row>
    <row r="9447" spans="2:3" x14ac:dyDescent="0.25">
      <c r="B9447" s="237">
        <v>9384</v>
      </c>
      <c r="C9447" s="236">
        <v>112.72975827156532</v>
      </c>
    </row>
    <row r="9448" spans="2:3" x14ac:dyDescent="0.25">
      <c r="B9448" s="237">
        <v>9385</v>
      </c>
      <c r="C9448" s="236">
        <v>116.04395025208288</v>
      </c>
    </row>
    <row r="9449" spans="2:3" x14ac:dyDescent="0.25">
      <c r="B9449" s="237">
        <v>9386</v>
      </c>
      <c r="C9449" s="236">
        <v>149.27787812118848</v>
      </c>
    </row>
    <row r="9450" spans="2:3" x14ac:dyDescent="0.25">
      <c r="B9450" s="237">
        <v>9387</v>
      </c>
      <c r="C9450" s="236">
        <v>83.293371630990109</v>
      </c>
    </row>
    <row r="9451" spans="2:3" x14ac:dyDescent="0.25">
      <c r="B9451" s="237">
        <v>9388</v>
      </c>
      <c r="C9451" s="236">
        <v>165.22526935677683</v>
      </c>
    </row>
    <row r="9452" spans="2:3" x14ac:dyDescent="0.25">
      <c r="B9452" s="237">
        <v>9389</v>
      </c>
      <c r="C9452" s="236">
        <v>117.1700865216949</v>
      </c>
    </row>
    <row r="9453" spans="2:3" x14ac:dyDescent="0.25">
      <c r="B9453" s="237">
        <v>9390</v>
      </c>
      <c r="C9453" s="236">
        <v>73.145276810956972</v>
      </c>
    </row>
    <row r="9454" spans="2:3" x14ac:dyDescent="0.25">
      <c r="B9454" s="237">
        <v>9391</v>
      </c>
      <c r="C9454" s="236">
        <v>112.68286912801537</v>
      </c>
    </row>
    <row r="9455" spans="2:3" x14ac:dyDescent="0.25">
      <c r="B9455" s="237">
        <v>9392</v>
      </c>
      <c r="C9455" s="236">
        <v>152.00235595876728</v>
      </c>
    </row>
    <row r="9456" spans="2:3" x14ac:dyDescent="0.25">
      <c r="B9456" s="237">
        <v>9393</v>
      </c>
      <c r="C9456" s="236">
        <v>197.63866351398639</v>
      </c>
    </row>
    <row r="9457" spans="2:3" x14ac:dyDescent="0.25">
      <c r="B9457" s="237">
        <v>9394</v>
      </c>
      <c r="C9457" s="236">
        <v>128.09755271786506</v>
      </c>
    </row>
    <row r="9458" spans="2:3" x14ac:dyDescent="0.25">
      <c r="B9458" s="237">
        <v>9395</v>
      </c>
      <c r="C9458" s="236">
        <v>110.65320187688171</v>
      </c>
    </row>
    <row r="9459" spans="2:3" x14ac:dyDescent="0.25">
      <c r="B9459" s="237">
        <v>9396</v>
      </c>
      <c r="C9459" s="236">
        <v>108.00809709900403</v>
      </c>
    </row>
    <row r="9460" spans="2:3" x14ac:dyDescent="0.25">
      <c r="B9460" s="237">
        <v>9397</v>
      </c>
      <c r="C9460" s="236">
        <v>150.82967844450391</v>
      </c>
    </row>
    <row r="9461" spans="2:3" x14ac:dyDescent="0.25">
      <c r="B9461" s="237">
        <v>9398</v>
      </c>
      <c r="C9461" s="236">
        <v>80.799496609967392</v>
      </c>
    </row>
    <row r="9462" spans="2:3" x14ac:dyDescent="0.25">
      <c r="B9462" s="237">
        <v>9399</v>
      </c>
      <c r="C9462" s="236">
        <v>220.03745670963553</v>
      </c>
    </row>
    <row r="9463" spans="2:3" x14ac:dyDescent="0.25">
      <c r="B9463" s="237">
        <v>9400</v>
      </c>
      <c r="C9463" s="236">
        <v>136.82064245169374</v>
      </c>
    </row>
    <row r="9464" spans="2:3" x14ac:dyDescent="0.25">
      <c r="B9464" s="237">
        <v>9401</v>
      </c>
      <c r="C9464" s="236">
        <v>184.64260009613633</v>
      </c>
    </row>
    <row r="9465" spans="2:3" x14ac:dyDescent="0.25">
      <c r="B9465" s="237">
        <v>9402</v>
      </c>
      <c r="C9465" s="236">
        <v>90.868743325045088</v>
      </c>
    </row>
    <row r="9466" spans="2:3" x14ac:dyDescent="0.25">
      <c r="B9466" s="237">
        <v>9403</v>
      </c>
      <c r="C9466" s="236">
        <v>74.466501677164203</v>
      </c>
    </row>
    <row r="9467" spans="2:3" x14ac:dyDescent="0.25">
      <c r="B9467" s="237">
        <v>9404</v>
      </c>
      <c r="C9467" s="236">
        <v>113.56372257011446</v>
      </c>
    </row>
    <row r="9468" spans="2:3" x14ac:dyDescent="0.25">
      <c r="B9468" s="237">
        <v>9405</v>
      </c>
      <c r="C9468" s="236">
        <v>81.635983110735509</v>
      </c>
    </row>
    <row r="9469" spans="2:3" x14ac:dyDescent="0.25">
      <c r="B9469" s="237">
        <v>9406</v>
      </c>
      <c r="C9469" s="236">
        <v>162.97345227861146</v>
      </c>
    </row>
    <row r="9470" spans="2:3" x14ac:dyDescent="0.25">
      <c r="B9470" s="237">
        <v>9407</v>
      </c>
      <c r="C9470" s="236">
        <v>125.50234614551232</v>
      </c>
    </row>
    <row r="9471" spans="2:3" x14ac:dyDescent="0.25">
      <c r="B9471" s="237">
        <v>9408</v>
      </c>
      <c r="C9471" s="236">
        <v>87.024482372593852</v>
      </c>
    </row>
    <row r="9472" spans="2:3" x14ac:dyDescent="0.25">
      <c r="B9472" s="237">
        <v>9409</v>
      </c>
      <c r="C9472" s="236">
        <v>173.97435255548311</v>
      </c>
    </row>
    <row r="9473" spans="2:3" x14ac:dyDescent="0.25">
      <c r="B9473" s="237">
        <v>9410</v>
      </c>
      <c r="C9473" s="236">
        <v>142.54058300363312</v>
      </c>
    </row>
    <row r="9474" spans="2:3" x14ac:dyDescent="0.25">
      <c r="B9474" s="237">
        <v>9411</v>
      </c>
      <c r="C9474" s="236">
        <v>121.85022674947281</v>
      </c>
    </row>
    <row r="9475" spans="2:3" x14ac:dyDescent="0.25">
      <c r="B9475" s="237">
        <v>9412</v>
      </c>
      <c r="C9475" s="236">
        <v>127.13340654905724</v>
      </c>
    </row>
    <row r="9476" spans="2:3" x14ac:dyDescent="0.25">
      <c r="B9476" s="237">
        <v>9413</v>
      </c>
      <c r="C9476" s="236">
        <v>90.368614282995992</v>
      </c>
    </row>
    <row r="9477" spans="2:3" x14ac:dyDescent="0.25">
      <c r="B9477" s="237">
        <v>9414</v>
      </c>
      <c r="C9477" s="236">
        <v>149.88134321316417</v>
      </c>
    </row>
    <row r="9478" spans="2:3" x14ac:dyDescent="0.25">
      <c r="B9478" s="237">
        <v>9415</v>
      </c>
      <c r="C9478" s="236">
        <v>118.08811129350687</v>
      </c>
    </row>
    <row r="9479" spans="2:3" x14ac:dyDescent="0.25">
      <c r="B9479" s="237">
        <v>9416</v>
      </c>
      <c r="C9479" s="236">
        <v>119.13969592332896</v>
      </c>
    </row>
    <row r="9480" spans="2:3" x14ac:dyDescent="0.25">
      <c r="B9480" s="237">
        <v>9417</v>
      </c>
      <c r="C9480" s="236">
        <v>212.9842471437922</v>
      </c>
    </row>
    <row r="9481" spans="2:3" x14ac:dyDescent="0.25">
      <c r="B9481" s="237">
        <v>9418</v>
      </c>
      <c r="C9481" s="236">
        <v>122.71500869413364</v>
      </c>
    </row>
    <row r="9482" spans="2:3" x14ac:dyDescent="0.25">
      <c r="B9482" s="237">
        <v>9419</v>
      </c>
      <c r="C9482" s="236">
        <v>66.152191506875567</v>
      </c>
    </row>
    <row r="9483" spans="2:3" x14ac:dyDescent="0.25">
      <c r="B9483" s="237">
        <v>9420</v>
      </c>
      <c r="C9483" s="236">
        <v>160.69359639839911</v>
      </c>
    </row>
    <row r="9484" spans="2:3" x14ac:dyDescent="0.25">
      <c r="B9484" s="237">
        <v>9421</v>
      </c>
      <c r="C9484" s="236">
        <v>112.63234569745694</v>
      </c>
    </row>
    <row r="9485" spans="2:3" x14ac:dyDescent="0.25">
      <c r="B9485" s="237">
        <v>9422</v>
      </c>
      <c r="C9485" s="236">
        <v>133.56129168410396</v>
      </c>
    </row>
    <row r="9486" spans="2:3" x14ac:dyDescent="0.25">
      <c r="B9486" s="237">
        <v>9423</v>
      </c>
      <c r="C9486" s="236">
        <v>120.42304934367485</v>
      </c>
    </row>
    <row r="9487" spans="2:3" x14ac:dyDescent="0.25">
      <c r="B9487" s="237">
        <v>9424</v>
      </c>
      <c r="C9487" s="236">
        <v>115.88452005517186</v>
      </c>
    </row>
    <row r="9488" spans="2:3" x14ac:dyDescent="0.25">
      <c r="B9488" s="237">
        <v>9425</v>
      </c>
      <c r="C9488" s="236">
        <v>137.09401314002767</v>
      </c>
    </row>
    <row r="9489" spans="2:3" x14ac:dyDescent="0.25">
      <c r="B9489" s="237">
        <v>9426</v>
      </c>
      <c r="C9489" s="236">
        <v>120.90189189011988</v>
      </c>
    </row>
    <row r="9490" spans="2:3" x14ac:dyDescent="0.25">
      <c r="B9490" s="237">
        <v>9427</v>
      </c>
      <c r="C9490" s="236">
        <v>122.25610406618638</v>
      </c>
    </row>
    <row r="9491" spans="2:3" x14ac:dyDescent="0.25">
      <c r="B9491" s="237">
        <v>9428</v>
      </c>
      <c r="C9491" s="236">
        <v>130.12060115615665</v>
      </c>
    </row>
    <row r="9492" spans="2:3" x14ac:dyDescent="0.25">
      <c r="B9492" s="237">
        <v>9429</v>
      </c>
      <c r="C9492" s="236">
        <v>131.98584561101251</v>
      </c>
    </row>
    <row r="9493" spans="2:3" x14ac:dyDescent="0.25">
      <c r="B9493" s="237">
        <v>9430</v>
      </c>
      <c r="C9493" s="236">
        <v>158.78123176292235</v>
      </c>
    </row>
    <row r="9494" spans="2:3" x14ac:dyDescent="0.25">
      <c r="B9494" s="237">
        <v>9431</v>
      </c>
      <c r="C9494" s="236">
        <v>89.303703692878941</v>
      </c>
    </row>
    <row r="9495" spans="2:3" x14ac:dyDescent="0.25">
      <c r="B9495" s="237">
        <v>9432</v>
      </c>
      <c r="C9495" s="236">
        <v>213.9015082911047</v>
      </c>
    </row>
    <row r="9496" spans="2:3" x14ac:dyDescent="0.25">
      <c r="B9496" s="237">
        <v>9433</v>
      </c>
      <c r="C9496" s="236">
        <v>210.64817054390775</v>
      </c>
    </row>
    <row r="9497" spans="2:3" x14ac:dyDescent="0.25">
      <c r="B9497" s="237">
        <v>9434</v>
      </c>
      <c r="C9497" s="236">
        <v>176.86461283355982</v>
      </c>
    </row>
    <row r="9498" spans="2:3" x14ac:dyDescent="0.25">
      <c r="B9498" s="237">
        <v>9435</v>
      </c>
      <c r="C9498" s="236">
        <v>119.6033639535512</v>
      </c>
    </row>
    <row r="9499" spans="2:3" x14ac:dyDescent="0.25">
      <c r="B9499" s="237">
        <v>9436</v>
      </c>
      <c r="C9499" s="236">
        <v>121.32311830869116</v>
      </c>
    </row>
    <row r="9500" spans="2:3" x14ac:dyDescent="0.25">
      <c r="B9500" s="237">
        <v>9437</v>
      </c>
      <c r="C9500" s="236">
        <v>93.962977795015362</v>
      </c>
    </row>
    <row r="9501" spans="2:3" x14ac:dyDescent="0.25">
      <c r="B9501" s="237">
        <v>9438</v>
      </c>
      <c r="C9501" s="236">
        <v>112.46596084613006</v>
      </c>
    </row>
    <row r="9502" spans="2:3" x14ac:dyDescent="0.25">
      <c r="B9502" s="237">
        <v>9439</v>
      </c>
      <c r="C9502" s="236">
        <v>113.08287524162134</v>
      </c>
    </row>
    <row r="9503" spans="2:3" x14ac:dyDescent="0.25">
      <c r="B9503" s="237">
        <v>9440</v>
      </c>
      <c r="C9503" s="236">
        <v>115.71336280967843</v>
      </c>
    </row>
    <row r="9504" spans="2:3" x14ac:dyDescent="0.25">
      <c r="B9504" s="237">
        <v>9441</v>
      </c>
      <c r="C9504" s="236">
        <v>152.0896622524287</v>
      </c>
    </row>
    <row r="9505" spans="2:3" x14ac:dyDescent="0.25">
      <c r="B9505" s="237">
        <v>9442</v>
      </c>
      <c r="C9505" s="236">
        <v>95.487706866742258</v>
      </c>
    </row>
    <row r="9506" spans="2:3" x14ac:dyDescent="0.25">
      <c r="B9506" s="237">
        <v>9443</v>
      </c>
      <c r="C9506" s="236">
        <v>115.81457110254729</v>
      </c>
    </row>
    <row r="9507" spans="2:3" x14ac:dyDescent="0.25">
      <c r="B9507" s="237">
        <v>9444</v>
      </c>
      <c r="C9507" s="236">
        <v>111.57831596897039</v>
      </c>
    </row>
    <row r="9508" spans="2:3" x14ac:dyDescent="0.25">
      <c r="B9508" s="237">
        <v>9445</v>
      </c>
      <c r="C9508" s="236">
        <v>148.56215611349953</v>
      </c>
    </row>
    <row r="9509" spans="2:3" x14ac:dyDescent="0.25">
      <c r="B9509" s="237">
        <v>9446</v>
      </c>
      <c r="C9509" s="236">
        <v>122.60659933532692</v>
      </c>
    </row>
    <row r="9510" spans="2:3" x14ac:dyDescent="0.25">
      <c r="B9510" s="237">
        <v>9447</v>
      </c>
      <c r="C9510" s="236">
        <v>98.846577032348833</v>
      </c>
    </row>
    <row r="9511" spans="2:3" x14ac:dyDescent="0.25">
      <c r="B9511" s="237">
        <v>9448</v>
      </c>
      <c r="C9511" s="236">
        <v>119.4533289968375</v>
      </c>
    </row>
    <row r="9512" spans="2:3" x14ac:dyDescent="0.25">
      <c r="B9512" s="237">
        <v>9449</v>
      </c>
      <c r="C9512" s="236">
        <v>143.77888517688342</v>
      </c>
    </row>
    <row r="9513" spans="2:3" x14ac:dyDescent="0.25">
      <c r="B9513" s="237">
        <v>9450</v>
      </c>
      <c r="C9513" s="236">
        <v>126.13971597521648</v>
      </c>
    </row>
    <row r="9514" spans="2:3" x14ac:dyDescent="0.25">
      <c r="B9514" s="237">
        <v>9451</v>
      </c>
      <c r="C9514" s="236">
        <v>194.99682354157002</v>
      </c>
    </row>
    <row r="9515" spans="2:3" x14ac:dyDescent="0.25">
      <c r="B9515" s="237">
        <v>9452</v>
      </c>
      <c r="C9515" s="236">
        <v>132.50970940966729</v>
      </c>
    </row>
    <row r="9516" spans="2:3" x14ac:dyDescent="0.25">
      <c r="B9516" s="237">
        <v>9453</v>
      </c>
      <c r="C9516" s="236">
        <v>133.70114168000219</v>
      </c>
    </row>
    <row r="9517" spans="2:3" x14ac:dyDescent="0.25">
      <c r="B9517" s="237">
        <v>9454</v>
      </c>
      <c r="C9517" s="236">
        <v>134.27974475282545</v>
      </c>
    </row>
    <row r="9518" spans="2:3" x14ac:dyDescent="0.25">
      <c r="B9518" s="237">
        <v>9455</v>
      </c>
      <c r="C9518" s="236">
        <v>88.752122019252852</v>
      </c>
    </row>
    <row r="9519" spans="2:3" x14ac:dyDescent="0.25">
      <c r="B9519" s="237">
        <v>9456</v>
      </c>
      <c r="C9519" s="236">
        <v>110.84156082238337</v>
      </c>
    </row>
    <row r="9520" spans="2:3" x14ac:dyDescent="0.25">
      <c r="B9520" s="237">
        <v>9457</v>
      </c>
      <c r="C9520" s="236">
        <v>96.631885563354786</v>
      </c>
    </row>
    <row r="9521" spans="2:3" x14ac:dyDescent="0.25">
      <c r="B9521" s="237">
        <v>9458</v>
      </c>
      <c r="C9521" s="236">
        <v>83.260041809822425</v>
      </c>
    </row>
    <row r="9522" spans="2:3" x14ac:dyDescent="0.25">
      <c r="B9522" s="237">
        <v>9459</v>
      </c>
      <c r="C9522" s="236">
        <v>88.363611985042724</v>
      </c>
    </row>
    <row r="9523" spans="2:3" x14ac:dyDescent="0.25">
      <c r="B9523" s="237">
        <v>9460</v>
      </c>
      <c r="C9523" s="236">
        <v>126.57063191336329</v>
      </c>
    </row>
    <row r="9524" spans="2:3" x14ac:dyDescent="0.25">
      <c r="B9524" s="237">
        <v>9461</v>
      </c>
      <c r="C9524" s="236">
        <v>151.29327832886946</v>
      </c>
    </row>
    <row r="9525" spans="2:3" x14ac:dyDescent="0.25">
      <c r="B9525" s="237">
        <v>9462</v>
      </c>
      <c r="C9525" s="236">
        <v>155.24424886751729</v>
      </c>
    </row>
    <row r="9526" spans="2:3" x14ac:dyDescent="0.25">
      <c r="B9526" s="237">
        <v>9463</v>
      </c>
      <c r="C9526" s="236">
        <v>144.25694325322996</v>
      </c>
    </row>
    <row r="9527" spans="2:3" x14ac:dyDescent="0.25">
      <c r="B9527" s="237">
        <v>9464</v>
      </c>
      <c r="C9527" s="236">
        <v>113.95819164826996</v>
      </c>
    </row>
    <row r="9528" spans="2:3" x14ac:dyDescent="0.25">
      <c r="B9528" s="237">
        <v>9465</v>
      </c>
      <c r="C9528" s="236">
        <v>165.68620134685358</v>
      </c>
    </row>
    <row r="9529" spans="2:3" x14ac:dyDescent="0.25">
      <c r="B9529" s="237">
        <v>9466</v>
      </c>
      <c r="C9529" s="236">
        <v>110.72415472378849</v>
      </c>
    </row>
    <row r="9530" spans="2:3" x14ac:dyDescent="0.25">
      <c r="B9530" s="237">
        <v>9467</v>
      </c>
      <c r="C9530" s="236">
        <v>92.303611127348972</v>
      </c>
    </row>
    <row r="9531" spans="2:3" x14ac:dyDescent="0.25">
      <c r="B9531" s="237">
        <v>9468</v>
      </c>
      <c r="C9531" s="236">
        <v>164.63457257024987</v>
      </c>
    </row>
    <row r="9532" spans="2:3" x14ac:dyDescent="0.25">
      <c r="B9532" s="237">
        <v>9469</v>
      </c>
      <c r="C9532" s="236">
        <v>208.77037161174215</v>
      </c>
    </row>
    <row r="9533" spans="2:3" x14ac:dyDescent="0.25">
      <c r="B9533" s="237">
        <v>9470</v>
      </c>
      <c r="C9533" s="236">
        <v>188.49434935707296</v>
      </c>
    </row>
    <row r="9534" spans="2:3" x14ac:dyDescent="0.25">
      <c r="B9534" s="237">
        <v>9471</v>
      </c>
      <c r="C9534" s="236">
        <v>130.26423646309479</v>
      </c>
    </row>
    <row r="9535" spans="2:3" x14ac:dyDescent="0.25">
      <c r="B9535" s="237">
        <v>9472</v>
      </c>
      <c r="C9535" s="236">
        <v>233.14774479028202</v>
      </c>
    </row>
    <row r="9536" spans="2:3" x14ac:dyDescent="0.25">
      <c r="B9536" s="237">
        <v>9473</v>
      </c>
      <c r="C9536" s="236">
        <v>90.869096649110716</v>
      </c>
    </row>
    <row r="9537" spans="2:3" x14ac:dyDescent="0.25">
      <c r="B9537" s="237">
        <v>9474</v>
      </c>
      <c r="C9537" s="236">
        <v>181.20884523566062</v>
      </c>
    </row>
    <row r="9538" spans="2:3" x14ac:dyDescent="0.25">
      <c r="B9538" s="237">
        <v>9475</v>
      </c>
      <c r="C9538" s="236">
        <v>154.19700687469532</v>
      </c>
    </row>
    <row r="9539" spans="2:3" x14ac:dyDescent="0.25">
      <c r="B9539" s="237">
        <v>9476</v>
      </c>
      <c r="C9539" s="236">
        <v>127.26800657031595</v>
      </c>
    </row>
    <row r="9540" spans="2:3" x14ac:dyDescent="0.25">
      <c r="B9540" s="237">
        <v>9477</v>
      </c>
      <c r="C9540" s="236">
        <v>119.90495893974666</v>
      </c>
    </row>
    <row r="9541" spans="2:3" x14ac:dyDescent="0.25">
      <c r="B9541" s="237">
        <v>9478</v>
      </c>
      <c r="C9541" s="236">
        <v>127.75440931842242</v>
      </c>
    </row>
    <row r="9542" spans="2:3" x14ac:dyDescent="0.25">
      <c r="B9542" s="237">
        <v>9479</v>
      </c>
      <c r="C9542" s="236">
        <v>198.59964678670258</v>
      </c>
    </row>
    <row r="9543" spans="2:3" x14ac:dyDescent="0.25">
      <c r="B9543" s="237">
        <v>9480</v>
      </c>
      <c r="C9543" s="236">
        <v>160.51122148210121</v>
      </c>
    </row>
    <row r="9544" spans="2:3" x14ac:dyDescent="0.25">
      <c r="B9544" s="237">
        <v>9481</v>
      </c>
      <c r="C9544" s="236">
        <v>150.7389606228958</v>
      </c>
    </row>
    <row r="9545" spans="2:3" x14ac:dyDescent="0.25">
      <c r="B9545" s="237">
        <v>9482</v>
      </c>
      <c r="C9545" s="236">
        <v>121.25895942436961</v>
      </c>
    </row>
    <row r="9546" spans="2:3" x14ac:dyDescent="0.25">
      <c r="B9546" s="237">
        <v>9483</v>
      </c>
      <c r="C9546" s="236">
        <v>135.98354254289987</v>
      </c>
    </row>
    <row r="9547" spans="2:3" x14ac:dyDescent="0.25">
      <c r="B9547" s="237">
        <v>9484</v>
      </c>
      <c r="C9547" s="236">
        <v>114.05226748156417</v>
      </c>
    </row>
    <row r="9548" spans="2:3" x14ac:dyDescent="0.25">
      <c r="B9548" s="237">
        <v>9485</v>
      </c>
      <c r="C9548" s="236">
        <v>144.22575284080179</v>
      </c>
    </row>
    <row r="9549" spans="2:3" x14ac:dyDescent="0.25">
      <c r="B9549" s="237">
        <v>9486</v>
      </c>
      <c r="C9549" s="236">
        <v>117.02184842389846</v>
      </c>
    </row>
    <row r="9550" spans="2:3" x14ac:dyDescent="0.25">
      <c r="B9550" s="237">
        <v>9487</v>
      </c>
      <c r="C9550" s="236">
        <v>136.60391208965203</v>
      </c>
    </row>
    <row r="9551" spans="2:3" x14ac:dyDescent="0.25">
      <c r="B9551" s="237">
        <v>9488</v>
      </c>
      <c r="C9551" s="236">
        <v>121.24418173066231</v>
      </c>
    </row>
    <row r="9552" spans="2:3" x14ac:dyDescent="0.25">
      <c r="B9552" s="237">
        <v>9489</v>
      </c>
      <c r="C9552" s="236">
        <v>135.37242089091976</v>
      </c>
    </row>
    <row r="9553" spans="2:3" x14ac:dyDescent="0.25">
      <c r="B9553" s="237">
        <v>9490</v>
      </c>
      <c r="C9553" s="236">
        <v>81.917332798504674</v>
      </c>
    </row>
    <row r="9554" spans="2:3" x14ac:dyDescent="0.25">
      <c r="B9554" s="237">
        <v>9491</v>
      </c>
      <c r="C9554" s="236">
        <v>133.07576016800908</v>
      </c>
    </row>
    <row r="9555" spans="2:3" x14ac:dyDescent="0.25">
      <c r="B9555" s="237">
        <v>9492</v>
      </c>
      <c r="C9555" s="236">
        <v>129.84588100015156</v>
      </c>
    </row>
    <row r="9556" spans="2:3" x14ac:dyDescent="0.25">
      <c r="B9556" s="237">
        <v>9493</v>
      </c>
      <c r="C9556" s="236">
        <v>115.76120317009631</v>
      </c>
    </row>
    <row r="9557" spans="2:3" x14ac:dyDescent="0.25">
      <c r="B9557" s="237">
        <v>9494</v>
      </c>
      <c r="C9557" s="236">
        <v>154.0690504574292</v>
      </c>
    </row>
    <row r="9558" spans="2:3" x14ac:dyDescent="0.25">
      <c r="B9558" s="237">
        <v>9495</v>
      </c>
      <c r="C9558" s="236">
        <v>189.16636655275153</v>
      </c>
    </row>
    <row r="9559" spans="2:3" x14ac:dyDescent="0.25">
      <c r="B9559" s="237">
        <v>9496</v>
      </c>
      <c r="C9559" s="236">
        <v>177.84124792932042</v>
      </c>
    </row>
    <row r="9560" spans="2:3" x14ac:dyDescent="0.25">
      <c r="B9560" s="237">
        <v>9497</v>
      </c>
      <c r="C9560" s="236">
        <v>64.284982713506849</v>
      </c>
    </row>
    <row r="9561" spans="2:3" x14ac:dyDescent="0.25">
      <c r="B9561" s="237">
        <v>9498</v>
      </c>
      <c r="C9561" s="236">
        <v>90.679762143954804</v>
      </c>
    </row>
    <row r="9562" spans="2:3" x14ac:dyDescent="0.25">
      <c r="B9562" s="237">
        <v>9499</v>
      </c>
      <c r="C9562" s="236">
        <v>154.37485842298369</v>
      </c>
    </row>
    <row r="9563" spans="2:3" x14ac:dyDescent="0.25">
      <c r="B9563" s="237">
        <v>9500</v>
      </c>
      <c r="C9563" s="236">
        <v>159.18565505894111</v>
      </c>
    </row>
    <row r="9564" spans="2:3" x14ac:dyDescent="0.25">
      <c r="B9564" s="237">
        <v>9501</v>
      </c>
      <c r="C9564" s="236">
        <v>156.55957647036516</v>
      </c>
    </row>
    <row r="9565" spans="2:3" x14ac:dyDescent="0.25">
      <c r="B9565" s="237">
        <v>9502</v>
      </c>
      <c r="C9565" s="236">
        <v>94.110941997899744</v>
      </c>
    </row>
    <row r="9566" spans="2:3" x14ac:dyDescent="0.25">
      <c r="B9566" s="237">
        <v>9503</v>
      </c>
      <c r="C9566" s="236">
        <v>205.47581032110088</v>
      </c>
    </row>
    <row r="9567" spans="2:3" x14ac:dyDescent="0.25">
      <c r="B9567" s="237">
        <v>9504</v>
      </c>
      <c r="C9567" s="236">
        <v>100.36963658602737</v>
      </c>
    </row>
    <row r="9568" spans="2:3" x14ac:dyDescent="0.25">
      <c r="B9568" s="237">
        <v>9505</v>
      </c>
      <c r="C9568" s="236">
        <v>156.70811366543151</v>
      </c>
    </row>
    <row r="9569" spans="2:3" x14ac:dyDescent="0.25">
      <c r="B9569" s="237">
        <v>9506</v>
      </c>
      <c r="C9569" s="236">
        <v>108.40064287570543</v>
      </c>
    </row>
    <row r="9570" spans="2:3" x14ac:dyDescent="0.25">
      <c r="B9570" s="237">
        <v>9507</v>
      </c>
      <c r="C9570" s="236">
        <v>130.8534959383945</v>
      </c>
    </row>
    <row r="9571" spans="2:3" x14ac:dyDescent="0.25">
      <c r="B9571" s="237">
        <v>9508</v>
      </c>
      <c r="C9571" s="236">
        <v>182.12876743065664</v>
      </c>
    </row>
    <row r="9572" spans="2:3" x14ac:dyDescent="0.25">
      <c r="B9572" s="237">
        <v>9509</v>
      </c>
      <c r="C9572" s="236">
        <v>132.21155855163073</v>
      </c>
    </row>
    <row r="9573" spans="2:3" x14ac:dyDescent="0.25">
      <c r="B9573" s="237">
        <v>9510</v>
      </c>
      <c r="C9573" s="236">
        <v>104.23240861658573</v>
      </c>
    </row>
    <row r="9574" spans="2:3" x14ac:dyDescent="0.25">
      <c r="B9574" s="237">
        <v>9511</v>
      </c>
      <c r="C9574" s="236">
        <v>142.11368830887594</v>
      </c>
    </row>
    <row r="9575" spans="2:3" x14ac:dyDescent="0.25">
      <c r="B9575" s="237">
        <v>9512</v>
      </c>
      <c r="C9575" s="236">
        <v>168.1299209183521</v>
      </c>
    </row>
    <row r="9576" spans="2:3" x14ac:dyDescent="0.25">
      <c r="B9576" s="237">
        <v>9513</v>
      </c>
      <c r="C9576" s="236">
        <v>98.580558533980934</v>
      </c>
    </row>
    <row r="9577" spans="2:3" x14ac:dyDescent="0.25">
      <c r="B9577" s="237">
        <v>9514</v>
      </c>
      <c r="C9577" s="236">
        <v>94.441382632055138</v>
      </c>
    </row>
    <row r="9578" spans="2:3" x14ac:dyDescent="0.25">
      <c r="B9578" s="237">
        <v>9515</v>
      </c>
      <c r="C9578" s="236">
        <v>102.39172682163347</v>
      </c>
    </row>
    <row r="9579" spans="2:3" x14ac:dyDescent="0.25">
      <c r="B9579" s="237">
        <v>9516</v>
      </c>
      <c r="C9579" s="236">
        <v>97.253845800242317</v>
      </c>
    </row>
    <row r="9580" spans="2:3" x14ac:dyDescent="0.25">
      <c r="B9580" s="237">
        <v>9517</v>
      </c>
      <c r="C9580" s="236">
        <v>108.5597238307068</v>
      </c>
    </row>
    <row r="9581" spans="2:3" x14ac:dyDescent="0.25">
      <c r="B9581" s="237">
        <v>9518</v>
      </c>
      <c r="C9581" s="236">
        <v>148.62588677262886</v>
      </c>
    </row>
    <row r="9582" spans="2:3" x14ac:dyDescent="0.25">
      <c r="B9582" s="237">
        <v>9519</v>
      </c>
      <c r="C9582" s="236">
        <v>93.51562224555137</v>
      </c>
    </row>
    <row r="9583" spans="2:3" x14ac:dyDescent="0.25">
      <c r="B9583" s="237">
        <v>9520</v>
      </c>
      <c r="C9583" s="236">
        <v>193.05825581038863</v>
      </c>
    </row>
    <row r="9584" spans="2:3" x14ac:dyDescent="0.25">
      <c r="B9584" s="237">
        <v>9521</v>
      </c>
      <c r="C9584" s="236">
        <v>188.88734581751993</v>
      </c>
    </row>
    <row r="9585" spans="2:3" x14ac:dyDescent="0.25">
      <c r="B9585" s="237">
        <v>9522</v>
      </c>
      <c r="C9585" s="236">
        <v>154.46385208658316</v>
      </c>
    </row>
    <row r="9586" spans="2:3" x14ac:dyDescent="0.25">
      <c r="B9586" s="237">
        <v>9523</v>
      </c>
      <c r="C9586" s="236">
        <v>127.11038991528822</v>
      </c>
    </row>
    <row r="9587" spans="2:3" x14ac:dyDescent="0.25">
      <c r="B9587" s="237">
        <v>9524</v>
      </c>
      <c r="C9587" s="236">
        <v>186.17399234573364</v>
      </c>
    </row>
    <row r="9588" spans="2:3" x14ac:dyDescent="0.25">
      <c r="B9588" s="237">
        <v>9525</v>
      </c>
      <c r="C9588" s="236">
        <v>147.77111529573335</v>
      </c>
    </row>
    <row r="9589" spans="2:3" x14ac:dyDescent="0.25">
      <c r="B9589" s="237">
        <v>9526</v>
      </c>
      <c r="C9589" s="236">
        <v>120.12411883879415</v>
      </c>
    </row>
    <row r="9590" spans="2:3" x14ac:dyDescent="0.25">
      <c r="B9590" s="237">
        <v>9527</v>
      </c>
      <c r="C9590" s="236">
        <v>132.91193611797365</v>
      </c>
    </row>
    <row r="9591" spans="2:3" x14ac:dyDescent="0.25">
      <c r="B9591" s="237">
        <v>9528</v>
      </c>
      <c r="C9591" s="236">
        <v>154.33395768985864</v>
      </c>
    </row>
    <row r="9592" spans="2:3" x14ac:dyDescent="0.25">
      <c r="B9592" s="237">
        <v>9529</v>
      </c>
      <c r="C9592" s="236">
        <v>120.77262614486251</v>
      </c>
    </row>
    <row r="9593" spans="2:3" x14ac:dyDescent="0.25">
      <c r="B9593" s="237">
        <v>9530</v>
      </c>
      <c r="C9593" s="236">
        <v>179.73202032135018</v>
      </c>
    </row>
    <row r="9594" spans="2:3" x14ac:dyDescent="0.25">
      <c r="B9594" s="237">
        <v>9531</v>
      </c>
      <c r="C9594" s="236">
        <v>182.49295599634206</v>
      </c>
    </row>
    <row r="9595" spans="2:3" x14ac:dyDescent="0.25">
      <c r="B9595" s="237">
        <v>9532</v>
      </c>
      <c r="C9595" s="236">
        <v>140.95889957939758</v>
      </c>
    </row>
    <row r="9596" spans="2:3" x14ac:dyDescent="0.25">
      <c r="B9596" s="237">
        <v>9533</v>
      </c>
      <c r="C9596" s="236">
        <v>138.61873770889682</v>
      </c>
    </row>
    <row r="9597" spans="2:3" x14ac:dyDescent="0.25">
      <c r="B9597" s="237">
        <v>9534</v>
      </c>
      <c r="C9597" s="236">
        <v>133.35233860069476</v>
      </c>
    </row>
    <row r="9598" spans="2:3" x14ac:dyDescent="0.25">
      <c r="B9598" s="237">
        <v>9535</v>
      </c>
      <c r="C9598" s="236">
        <v>139.62516362828336</v>
      </c>
    </row>
    <row r="9599" spans="2:3" x14ac:dyDescent="0.25">
      <c r="B9599" s="237">
        <v>9536</v>
      </c>
      <c r="C9599" s="236">
        <v>202.88981032364859</v>
      </c>
    </row>
    <row r="9600" spans="2:3" x14ac:dyDescent="0.25">
      <c r="B9600" s="237">
        <v>9537</v>
      </c>
      <c r="C9600" s="236">
        <v>118.36794856676963</v>
      </c>
    </row>
    <row r="9601" spans="2:3" x14ac:dyDescent="0.25">
      <c r="B9601" s="237">
        <v>9538</v>
      </c>
      <c r="C9601" s="236">
        <v>126.76778081996791</v>
      </c>
    </row>
    <row r="9602" spans="2:3" x14ac:dyDescent="0.25">
      <c r="B9602" s="237">
        <v>9539</v>
      </c>
      <c r="C9602" s="236">
        <v>81.627299252021771</v>
      </c>
    </row>
    <row r="9603" spans="2:3" x14ac:dyDescent="0.25">
      <c r="B9603" s="237">
        <v>9540</v>
      </c>
      <c r="C9603" s="236">
        <v>158.03163280847846</v>
      </c>
    </row>
    <row r="9604" spans="2:3" x14ac:dyDescent="0.25">
      <c r="B9604" s="237">
        <v>9541</v>
      </c>
      <c r="C9604" s="236">
        <v>96.729608006047314</v>
      </c>
    </row>
    <row r="9605" spans="2:3" x14ac:dyDescent="0.25">
      <c r="B9605" s="237">
        <v>9542</v>
      </c>
      <c r="C9605" s="236">
        <v>184.6562300543691</v>
      </c>
    </row>
    <row r="9606" spans="2:3" x14ac:dyDescent="0.25">
      <c r="B9606" s="237">
        <v>9543</v>
      </c>
      <c r="C9606" s="236">
        <v>78.575723166320586</v>
      </c>
    </row>
    <row r="9607" spans="2:3" x14ac:dyDescent="0.25">
      <c r="B9607" s="237">
        <v>9544</v>
      </c>
      <c r="C9607" s="236">
        <v>131.01902117612212</v>
      </c>
    </row>
    <row r="9608" spans="2:3" x14ac:dyDescent="0.25">
      <c r="B9608" s="237">
        <v>9545</v>
      </c>
      <c r="C9608" s="236">
        <v>76.872356955951517</v>
      </c>
    </row>
    <row r="9609" spans="2:3" x14ac:dyDescent="0.25">
      <c r="B9609" s="237">
        <v>9546</v>
      </c>
      <c r="C9609" s="236">
        <v>176.15721604712843</v>
      </c>
    </row>
    <row r="9610" spans="2:3" x14ac:dyDescent="0.25">
      <c r="B9610" s="237">
        <v>9547</v>
      </c>
      <c r="C9610" s="236">
        <v>123.55745343571948</v>
      </c>
    </row>
    <row r="9611" spans="2:3" x14ac:dyDescent="0.25">
      <c r="B9611" s="237">
        <v>9548</v>
      </c>
      <c r="C9611" s="236">
        <v>78.218769929002335</v>
      </c>
    </row>
    <row r="9612" spans="2:3" x14ac:dyDescent="0.25">
      <c r="B9612" s="237">
        <v>9549</v>
      </c>
      <c r="C9612" s="236">
        <v>134.84022579888139</v>
      </c>
    </row>
    <row r="9613" spans="2:3" x14ac:dyDescent="0.25">
      <c r="B9613" s="237">
        <v>9550</v>
      </c>
      <c r="C9613" s="236">
        <v>176.03024131114182</v>
      </c>
    </row>
    <row r="9614" spans="2:3" x14ac:dyDescent="0.25">
      <c r="B9614" s="237">
        <v>9551</v>
      </c>
      <c r="C9614" s="236">
        <v>90.888525077753584</v>
      </c>
    </row>
    <row r="9615" spans="2:3" x14ac:dyDescent="0.25">
      <c r="B9615" s="237">
        <v>9552</v>
      </c>
      <c r="C9615" s="236">
        <v>154.54353138177075</v>
      </c>
    </row>
    <row r="9616" spans="2:3" x14ac:dyDescent="0.25">
      <c r="B9616" s="237">
        <v>9553</v>
      </c>
      <c r="C9616" s="236">
        <v>96.905037267228309</v>
      </c>
    </row>
    <row r="9617" spans="2:3" x14ac:dyDescent="0.25">
      <c r="B9617" s="237">
        <v>9554</v>
      </c>
      <c r="C9617" s="236">
        <v>81.890820024702464</v>
      </c>
    </row>
    <row r="9618" spans="2:3" x14ac:dyDescent="0.25">
      <c r="B9618" s="237">
        <v>9555</v>
      </c>
      <c r="C9618" s="236">
        <v>172.88332644391051</v>
      </c>
    </row>
    <row r="9619" spans="2:3" x14ac:dyDescent="0.25">
      <c r="B9619" s="237">
        <v>9556</v>
      </c>
      <c r="C9619" s="236">
        <v>108.58950227872985</v>
      </c>
    </row>
    <row r="9620" spans="2:3" x14ac:dyDescent="0.25">
      <c r="B9620" s="237">
        <v>9557</v>
      </c>
      <c r="C9620" s="236">
        <v>156.44289473804835</v>
      </c>
    </row>
    <row r="9621" spans="2:3" x14ac:dyDescent="0.25">
      <c r="B9621" s="237">
        <v>9558</v>
      </c>
      <c r="C9621" s="236">
        <v>93.499354806124359</v>
      </c>
    </row>
    <row r="9622" spans="2:3" x14ac:dyDescent="0.25">
      <c r="B9622" s="237">
        <v>9559</v>
      </c>
      <c r="C9622" s="236">
        <v>239.05768942748779</v>
      </c>
    </row>
    <row r="9623" spans="2:3" x14ac:dyDescent="0.25">
      <c r="B9623" s="237">
        <v>9560</v>
      </c>
      <c r="C9623" s="236">
        <v>165.4525367518344</v>
      </c>
    </row>
    <row r="9624" spans="2:3" x14ac:dyDescent="0.25">
      <c r="B9624" s="237">
        <v>9561</v>
      </c>
      <c r="C9624" s="236">
        <v>106.6532196704739</v>
      </c>
    </row>
    <row r="9625" spans="2:3" x14ac:dyDescent="0.25">
      <c r="B9625" s="237">
        <v>9562</v>
      </c>
      <c r="C9625" s="236">
        <v>141.17724575881843</v>
      </c>
    </row>
    <row r="9626" spans="2:3" x14ac:dyDescent="0.25">
      <c r="B9626" s="237">
        <v>9563</v>
      </c>
      <c r="C9626" s="236">
        <v>111.66101607600568</v>
      </c>
    </row>
    <row r="9627" spans="2:3" x14ac:dyDescent="0.25">
      <c r="B9627" s="237">
        <v>9564</v>
      </c>
      <c r="C9627" s="236">
        <v>95.875973351190993</v>
      </c>
    </row>
    <row r="9628" spans="2:3" x14ac:dyDescent="0.25">
      <c r="B9628" s="237">
        <v>9565</v>
      </c>
      <c r="C9628" s="236">
        <v>203.928678312432</v>
      </c>
    </row>
    <row r="9629" spans="2:3" x14ac:dyDescent="0.25">
      <c r="B9629" s="237">
        <v>9566</v>
      </c>
      <c r="C9629" s="236">
        <v>204.39790119846629</v>
      </c>
    </row>
    <row r="9630" spans="2:3" x14ac:dyDescent="0.25">
      <c r="B9630" s="237">
        <v>9567</v>
      </c>
      <c r="C9630" s="236">
        <v>155.7228708543106</v>
      </c>
    </row>
    <row r="9631" spans="2:3" x14ac:dyDescent="0.25">
      <c r="B9631" s="237">
        <v>9568</v>
      </c>
      <c r="C9631" s="236">
        <v>104.69445955091982</v>
      </c>
    </row>
    <row r="9632" spans="2:3" x14ac:dyDescent="0.25">
      <c r="B9632" s="237">
        <v>9569</v>
      </c>
      <c r="C9632" s="236">
        <v>69.510918698501541</v>
      </c>
    </row>
    <row r="9633" spans="2:3" x14ac:dyDescent="0.25">
      <c r="B9633" s="237">
        <v>9570</v>
      </c>
      <c r="C9633" s="236">
        <v>135.34009029784119</v>
      </c>
    </row>
    <row r="9634" spans="2:3" x14ac:dyDescent="0.25">
      <c r="B9634" s="237">
        <v>9571</v>
      </c>
      <c r="C9634" s="236">
        <v>150.66485748124549</v>
      </c>
    </row>
    <row r="9635" spans="2:3" x14ac:dyDescent="0.25">
      <c r="B9635" s="237">
        <v>9572</v>
      </c>
      <c r="C9635" s="236">
        <v>139.92066626442636</v>
      </c>
    </row>
    <row r="9636" spans="2:3" x14ac:dyDescent="0.25">
      <c r="B9636" s="237">
        <v>9573</v>
      </c>
      <c r="C9636" s="236">
        <v>166.76182912179922</v>
      </c>
    </row>
    <row r="9637" spans="2:3" x14ac:dyDescent="0.25">
      <c r="B9637" s="237">
        <v>9574</v>
      </c>
      <c r="C9637" s="236">
        <v>111.91110170643178</v>
      </c>
    </row>
    <row r="9638" spans="2:3" x14ac:dyDescent="0.25">
      <c r="B9638" s="237">
        <v>9575</v>
      </c>
      <c r="C9638" s="236">
        <v>172.72064905413316</v>
      </c>
    </row>
    <row r="9639" spans="2:3" x14ac:dyDescent="0.25">
      <c r="B9639" s="237">
        <v>9576</v>
      </c>
      <c r="C9639" s="236">
        <v>154.58110734574723</v>
      </c>
    </row>
    <row r="9640" spans="2:3" x14ac:dyDescent="0.25">
      <c r="B9640" s="237">
        <v>9577</v>
      </c>
      <c r="C9640" s="236">
        <v>97.09681660483318</v>
      </c>
    </row>
    <row r="9641" spans="2:3" x14ac:dyDescent="0.25">
      <c r="B9641" s="237">
        <v>9578</v>
      </c>
      <c r="C9641" s="236">
        <v>113.32152524794282</v>
      </c>
    </row>
    <row r="9642" spans="2:3" x14ac:dyDescent="0.25">
      <c r="B9642" s="237">
        <v>9579</v>
      </c>
      <c r="C9642" s="236">
        <v>147.70965340535258</v>
      </c>
    </row>
    <row r="9643" spans="2:3" x14ac:dyDescent="0.25">
      <c r="B9643" s="237">
        <v>9580</v>
      </c>
      <c r="C9643" s="236">
        <v>137.55235650322402</v>
      </c>
    </row>
    <row r="9644" spans="2:3" x14ac:dyDescent="0.25">
      <c r="B9644" s="237">
        <v>9581</v>
      </c>
      <c r="C9644" s="236">
        <v>175.11811544597566</v>
      </c>
    </row>
    <row r="9645" spans="2:3" x14ac:dyDescent="0.25">
      <c r="B9645" s="237">
        <v>9582</v>
      </c>
      <c r="C9645" s="236">
        <v>154.42245767373359</v>
      </c>
    </row>
    <row r="9646" spans="2:3" x14ac:dyDescent="0.25">
      <c r="B9646" s="237">
        <v>9583</v>
      </c>
      <c r="C9646" s="236">
        <v>100.88953054849964</v>
      </c>
    </row>
    <row r="9647" spans="2:3" x14ac:dyDescent="0.25">
      <c r="B9647" s="237">
        <v>9584</v>
      </c>
      <c r="C9647" s="236">
        <v>126.21400869308125</v>
      </c>
    </row>
    <row r="9648" spans="2:3" x14ac:dyDescent="0.25">
      <c r="B9648" s="237">
        <v>9585</v>
      </c>
      <c r="C9648" s="236">
        <v>157.82522607335866</v>
      </c>
    </row>
    <row r="9649" spans="2:3" x14ac:dyDescent="0.25">
      <c r="B9649" s="237">
        <v>9586</v>
      </c>
      <c r="C9649" s="236">
        <v>183.0078648099296</v>
      </c>
    </row>
    <row r="9650" spans="2:3" x14ac:dyDescent="0.25">
      <c r="B9650" s="237">
        <v>9587</v>
      </c>
      <c r="C9650" s="236">
        <v>104.09373828059562</v>
      </c>
    </row>
    <row r="9651" spans="2:3" x14ac:dyDescent="0.25">
      <c r="B9651" s="237">
        <v>9588</v>
      </c>
      <c r="C9651" s="236">
        <v>121.07761707643756</v>
      </c>
    </row>
    <row r="9652" spans="2:3" x14ac:dyDescent="0.25">
      <c r="B9652" s="237">
        <v>9589</v>
      </c>
      <c r="C9652" s="236">
        <v>68.198241862766139</v>
      </c>
    </row>
    <row r="9653" spans="2:3" x14ac:dyDescent="0.25">
      <c r="B9653" s="237">
        <v>9590</v>
      </c>
      <c r="C9653" s="236">
        <v>152.1017874560184</v>
      </c>
    </row>
    <row r="9654" spans="2:3" x14ac:dyDescent="0.25">
      <c r="B9654" s="237">
        <v>9591</v>
      </c>
      <c r="C9654" s="236">
        <v>112.67246565748337</v>
      </c>
    </row>
    <row r="9655" spans="2:3" x14ac:dyDescent="0.25">
      <c r="B9655" s="237">
        <v>9592</v>
      </c>
      <c r="C9655" s="236">
        <v>107.13738287064585</v>
      </c>
    </row>
    <row r="9656" spans="2:3" x14ac:dyDescent="0.25">
      <c r="B9656" s="237">
        <v>9593</v>
      </c>
      <c r="C9656" s="236">
        <v>125.2730301892184</v>
      </c>
    </row>
    <row r="9657" spans="2:3" x14ac:dyDescent="0.25">
      <c r="B9657" s="237">
        <v>9594</v>
      </c>
      <c r="C9657" s="236">
        <v>91.643942939586964</v>
      </c>
    </row>
    <row r="9658" spans="2:3" x14ac:dyDescent="0.25">
      <c r="B9658" s="237">
        <v>9595</v>
      </c>
      <c r="C9658" s="236">
        <v>161.02508070299763</v>
      </c>
    </row>
    <row r="9659" spans="2:3" x14ac:dyDescent="0.25">
      <c r="B9659" s="237">
        <v>9596</v>
      </c>
      <c r="C9659" s="236">
        <v>97.948369260418715</v>
      </c>
    </row>
    <row r="9660" spans="2:3" x14ac:dyDescent="0.25">
      <c r="B9660" s="237">
        <v>9597</v>
      </c>
      <c r="C9660" s="236">
        <v>118.11964945086058</v>
      </c>
    </row>
    <row r="9661" spans="2:3" x14ac:dyDescent="0.25">
      <c r="B9661" s="237">
        <v>9598</v>
      </c>
      <c r="C9661" s="236">
        <v>147.08452301404904</v>
      </c>
    </row>
    <row r="9662" spans="2:3" x14ac:dyDescent="0.25">
      <c r="B9662" s="237">
        <v>9599</v>
      </c>
      <c r="C9662" s="236">
        <v>139.43654246961674</v>
      </c>
    </row>
    <row r="9663" spans="2:3" x14ac:dyDescent="0.25">
      <c r="B9663" s="237">
        <v>9600</v>
      </c>
      <c r="C9663" s="236">
        <v>140.83079351855702</v>
      </c>
    </row>
    <row r="9664" spans="2:3" x14ac:dyDescent="0.25">
      <c r="B9664" s="237">
        <v>9601</v>
      </c>
      <c r="C9664" s="236">
        <v>137.40186000000881</v>
      </c>
    </row>
    <row r="9665" spans="2:3" x14ac:dyDescent="0.25">
      <c r="B9665" s="237">
        <v>9602</v>
      </c>
      <c r="C9665" s="236">
        <v>164.84365665009062</v>
      </c>
    </row>
    <row r="9666" spans="2:3" x14ac:dyDescent="0.25">
      <c r="B9666" s="237">
        <v>9603</v>
      </c>
      <c r="C9666" s="236">
        <v>164.14120105386846</v>
      </c>
    </row>
    <row r="9667" spans="2:3" x14ac:dyDescent="0.25">
      <c r="B9667" s="237">
        <v>9604</v>
      </c>
      <c r="C9667" s="236">
        <v>100.79751344277838</v>
      </c>
    </row>
    <row r="9668" spans="2:3" x14ac:dyDescent="0.25">
      <c r="B9668" s="237">
        <v>9605</v>
      </c>
      <c r="C9668" s="236">
        <v>111.58794233551575</v>
      </c>
    </row>
    <row r="9669" spans="2:3" x14ac:dyDescent="0.25">
      <c r="B9669" s="237">
        <v>9606</v>
      </c>
      <c r="C9669" s="236">
        <v>141.32819083732164</v>
      </c>
    </row>
    <row r="9670" spans="2:3" x14ac:dyDescent="0.25">
      <c r="B9670" s="237">
        <v>9607</v>
      </c>
      <c r="C9670" s="236">
        <v>143.11749045079247</v>
      </c>
    </row>
    <row r="9671" spans="2:3" x14ac:dyDescent="0.25">
      <c r="B9671" s="237">
        <v>9608</v>
      </c>
      <c r="C9671" s="236">
        <v>139.36168197119812</v>
      </c>
    </row>
    <row r="9672" spans="2:3" x14ac:dyDescent="0.25">
      <c r="B9672" s="237">
        <v>9609</v>
      </c>
      <c r="C9672" s="236">
        <v>123.46375030567147</v>
      </c>
    </row>
    <row r="9673" spans="2:3" x14ac:dyDescent="0.25">
      <c r="B9673" s="237">
        <v>9610</v>
      </c>
      <c r="C9673" s="236">
        <v>101.21906514829747</v>
      </c>
    </row>
    <row r="9674" spans="2:3" x14ac:dyDescent="0.25">
      <c r="B9674" s="237">
        <v>9611</v>
      </c>
      <c r="C9674" s="236">
        <v>130.23441408320321</v>
      </c>
    </row>
    <row r="9675" spans="2:3" x14ac:dyDescent="0.25">
      <c r="B9675" s="237">
        <v>9612</v>
      </c>
      <c r="C9675" s="236">
        <v>96.24208122131671</v>
      </c>
    </row>
    <row r="9676" spans="2:3" x14ac:dyDescent="0.25">
      <c r="B9676" s="237">
        <v>9613</v>
      </c>
      <c r="C9676" s="236">
        <v>92.575944805525637</v>
      </c>
    </row>
    <row r="9677" spans="2:3" x14ac:dyDescent="0.25">
      <c r="B9677" s="237">
        <v>9614</v>
      </c>
      <c r="C9677" s="236">
        <v>141.40559543152671</v>
      </c>
    </row>
    <row r="9678" spans="2:3" x14ac:dyDescent="0.25">
      <c r="B9678" s="237">
        <v>9615</v>
      </c>
      <c r="C9678" s="236">
        <v>109.12740354615052</v>
      </c>
    </row>
    <row r="9679" spans="2:3" x14ac:dyDescent="0.25">
      <c r="B9679" s="237">
        <v>9616</v>
      </c>
      <c r="C9679" s="236">
        <v>103.07305103637471</v>
      </c>
    </row>
    <row r="9680" spans="2:3" x14ac:dyDescent="0.25">
      <c r="B9680" s="237">
        <v>9617</v>
      </c>
      <c r="C9680" s="236">
        <v>80.230134061573736</v>
      </c>
    </row>
    <row r="9681" spans="2:3" x14ac:dyDescent="0.25">
      <c r="B9681" s="237">
        <v>9618</v>
      </c>
      <c r="C9681" s="236">
        <v>132.86509154014999</v>
      </c>
    </row>
    <row r="9682" spans="2:3" x14ac:dyDescent="0.25">
      <c r="B9682" s="237">
        <v>9619</v>
      </c>
      <c r="C9682" s="236">
        <v>147.27405142861275</v>
      </c>
    </row>
    <row r="9683" spans="2:3" x14ac:dyDescent="0.25">
      <c r="B9683" s="237">
        <v>9620</v>
      </c>
      <c r="C9683" s="236">
        <v>44.842206422217615</v>
      </c>
    </row>
    <row r="9684" spans="2:3" x14ac:dyDescent="0.25">
      <c r="B9684" s="237">
        <v>9621</v>
      </c>
      <c r="C9684" s="236">
        <v>103.05194038976363</v>
      </c>
    </row>
    <row r="9685" spans="2:3" x14ac:dyDescent="0.25">
      <c r="B9685" s="237">
        <v>9622</v>
      </c>
      <c r="C9685" s="236">
        <v>134.7969726989401</v>
      </c>
    </row>
    <row r="9686" spans="2:3" x14ac:dyDescent="0.25">
      <c r="B9686" s="237">
        <v>9623</v>
      </c>
      <c r="C9686" s="236">
        <v>154.85781181922528</v>
      </c>
    </row>
    <row r="9687" spans="2:3" x14ac:dyDescent="0.25">
      <c r="B9687" s="237">
        <v>9624</v>
      </c>
      <c r="C9687" s="236">
        <v>113.41949330968502</v>
      </c>
    </row>
    <row r="9688" spans="2:3" x14ac:dyDescent="0.25">
      <c r="B9688" s="237">
        <v>9625</v>
      </c>
      <c r="C9688" s="236">
        <v>127.29291218895266</v>
      </c>
    </row>
    <row r="9689" spans="2:3" x14ac:dyDescent="0.25">
      <c r="B9689" s="237">
        <v>9626</v>
      </c>
      <c r="C9689" s="236">
        <v>149.02630283628937</v>
      </c>
    </row>
    <row r="9690" spans="2:3" x14ac:dyDescent="0.25">
      <c r="B9690" s="237">
        <v>9627</v>
      </c>
      <c r="C9690" s="236">
        <v>152.29845621522242</v>
      </c>
    </row>
    <row r="9691" spans="2:3" x14ac:dyDescent="0.25">
      <c r="B9691" s="237">
        <v>9628</v>
      </c>
      <c r="C9691" s="236">
        <v>163.64034586710949</v>
      </c>
    </row>
    <row r="9692" spans="2:3" x14ac:dyDescent="0.25">
      <c r="B9692" s="237">
        <v>9629</v>
      </c>
      <c r="C9692" s="236">
        <v>115.96179501644963</v>
      </c>
    </row>
    <row r="9693" spans="2:3" x14ac:dyDescent="0.25">
      <c r="B9693" s="237">
        <v>9630</v>
      </c>
      <c r="C9693" s="236">
        <v>102.0571484651294</v>
      </c>
    </row>
    <row r="9694" spans="2:3" x14ac:dyDescent="0.25">
      <c r="B9694" s="237">
        <v>9631</v>
      </c>
      <c r="C9694" s="236">
        <v>76.779016160481603</v>
      </c>
    </row>
    <row r="9695" spans="2:3" x14ac:dyDescent="0.25">
      <c r="B9695" s="237">
        <v>9632</v>
      </c>
      <c r="C9695" s="236">
        <v>122.30241598324702</v>
      </c>
    </row>
    <row r="9696" spans="2:3" x14ac:dyDescent="0.25">
      <c r="B9696" s="237">
        <v>9633</v>
      </c>
      <c r="C9696" s="236">
        <v>131.11382600023705</v>
      </c>
    </row>
    <row r="9697" spans="2:3" x14ac:dyDescent="0.25">
      <c r="B9697" s="237">
        <v>9634</v>
      </c>
      <c r="C9697" s="236">
        <v>119.41508087861584</v>
      </c>
    </row>
    <row r="9698" spans="2:3" x14ac:dyDescent="0.25">
      <c r="B9698" s="237">
        <v>9635</v>
      </c>
      <c r="C9698" s="236">
        <v>116.01241098256293</v>
      </c>
    </row>
    <row r="9699" spans="2:3" x14ac:dyDescent="0.25">
      <c r="B9699" s="237">
        <v>9636</v>
      </c>
      <c r="C9699" s="236">
        <v>126.63361755861288</v>
      </c>
    </row>
    <row r="9700" spans="2:3" x14ac:dyDescent="0.25">
      <c r="B9700" s="237">
        <v>9637</v>
      </c>
      <c r="C9700" s="236">
        <v>98.997651053059784</v>
      </c>
    </row>
    <row r="9701" spans="2:3" x14ac:dyDescent="0.25">
      <c r="B9701" s="237">
        <v>9638</v>
      </c>
      <c r="C9701" s="236">
        <v>134.19593946390634</v>
      </c>
    </row>
    <row r="9702" spans="2:3" x14ac:dyDescent="0.25">
      <c r="B9702" s="237">
        <v>9639</v>
      </c>
      <c r="C9702" s="236">
        <v>140.02968079051647</v>
      </c>
    </row>
    <row r="9703" spans="2:3" x14ac:dyDescent="0.25">
      <c r="B9703" s="237">
        <v>9640</v>
      </c>
      <c r="C9703" s="236">
        <v>98.198819702828388</v>
      </c>
    </row>
    <row r="9704" spans="2:3" x14ac:dyDescent="0.25">
      <c r="B9704" s="237">
        <v>9641</v>
      </c>
      <c r="C9704" s="236">
        <v>162.4623984024532</v>
      </c>
    </row>
    <row r="9705" spans="2:3" x14ac:dyDescent="0.25">
      <c r="B9705" s="237">
        <v>9642</v>
      </c>
      <c r="C9705" s="236">
        <v>67.881412461195083</v>
      </c>
    </row>
    <row r="9706" spans="2:3" x14ac:dyDescent="0.25">
      <c r="B9706" s="237">
        <v>9643</v>
      </c>
      <c r="C9706" s="236">
        <v>153.96588831909256</v>
      </c>
    </row>
    <row r="9707" spans="2:3" x14ac:dyDescent="0.25">
      <c r="B9707" s="237">
        <v>9644</v>
      </c>
      <c r="C9707" s="236">
        <v>104.67648109831465</v>
      </c>
    </row>
    <row r="9708" spans="2:3" x14ac:dyDescent="0.25">
      <c r="B9708" s="237">
        <v>9645</v>
      </c>
      <c r="C9708" s="236">
        <v>143.37928810054584</v>
      </c>
    </row>
    <row r="9709" spans="2:3" x14ac:dyDescent="0.25">
      <c r="B9709" s="237">
        <v>9646</v>
      </c>
      <c r="C9709" s="236">
        <v>129.68652084938947</v>
      </c>
    </row>
    <row r="9710" spans="2:3" x14ac:dyDescent="0.25">
      <c r="B9710" s="237">
        <v>9647</v>
      </c>
      <c r="C9710" s="236">
        <v>138.33744838843617</v>
      </c>
    </row>
    <row r="9711" spans="2:3" x14ac:dyDescent="0.25">
      <c r="B9711" s="237">
        <v>9648</v>
      </c>
      <c r="C9711" s="236">
        <v>78.414823818706438</v>
      </c>
    </row>
    <row r="9712" spans="2:3" x14ac:dyDescent="0.25">
      <c r="B9712" s="237">
        <v>9649</v>
      </c>
      <c r="C9712" s="236">
        <v>99.032015696782906</v>
      </c>
    </row>
    <row r="9713" spans="2:3" x14ac:dyDescent="0.25">
      <c r="B9713" s="237">
        <v>9650</v>
      </c>
      <c r="C9713" s="236">
        <v>79.78425050005076</v>
      </c>
    </row>
    <row r="9714" spans="2:3" x14ac:dyDescent="0.25">
      <c r="B9714" s="237">
        <v>9651</v>
      </c>
      <c r="C9714" s="236">
        <v>87.692278320359918</v>
      </c>
    </row>
    <row r="9715" spans="2:3" x14ac:dyDescent="0.25">
      <c r="B9715" s="237">
        <v>9652</v>
      </c>
      <c r="C9715" s="236">
        <v>87.188977159641709</v>
      </c>
    </row>
    <row r="9716" spans="2:3" x14ac:dyDescent="0.25">
      <c r="B9716" s="237">
        <v>9653</v>
      </c>
      <c r="C9716" s="236">
        <v>159.64922899380548</v>
      </c>
    </row>
    <row r="9717" spans="2:3" x14ac:dyDescent="0.25">
      <c r="B9717" s="237">
        <v>9654</v>
      </c>
      <c r="C9717" s="236">
        <v>117.50617972776514</v>
      </c>
    </row>
    <row r="9718" spans="2:3" x14ac:dyDescent="0.25">
      <c r="B9718" s="237">
        <v>9655</v>
      </c>
      <c r="C9718" s="236">
        <v>130.98006139311929</v>
      </c>
    </row>
    <row r="9719" spans="2:3" x14ac:dyDescent="0.25">
      <c r="B9719" s="237">
        <v>9656</v>
      </c>
      <c r="C9719" s="236">
        <v>116.87153069050675</v>
      </c>
    </row>
    <row r="9720" spans="2:3" x14ac:dyDescent="0.25">
      <c r="B9720" s="237">
        <v>9657</v>
      </c>
      <c r="C9720" s="236">
        <v>134.00317305399003</v>
      </c>
    </row>
    <row r="9721" spans="2:3" x14ac:dyDescent="0.25">
      <c r="B9721" s="237">
        <v>9658</v>
      </c>
      <c r="C9721" s="236">
        <v>77.803829677532917</v>
      </c>
    </row>
    <row r="9722" spans="2:3" x14ac:dyDescent="0.25">
      <c r="B9722" s="237">
        <v>9659</v>
      </c>
      <c r="C9722" s="236">
        <v>167.59039583648197</v>
      </c>
    </row>
    <row r="9723" spans="2:3" x14ac:dyDescent="0.25">
      <c r="B9723" s="237">
        <v>9660</v>
      </c>
      <c r="C9723" s="236">
        <v>93.409127876035441</v>
      </c>
    </row>
    <row r="9724" spans="2:3" x14ac:dyDescent="0.25">
      <c r="B9724" s="237">
        <v>9661</v>
      </c>
      <c r="C9724" s="236">
        <v>91.181686493179001</v>
      </c>
    </row>
    <row r="9725" spans="2:3" x14ac:dyDescent="0.25">
      <c r="B9725" s="237">
        <v>9662</v>
      </c>
      <c r="C9725" s="236">
        <v>78.817966587689313</v>
      </c>
    </row>
    <row r="9726" spans="2:3" x14ac:dyDescent="0.25">
      <c r="B9726" s="237">
        <v>9663</v>
      </c>
      <c r="C9726" s="236">
        <v>103.96847191660994</v>
      </c>
    </row>
    <row r="9727" spans="2:3" x14ac:dyDescent="0.25">
      <c r="B9727" s="237">
        <v>9664</v>
      </c>
      <c r="C9727" s="236">
        <v>169.99267120295744</v>
      </c>
    </row>
    <row r="9728" spans="2:3" x14ac:dyDescent="0.25">
      <c r="B9728" s="237">
        <v>9665</v>
      </c>
      <c r="C9728" s="236">
        <v>211.07299764661414</v>
      </c>
    </row>
    <row r="9729" spans="2:3" x14ac:dyDescent="0.25">
      <c r="B9729" s="237">
        <v>9666</v>
      </c>
      <c r="C9729" s="236">
        <v>175.56039242801467</v>
      </c>
    </row>
    <row r="9730" spans="2:3" x14ac:dyDescent="0.25">
      <c r="B9730" s="237">
        <v>9667</v>
      </c>
      <c r="C9730" s="236">
        <v>162.73979071752296</v>
      </c>
    </row>
    <row r="9731" spans="2:3" x14ac:dyDescent="0.25">
      <c r="B9731" s="237">
        <v>9668</v>
      </c>
      <c r="C9731" s="236">
        <v>151.3053752691178</v>
      </c>
    </row>
    <row r="9732" spans="2:3" x14ac:dyDescent="0.25">
      <c r="B9732" s="237">
        <v>9669</v>
      </c>
      <c r="C9732" s="236">
        <v>176.16736399201346</v>
      </c>
    </row>
    <row r="9733" spans="2:3" x14ac:dyDescent="0.25">
      <c r="B9733" s="237">
        <v>9670</v>
      </c>
      <c r="C9733" s="236">
        <v>120.47664329971023</v>
      </c>
    </row>
    <row r="9734" spans="2:3" x14ac:dyDescent="0.25">
      <c r="B9734" s="237">
        <v>9671</v>
      </c>
      <c r="C9734" s="236">
        <v>140.1517420866048</v>
      </c>
    </row>
    <row r="9735" spans="2:3" x14ac:dyDescent="0.25">
      <c r="B9735" s="237">
        <v>9672</v>
      </c>
      <c r="C9735" s="236">
        <v>109.18665817574491</v>
      </c>
    </row>
    <row r="9736" spans="2:3" x14ac:dyDescent="0.25">
      <c r="B9736" s="237">
        <v>9673</v>
      </c>
      <c r="C9736" s="236">
        <v>84.437285838276026</v>
      </c>
    </row>
    <row r="9737" spans="2:3" x14ac:dyDescent="0.25">
      <c r="B9737" s="237">
        <v>9674</v>
      </c>
      <c r="C9737" s="236">
        <v>222.37482510553241</v>
      </c>
    </row>
    <row r="9738" spans="2:3" x14ac:dyDescent="0.25">
      <c r="B9738" s="237">
        <v>9675</v>
      </c>
      <c r="C9738" s="236">
        <v>186.13551010933574</v>
      </c>
    </row>
    <row r="9739" spans="2:3" x14ac:dyDescent="0.25">
      <c r="B9739" s="237">
        <v>9676</v>
      </c>
      <c r="C9739" s="236">
        <v>229.86600764040608</v>
      </c>
    </row>
    <row r="9740" spans="2:3" x14ac:dyDescent="0.25">
      <c r="B9740" s="237">
        <v>9677</v>
      </c>
      <c r="C9740" s="236">
        <v>128.12736857160462</v>
      </c>
    </row>
    <row r="9741" spans="2:3" x14ac:dyDescent="0.25">
      <c r="B9741" s="237">
        <v>9678</v>
      </c>
      <c r="C9741" s="236">
        <v>80.339863701694284</v>
      </c>
    </row>
    <row r="9742" spans="2:3" x14ac:dyDescent="0.25">
      <c r="B9742" s="237">
        <v>9679</v>
      </c>
      <c r="C9742" s="236">
        <v>106.34044519710095</v>
      </c>
    </row>
    <row r="9743" spans="2:3" x14ac:dyDescent="0.25">
      <c r="B9743" s="237">
        <v>9680</v>
      </c>
      <c r="C9743" s="236">
        <v>174.93779047882845</v>
      </c>
    </row>
    <row r="9744" spans="2:3" x14ac:dyDescent="0.25">
      <c r="B9744" s="237">
        <v>9681</v>
      </c>
      <c r="C9744" s="236">
        <v>135.42944691406547</v>
      </c>
    </row>
    <row r="9745" spans="2:3" x14ac:dyDescent="0.25">
      <c r="B9745" s="237">
        <v>9682</v>
      </c>
      <c r="C9745" s="236">
        <v>170.41393240239549</v>
      </c>
    </row>
    <row r="9746" spans="2:3" x14ac:dyDescent="0.25">
      <c r="B9746" s="237">
        <v>9683</v>
      </c>
      <c r="C9746" s="236">
        <v>167.00874148710579</v>
      </c>
    </row>
    <row r="9747" spans="2:3" x14ac:dyDescent="0.25">
      <c r="B9747" s="237">
        <v>9684</v>
      </c>
      <c r="C9747" s="236">
        <v>121.2871170207228</v>
      </c>
    </row>
    <row r="9748" spans="2:3" x14ac:dyDescent="0.25">
      <c r="B9748" s="237">
        <v>9685</v>
      </c>
      <c r="C9748" s="236">
        <v>144.92543966802504</v>
      </c>
    </row>
    <row r="9749" spans="2:3" x14ac:dyDescent="0.25">
      <c r="B9749" s="237">
        <v>9686</v>
      </c>
      <c r="C9749" s="236">
        <v>83.223625166456372</v>
      </c>
    </row>
    <row r="9750" spans="2:3" x14ac:dyDescent="0.25">
      <c r="B9750" s="237">
        <v>9687</v>
      </c>
      <c r="C9750" s="236">
        <v>168.67065575216003</v>
      </c>
    </row>
    <row r="9751" spans="2:3" x14ac:dyDescent="0.25">
      <c r="B9751" s="237">
        <v>9688</v>
      </c>
      <c r="C9751" s="236">
        <v>126.1223343309062</v>
      </c>
    </row>
    <row r="9752" spans="2:3" x14ac:dyDescent="0.25">
      <c r="B9752" s="237">
        <v>9689</v>
      </c>
      <c r="C9752" s="236">
        <v>203.79028248463098</v>
      </c>
    </row>
    <row r="9753" spans="2:3" x14ac:dyDescent="0.25">
      <c r="B9753" s="237">
        <v>9690</v>
      </c>
      <c r="C9753" s="236">
        <v>100.87928136536974</v>
      </c>
    </row>
    <row r="9754" spans="2:3" x14ac:dyDescent="0.25">
      <c r="B9754" s="237">
        <v>9691</v>
      </c>
      <c r="C9754" s="236">
        <v>120.81625469254892</v>
      </c>
    </row>
    <row r="9755" spans="2:3" x14ac:dyDescent="0.25">
      <c r="B9755" s="237">
        <v>9692</v>
      </c>
      <c r="C9755" s="236">
        <v>84.071358606646058</v>
      </c>
    </row>
    <row r="9756" spans="2:3" x14ac:dyDescent="0.25">
      <c r="B9756" s="237">
        <v>9693</v>
      </c>
      <c r="C9756" s="236">
        <v>88.815124975217714</v>
      </c>
    </row>
    <row r="9757" spans="2:3" x14ac:dyDescent="0.25">
      <c r="B9757" s="237">
        <v>9694</v>
      </c>
      <c r="C9757" s="236">
        <v>85.979544791415606</v>
      </c>
    </row>
    <row r="9758" spans="2:3" x14ac:dyDescent="0.25">
      <c r="B9758" s="237">
        <v>9695</v>
      </c>
      <c r="C9758" s="236">
        <v>176.91253366018717</v>
      </c>
    </row>
    <row r="9759" spans="2:3" x14ac:dyDescent="0.25">
      <c r="B9759" s="237">
        <v>9696</v>
      </c>
      <c r="C9759" s="236">
        <v>206.73594197398481</v>
      </c>
    </row>
    <row r="9760" spans="2:3" x14ac:dyDescent="0.25">
      <c r="B9760" s="237">
        <v>9697</v>
      </c>
      <c r="C9760" s="236">
        <v>140.53443543710216</v>
      </c>
    </row>
    <row r="9761" spans="2:3" x14ac:dyDescent="0.25">
      <c r="B9761" s="237">
        <v>9698</v>
      </c>
      <c r="C9761" s="236">
        <v>100.41304379747699</v>
      </c>
    </row>
    <row r="9762" spans="2:3" x14ac:dyDescent="0.25">
      <c r="B9762" s="237">
        <v>9699</v>
      </c>
      <c r="C9762" s="236">
        <v>105.19073097916184</v>
      </c>
    </row>
    <row r="9763" spans="2:3" x14ac:dyDescent="0.25">
      <c r="B9763" s="237">
        <v>9700</v>
      </c>
      <c r="C9763" s="236">
        <v>140.69550912188535</v>
      </c>
    </row>
    <row r="9764" spans="2:3" x14ac:dyDescent="0.25">
      <c r="B9764" s="237">
        <v>9701</v>
      </c>
      <c r="C9764" s="236">
        <v>105.5639537924117</v>
      </c>
    </row>
    <row r="9765" spans="2:3" x14ac:dyDescent="0.25">
      <c r="B9765" s="237">
        <v>9702</v>
      </c>
      <c r="C9765" s="236">
        <v>107.26665289888102</v>
      </c>
    </row>
    <row r="9766" spans="2:3" x14ac:dyDescent="0.25">
      <c r="B9766" s="237">
        <v>9703</v>
      </c>
      <c r="C9766" s="236">
        <v>108.59072300355498</v>
      </c>
    </row>
    <row r="9767" spans="2:3" x14ac:dyDescent="0.25">
      <c r="B9767" s="237">
        <v>9704</v>
      </c>
      <c r="C9767" s="236">
        <v>109.02960469902121</v>
      </c>
    </row>
    <row r="9768" spans="2:3" x14ac:dyDescent="0.25">
      <c r="B9768" s="237">
        <v>9705</v>
      </c>
      <c r="C9768" s="236">
        <v>107.99749885404003</v>
      </c>
    </row>
    <row r="9769" spans="2:3" x14ac:dyDescent="0.25">
      <c r="B9769" s="237">
        <v>9706</v>
      </c>
      <c r="C9769" s="236">
        <v>179.82200406923633</v>
      </c>
    </row>
    <row r="9770" spans="2:3" x14ac:dyDescent="0.25">
      <c r="B9770" s="237">
        <v>9707</v>
      </c>
      <c r="C9770" s="236">
        <v>150.57398844631217</v>
      </c>
    </row>
    <row r="9771" spans="2:3" x14ac:dyDescent="0.25">
      <c r="B9771" s="237">
        <v>9708</v>
      </c>
      <c r="C9771" s="236">
        <v>151.96673834907426</v>
      </c>
    </row>
    <row r="9772" spans="2:3" x14ac:dyDescent="0.25">
      <c r="B9772" s="237">
        <v>9709</v>
      </c>
      <c r="C9772" s="236">
        <v>249.39094814221576</v>
      </c>
    </row>
    <row r="9773" spans="2:3" x14ac:dyDescent="0.25">
      <c r="B9773" s="237">
        <v>9710</v>
      </c>
      <c r="C9773" s="236">
        <v>94.313535862988871</v>
      </c>
    </row>
    <row r="9774" spans="2:3" x14ac:dyDescent="0.25">
      <c r="B9774" s="237">
        <v>9711</v>
      </c>
      <c r="C9774" s="236">
        <v>133.94915034731034</v>
      </c>
    </row>
    <row r="9775" spans="2:3" x14ac:dyDescent="0.25">
      <c r="B9775" s="237">
        <v>9712</v>
      </c>
      <c r="C9775" s="236">
        <v>117.61243707499052</v>
      </c>
    </row>
    <row r="9776" spans="2:3" x14ac:dyDescent="0.25">
      <c r="B9776" s="237">
        <v>9713</v>
      </c>
      <c r="C9776" s="236">
        <v>150.60827737429503</v>
      </c>
    </row>
    <row r="9777" spans="2:3" x14ac:dyDescent="0.25">
      <c r="B9777" s="237">
        <v>9714</v>
      </c>
      <c r="C9777" s="236">
        <v>128.21343602145265</v>
      </c>
    </row>
    <row r="9778" spans="2:3" x14ac:dyDescent="0.25">
      <c r="B9778" s="237">
        <v>9715</v>
      </c>
      <c r="C9778" s="236">
        <v>110.58775471863567</v>
      </c>
    </row>
    <row r="9779" spans="2:3" x14ac:dyDescent="0.25">
      <c r="B9779" s="237">
        <v>9716</v>
      </c>
      <c r="C9779" s="236">
        <v>170.61950543092581</v>
      </c>
    </row>
    <row r="9780" spans="2:3" x14ac:dyDescent="0.25">
      <c r="B9780" s="237">
        <v>9717</v>
      </c>
      <c r="C9780" s="236">
        <v>144.53934825588146</v>
      </c>
    </row>
    <row r="9781" spans="2:3" x14ac:dyDescent="0.25">
      <c r="B9781" s="237">
        <v>9718</v>
      </c>
      <c r="C9781" s="236">
        <v>101.37415250983449</v>
      </c>
    </row>
    <row r="9782" spans="2:3" x14ac:dyDescent="0.25">
      <c r="B9782" s="237">
        <v>9719</v>
      </c>
      <c r="C9782" s="236">
        <v>207.20139227948289</v>
      </c>
    </row>
    <row r="9783" spans="2:3" x14ac:dyDescent="0.25">
      <c r="B9783" s="237">
        <v>9720</v>
      </c>
      <c r="C9783" s="236">
        <v>120.11623961014412</v>
      </c>
    </row>
    <row r="9784" spans="2:3" x14ac:dyDescent="0.25">
      <c r="B9784" s="237">
        <v>9721</v>
      </c>
      <c r="C9784" s="236">
        <v>82.224510336810297</v>
      </c>
    </row>
    <row r="9785" spans="2:3" x14ac:dyDescent="0.25">
      <c r="B9785" s="237">
        <v>9722</v>
      </c>
      <c r="C9785" s="236">
        <v>125.91805607656146</v>
      </c>
    </row>
    <row r="9786" spans="2:3" x14ac:dyDescent="0.25">
      <c r="B9786" s="237">
        <v>9723</v>
      </c>
      <c r="C9786" s="236">
        <v>171.65318106274719</v>
      </c>
    </row>
    <row r="9787" spans="2:3" x14ac:dyDescent="0.25">
      <c r="B9787" s="237">
        <v>9724</v>
      </c>
      <c r="C9787" s="236">
        <v>159.40248771104157</v>
      </c>
    </row>
    <row r="9788" spans="2:3" x14ac:dyDescent="0.25">
      <c r="B9788" s="237">
        <v>9725</v>
      </c>
      <c r="C9788" s="236">
        <v>137.37577903550044</v>
      </c>
    </row>
    <row r="9789" spans="2:3" x14ac:dyDescent="0.25">
      <c r="B9789" s="237">
        <v>9726</v>
      </c>
      <c r="C9789" s="236">
        <v>91.39528391004356</v>
      </c>
    </row>
    <row r="9790" spans="2:3" x14ac:dyDescent="0.25">
      <c r="B9790" s="237">
        <v>9727</v>
      </c>
      <c r="C9790" s="236">
        <v>107.0765028360623</v>
      </c>
    </row>
    <row r="9791" spans="2:3" x14ac:dyDescent="0.25">
      <c r="B9791" s="237">
        <v>9728</v>
      </c>
      <c r="C9791" s="236">
        <v>91.069250935181714</v>
      </c>
    </row>
    <row r="9792" spans="2:3" x14ac:dyDescent="0.25">
      <c r="B9792" s="237">
        <v>9729</v>
      </c>
      <c r="C9792" s="236">
        <v>152.7976027656691</v>
      </c>
    </row>
    <row r="9793" spans="2:3" x14ac:dyDescent="0.25">
      <c r="B9793" s="237">
        <v>9730</v>
      </c>
      <c r="C9793" s="236">
        <v>124.3827804085024</v>
      </c>
    </row>
    <row r="9794" spans="2:3" x14ac:dyDescent="0.25">
      <c r="B9794" s="237">
        <v>9731</v>
      </c>
      <c r="C9794" s="236">
        <v>90.056285316727582</v>
      </c>
    </row>
    <row r="9795" spans="2:3" x14ac:dyDescent="0.25">
      <c r="B9795" s="237">
        <v>9732</v>
      </c>
      <c r="C9795" s="236">
        <v>148.54856792556239</v>
      </c>
    </row>
    <row r="9796" spans="2:3" x14ac:dyDescent="0.25">
      <c r="B9796" s="237">
        <v>9733</v>
      </c>
      <c r="C9796" s="236">
        <v>135.35335825732977</v>
      </c>
    </row>
    <row r="9797" spans="2:3" x14ac:dyDescent="0.25">
      <c r="B9797" s="237">
        <v>9734</v>
      </c>
      <c r="C9797" s="236">
        <v>108.36981508174321</v>
      </c>
    </row>
    <row r="9798" spans="2:3" x14ac:dyDescent="0.25">
      <c r="B9798" s="237">
        <v>9735</v>
      </c>
      <c r="C9798" s="236">
        <v>135.31976331731329</v>
      </c>
    </row>
    <row r="9799" spans="2:3" x14ac:dyDescent="0.25">
      <c r="B9799" s="237">
        <v>9736</v>
      </c>
      <c r="C9799" s="236">
        <v>170.66982749362106</v>
      </c>
    </row>
    <row r="9800" spans="2:3" x14ac:dyDescent="0.25">
      <c r="B9800" s="237">
        <v>9737</v>
      </c>
      <c r="C9800" s="236">
        <v>86.487854118276033</v>
      </c>
    </row>
    <row r="9801" spans="2:3" x14ac:dyDescent="0.25">
      <c r="B9801" s="237">
        <v>9738</v>
      </c>
      <c r="C9801" s="236">
        <v>130.48373144724596</v>
      </c>
    </row>
    <row r="9802" spans="2:3" x14ac:dyDescent="0.25">
      <c r="B9802" s="237">
        <v>9739</v>
      </c>
      <c r="C9802" s="236">
        <v>133.95364921320285</v>
      </c>
    </row>
    <row r="9803" spans="2:3" x14ac:dyDescent="0.25">
      <c r="B9803" s="237">
        <v>9740</v>
      </c>
      <c r="C9803" s="236">
        <v>176.20974494562427</v>
      </c>
    </row>
    <row r="9804" spans="2:3" x14ac:dyDescent="0.25">
      <c r="B9804" s="237">
        <v>9741</v>
      </c>
      <c r="C9804" s="236">
        <v>126.33142298362219</v>
      </c>
    </row>
    <row r="9805" spans="2:3" x14ac:dyDescent="0.25">
      <c r="B9805" s="237">
        <v>9742</v>
      </c>
      <c r="C9805" s="236">
        <v>179.6654882936418</v>
      </c>
    </row>
    <row r="9806" spans="2:3" x14ac:dyDescent="0.25">
      <c r="B9806" s="237">
        <v>9743</v>
      </c>
      <c r="C9806" s="236">
        <v>90.459968855611777</v>
      </c>
    </row>
    <row r="9807" spans="2:3" x14ac:dyDescent="0.25">
      <c r="B9807" s="237">
        <v>9744</v>
      </c>
      <c r="C9807" s="236">
        <v>77.892416471911872</v>
      </c>
    </row>
    <row r="9808" spans="2:3" x14ac:dyDescent="0.25">
      <c r="B9808" s="237">
        <v>9745</v>
      </c>
      <c r="C9808" s="236">
        <v>147.68723087042733</v>
      </c>
    </row>
    <row r="9809" spans="2:3" x14ac:dyDescent="0.25">
      <c r="B9809" s="237">
        <v>9746</v>
      </c>
      <c r="C9809" s="236">
        <v>89.424234601891371</v>
      </c>
    </row>
    <row r="9810" spans="2:3" x14ac:dyDescent="0.25">
      <c r="B9810" s="237">
        <v>9747</v>
      </c>
      <c r="C9810" s="236">
        <v>130.4883809223777</v>
      </c>
    </row>
    <row r="9811" spans="2:3" x14ac:dyDescent="0.25">
      <c r="B9811" s="237">
        <v>9748</v>
      </c>
      <c r="C9811" s="236">
        <v>113.61538501037715</v>
      </c>
    </row>
    <row r="9812" spans="2:3" x14ac:dyDescent="0.25">
      <c r="B9812" s="237">
        <v>9749</v>
      </c>
      <c r="C9812" s="236">
        <v>142.15361733520584</v>
      </c>
    </row>
    <row r="9813" spans="2:3" x14ac:dyDescent="0.25">
      <c r="B9813" s="237">
        <v>9750</v>
      </c>
      <c r="C9813" s="236">
        <v>126.06929724477676</v>
      </c>
    </row>
    <row r="9814" spans="2:3" x14ac:dyDescent="0.25">
      <c r="B9814" s="237">
        <v>9751</v>
      </c>
      <c r="C9814" s="236">
        <v>101.73236283271821</v>
      </c>
    </row>
    <row r="9815" spans="2:3" x14ac:dyDescent="0.25">
      <c r="B9815" s="237">
        <v>9752</v>
      </c>
      <c r="C9815" s="236">
        <v>97.708421456905199</v>
      </c>
    </row>
    <row r="9816" spans="2:3" x14ac:dyDescent="0.25">
      <c r="B9816" s="237">
        <v>9753</v>
      </c>
      <c r="C9816" s="236">
        <v>184.62246388092007</v>
      </c>
    </row>
    <row r="9817" spans="2:3" x14ac:dyDescent="0.25">
      <c r="B9817" s="237">
        <v>9754</v>
      </c>
      <c r="C9817" s="236">
        <v>106.57685278910124</v>
      </c>
    </row>
    <row r="9818" spans="2:3" x14ac:dyDescent="0.25">
      <c r="B9818" s="237">
        <v>9755</v>
      </c>
      <c r="C9818" s="236">
        <v>93.085417206629216</v>
      </c>
    </row>
    <row r="9819" spans="2:3" x14ac:dyDescent="0.25">
      <c r="B9819" s="237">
        <v>9756</v>
      </c>
      <c r="C9819" s="236">
        <v>128.28321153841645</v>
      </c>
    </row>
    <row r="9820" spans="2:3" x14ac:dyDescent="0.25">
      <c r="B9820" s="237">
        <v>9757</v>
      </c>
      <c r="C9820" s="236">
        <v>136.74943037877387</v>
      </c>
    </row>
    <row r="9821" spans="2:3" x14ac:dyDescent="0.25">
      <c r="B9821" s="237">
        <v>9758</v>
      </c>
      <c r="C9821" s="236">
        <v>122.61301564106274</v>
      </c>
    </row>
    <row r="9822" spans="2:3" x14ac:dyDescent="0.25">
      <c r="B9822" s="237">
        <v>9759</v>
      </c>
      <c r="C9822" s="236">
        <v>175.33361566126393</v>
      </c>
    </row>
    <row r="9823" spans="2:3" x14ac:dyDescent="0.25">
      <c r="B9823" s="237">
        <v>9760</v>
      </c>
      <c r="C9823" s="236">
        <v>153.9897921491993</v>
      </c>
    </row>
    <row r="9824" spans="2:3" x14ac:dyDescent="0.25">
      <c r="B9824" s="237">
        <v>9761</v>
      </c>
      <c r="C9824" s="236">
        <v>120.82049235082572</v>
      </c>
    </row>
    <row r="9825" spans="2:3" x14ac:dyDescent="0.25">
      <c r="B9825" s="237">
        <v>9762</v>
      </c>
      <c r="C9825" s="236">
        <v>158.92149803545448</v>
      </c>
    </row>
    <row r="9826" spans="2:3" x14ac:dyDescent="0.25">
      <c r="B9826" s="237">
        <v>9763</v>
      </c>
      <c r="C9826" s="236">
        <v>74.414247591982985</v>
      </c>
    </row>
    <row r="9827" spans="2:3" x14ac:dyDescent="0.25">
      <c r="B9827" s="237">
        <v>9764</v>
      </c>
      <c r="C9827" s="236">
        <v>126.78368320818964</v>
      </c>
    </row>
    <row r="9828" spans="2:3" x14ac:dyDescent="0.25">
      <c r="B9828" s="237">
        <v>9765</v>
      </c>
      <c r="C9828" s="236">
        <v>98.859472240771638</v>
      </c>
    </row>
    <row r="9829" spans="2:3" x14ac:dyDescent="0.25">
      <c r="B9829" s="237">
        <v>9766</v>
      </c>
      <c r="C9829" s="236">
        <v>158.48590974205837</v>
      </c>
    </row>
    <row r="9830" spans="2:3" x14ac:dyDescent="0.25">
      <c r="B9830" s="237">
        <v>9767</v>
      </c>
      <c r="C9830" s="236">
        <v>149.57150446681024</v>
      </c>
    </row>
    <row r="9831" spans="2:3" x14ac:dyDescent="0.25">
      <c r="B9831" s="237">
        <v>9768</v>
      </c>
      <c r="C9831" s="236">
        <v>146.03660553636851</v>
      </c>
    </row>
    <row r="9832" spans="2:3" x14ac:dyDescent="0.25">
      <c r="B9832" s="237">
        <v>9769</v>
      </c>
      <c r="C9832" s="236">
        <v>69.236740230938381</v>
      </c>
    </row>
    <row r="9833" spans="2:3" x14ac:dyDescent="0.25">
      <c r="B9833" s="237">
        <v>9770</v>
      </c>
      <c r="C9833" s="236">
        <v>124.95608748650228</v>
      </c>
    </row>
    <row r="9834" spans="2:3" x14ac:dyDescent="0.25">
      <c r="B9834" s="237">
        <v>9771</v>
      </c>
      <c r="C9834" s="236">
        <v>129.84190342017334</v>
      </c>
    </row>
    <row r="9835" spans="2:3" x14ac:dyDescent="0.25">
      <c r="B9835" s="237">
        <v>9772</v>
      </c>
      <c r="C9835" s="236">
        <v>144.61298828353648</v>
      </c>
    </row>
    <row r="9836" spans="2:3" x14ac:dyDescent="0.25">
      <c r="B9836" s="237">
        <v>9773</v>
      </c>
      <c r="C9836" s="236">
        <v>76.619888314449398</v>
      </c>
    </row>
    <row r="9837" spans="2:3" x14ac:dyDescent="0.25">
      <c r="B9837" s="237">
        <v>9774</v>
      </c>
      <c r="C9837" s="236">
        <v>106.09233861672207</v>
      </c>
    </row>
    <row r="9838" spans="2:3" x14ac:dyDescent="0.25">
      <c r="B9838" s="237">
        <v>9775</v>
      </c>
      <c r="C9838" s="236">
        <v>135.97556331595592</v>
      </c>
    </row>
    <row r="9839" spans="2:3" x14ac:dyDescent="0.25">
      <c r="B9839" s="237">
        <v>9776</v>
      </c>
      <c r="C9839" s="236">
        <v>129.26580648926969</v>
      </c>
    </row>
    <row r="9840" spans="2:3" x14ac:dyDescent="0.25">
      <c r="B9840" s="237">
        <v>9777</v>
      </c>
      <c r="C9840" s="236">
        <v>151.31266687429107</v>
      </c>
    </row>
    <row r="9841" spans="2:3" x14ac:dyDescent="0.25">
      <c r="B9841" s="237">
        <v>9778</v>
      </c>
      <c r="C9841" s="236">
        <v>101.50636320362769</v>
      </c>
    </row>
    <row r="9842" spans="2:3" x14ac:dyDescent="0.25">
      <c r="B9842" s="237">
        <v>9779</v>
      </c>
      <c r="C9842" s="236">
        <v>138.75151587926248</v>
      </c>
    </row>
    <row r="9843" spans="2:3" x14ac:dyDescent="0.25">
      <c r="B9843" s="237">
        <v>9780</v>
      </c>
      <c r="C9843" s="236">
        <v>179.79399078268031</v>
      </c>
    </row>
    <row r="9844" spans="2:3" x14ac:dyDescent="0.25">
      <c r="B9844" s="237">
        <v>9781</v>
      </c>
      <c r="C9844" s="236">
        <v>105.13712325845417</v>
      </c>
    </row>
    <row r="9845" spans="2:3" x14ac:dyDescent="0.25">
      <c r="B9845" s="237">
        <v>9782</v>
      </c>
      <c r="C9845" s="236">
        <v>129.57967143350572</v>
      </c>
    </row>
    <row r="9846" spans="2:3" x14ac:dyDescent="0.25">
      <c r="B9846" s="237">
        <v>9783</v>
      </c>
      <c r="C9846" s="236">
        <v>130.38385266945585</v>
      </c>
    </row>
    <row r="9847" spans="2:3" x14ac:dyDescent="0.25">
      <c r="B9847" s="237">
        <v>9784</v>
      </c>
      <c r="C9847" s="236">
        <v>151.90335382698564</v>
      </c>
    </row>
    <row r="9848" spans="2:3" x14ac:dyDescent="0.25">
      <c r="B9848" s="237">
        <v>9785</v>
      </c>
      <c r="C9848" s="236">
        <v>158.92474481037257</v>
      </c>
    </row>
    <row r="9849" spans="2:3" x14ac:dyDescent="0.25">
      <c r="B9849" s="237">
        <v>9786</v>
      </c>
      <c r="C9849" s="236">
        <v>140.32369027364453</v>
      </c>
    </row>
    <row r="9850" spans="2:3" x14ac:dyDescent="0.25">
      <c r="B9850" s="237">
        <v>9787</v>
      </c>
      <c r="C9850" s="236">
        <v>168.42201697442667</v>
      </c>
    </row>
    <row r="9851" spans="2:3" x14ac:dyDescent="0.25">
      <c r="B9851" s="237">
        <v>9788</v>
      </c>
      <c r="C9851" s="236">
        <v>76.55967002124406</v>
      </c>
    </row>
    <row r="9852" spans="2:3" x14ac:dyDescent="0.25">
      <c r="B9852" s="237">
        <v>9789</v>
      </c>
      <c r="C9852" s="236">
        <v>125.29005255881999</v>
      </c>
    </row>
    <row r="9853" spans="2:3" x14ac:dyDescent="0.25">
      <c r="B9853" s="237">
        <v>9790</v>
      </c>
      <c r="C9853" s="236">
        <v>123.42681301629561</v>
      </c>
    </row>
    <row r="9854" spans="2:3" x14ac:dyDescent="0.25">
      <c r="B9854" s="237">
        <v>9791</v>
      </c>
      <c r="C9854" s="236">
        <v>128.6508853398758</v>
      </c>
    </row>
    <row r="9855" spans="2:3" x14ac:dyDescent="0.25">
      <c r="B9855" s="237">
        <v>9792</v>
      </c>
      <c r="C9855" s="236">
        <v>120.31563795894611</v>
      </c>
    </row>
    <row r="9856" spans="2:3" x14ac:dyDescent="0.25">
      <c r="B9856" s="237">
        <v>9793</v>
      </c>
      <c r="C9856" s="236">
        <v>98.649787226504586</v>
      </c>
    </row>
    <row r="9857" spans="2:3" x14ac:dyDescent="0.25">
      <c r="B9857" s="237">
        <v>9794</v>
      </c>
      <c r="C9857" s="236">
        <v>166.22477715644595</v>
      </c>
    </row>
    <row r="9858" spans="2:3" x14ac:dyDescent="0.25">
      <c r="B9858" s="237">
        <v>9795</v>
      </c>
      <c r="C9858" s="236">
        <v>106.90513245190851</v>
      </c>
    </row>
    <row r="9859" spans="2:3" x14ac:dyDescent="0.25">
      <c r="B9859" s="237">
        <v>9796</v>
      </c>
      <c r="C9859" s="236">
        <v>138.30310248054252</v>
      </c>
    </row>
    <row r="9860" spans="2:3" x14ac:dyDescent="0.25">
      <c r="B9860" s="237">
        <v>9797</v>
      </c>
      <c r="C9860" s="236">
        <v>112.47907986559839</v>
      </c>
    </row>
    <row r="9861" spans="2:3" x14ac:dyDescent="0.25">
      <c r="B9861" s="237">
        <v>9798</v>
      </c>
      <c r="C9861" s="236">
        <v>143.07771338784917</v>
      </c>
    </row>
    <row r="9862" spans="2:3" x14ac:dyDescent="0.25">
      <c r="B9862" s="237">
        <v>9799</v>
      </c>
      <c r="C9862" s="236">
        <v>103.07887202284826</v>
      </c>
    </row>
    <row r="9863" spans="2:3" x14ac:dyDescent="0.25">
      <c r="B9863" s="237">
        <v>9800</v>
      </c>
      <c r="C9863" s="236">
        <v>121.27261455682174</v>
      </c>
    </row>
    <row r="9864" spans="2:3" x14ac:dyDescent="0.25">
      <c r="B9864" s="237">
        <v>9801</v>
      </c>
      <c r="C9864" s="236">
        <v>128.74597823321918</v>
      </c>
    </row>
    <row r="9865" spans="2:3" x14ac:dyDescent="0.25">
      <c r="B9865" s="237">
        <v>9802</v>
      </c>
      <c r="C9865" s="236">
        <v>128.06189666077864</v>
      </c>
    </row>
    <row r="9866" spans="2:3" x14ac:dyDescent="0.25">
      <c r="B9866" s="237">
        <v>9803</v>
      </c>
      <c r="C9866" s="236">
        <v>88.279833796328163</v>
      </c>
    </row>
    <row r="9867" spans="2:3" x14ac:dyDescent="0.25">
      <c r="B9867" s="237">
        <v>9804</v>
      </c>
      <c r="C9867" s="236">
        <v>115.14010527786424</v>
      </c>
    </row>
    <row r="9868" spans="2:3" x14ac:dyDescent="0.25">
      <c r="B9868" s="237">
        <v>9805</v>
      </c>
      <c r="C9868" s="236">
        <v>78.267799742314324</v>
      </c>
    </row>
    <row r="9869" spans="2:3" x14ac:dyDescent="0.25">
      <c r="B9869" s="237">
        <v>9806</v>
      </c>
      <c r="C9869" s="236">
        <v>101.72142415685192</v>
      </c>
    </row>
    <row r="9870" spans="2:3" x14ac:dyDescent="0.25">
      <c r="B9870" s="237">
        <v>9807</v>
      </c>
      <c r="C9870" s="236">
        <v>91.16081578495546</v>
      </c>
    </row>
    <row r="9871" spans="2:3" x14ac:dyDescent="0.25">
      <c r="B9871" s="237">
        <v>9808</v>
      </c>
      <c r="C9871" s="236">
        <v>107.65925059658701</v>
      </c>
    </row>
    <row r="9872" spans="2:3" x14ac:dyDescent="0.25">
      <c r="B9872" s="237">
        <v>9809</v>
      </c>
      <c r="C9872" s="236">
        <v>176.99649961919502</v>
      </c>
    </row>
    <row r="9873" spans="2:3" x14ac:dyDescent="0.25">
      <c r="B9873" s="237">
        <v>9810</v>
      </c>
      <c r="C9873" s="236">
        <v>151.33970113541932</v>
      </c>
    </row>
    <row r="9874" spans="2:3" x14ac:dyDescent="0.25">
      <c r="B9874" s="237">
        <v>9811</v>
      </c>
      <c r="C9874" s="236">
        <v>137.84734651340784</v>
      </c>
    </row>
    <row r="9875" spans="2:3" x14ac:dyDescent="0.25">
      <c r="B9875" s="237">
        <v>9812</v>
      </c>
      <c r="C9875" s="236">
        <v>140.45972437032523</v>
      </c>
    </row>
    <row r="9876" spans="2:3" x14ac:dyDescent="0.25">
      <c r="B9876" s="237">
        <v>9813</v>
      </c>
      <c r="C9876" s="236">
        <v>162.6215087295007</v>
      </c>
    </row>
    <row r="9877" spans="2:3" x14ac:dyDescent="0.25">
      <c r="B9877" s="237">
        <v>9814</v>
      </c>
      <c r="C9877" s="236">
        <v>168.39736614825858</v>
      </c>
    </row>
    <row r="9878" spans="2:3" x14ac:dyDescent="0.25">
      <c r="B9878" s="237">
        <v>9815</v>
      </c>
      <c r="C9878" s="236">
        <v>106.55281048785854</v>
      </c>
    </row>
    <row r="9879" spans="2:3" x14ac:dyDescent="0.25">
      <c r="B9879" s="237">
        <v>9816</v>
      </c>
      <c r="C9879" s="236">
        <v>178.2126206625783</v>
      </c>
    </row>
    <row r="9880" spans="2:3" x14ac:dyDescent="0.25">
      <c r="B9880" s="237">
        <v>9817</v>
      </c>
      <c r="C9880" s="236">
        <v>61.264755267794598</v>
      </c>
    </row>
    <row r="9881" spans="2:3" x14ac:dyDescent="0.25">
      <c r="B9881" s="237">
        <v>9818</v>
      </c>
      <c r="C9881" s="236">
        <v>90.306911589388832</v>
      </c>
    </row>
    <row r="9882" spans="2:3" x14ac:dyDescent="0.25">
      <c r="B9882" s="237">
        <v>9819</v>
      </c>
      <c r="C9882" s="236">
        <v>149.69671690663682</v>
      </c>
    </row>
    <row r="9883" spans="2:3" x14ac:dyDescent="0.25">
      <c r="B9883" s="237">
        <v>9820</v>
      </c>
      <c r="C9883" s="236">
        <v>100.45582682217911</v>
      </c>
    </row>
    <row r="9884" spans="2:3" x14ac:dyDescent="0.25">
      <c r="B9884" s="237">
        <v>9821</v>
      </c>
      <c r="C9884" s="236">
        <v>191.22471314375275</v>
      </c>
    </row>
    <row r="9885" spans="2:3" x14ac:dyDescent="0.25">
      <c r="B9885" s="237">
        <v>9822</v>
      </c>
      <c r="C9885" s="236">
        <v>92.353859800217279</v>
      </c>
    </row>
    <row r="9886" spans="2:3" x14ac:dyDescent="0.25">
      <c r="B9886" s="237">
        <v>9823</v>
      </c>
      <c r="C9886" s="236">
        <v>156.20969929565047</v>
      </c>
    </row>
    <row r="9887" spans="2:3" x14ac:dyDescent="0.25">
      <c r="B9887" s="237">
        <v>9824</v>
      </c>
      <c r="C9887" s="236">
        <v>226.18954415644947</v>
      </c>
    </row>
    <row r="9888" spans="2:3" x14ac:dyDescent="0.25">
      <c r="B9888" s="237">
        <v>9825</v>
      </c>
      <c r="C9888" s="236">
        <v>200.50951508267241</v>
      </c>
    </row>
    <row r="9889" spans="2:3" x14ac:dyDescent="0.25">
      <c r="B9889" s="237">
        <v>9826</v>
      </c>
      <c r="C9889" s="236">
        <v>119.2088284242168</v>
      </c>
    </row>
    <row r="9890" spans="2:3" x14ac:dyDescent="0.25">
      <c r="B9890" s="237">
        <v>9827</v>
      </c>
      <c r="C9890" s="236">
        <v>128.70550244682656</v>
      </c>
    </row>
    <row r="9891" spans="2:3" x14ac:dyDescent="0.25">
      <c r="B9891" s="237">
        <v>9828</v>
      </c>
      <c r="C9891" s="236">
        <v>104.13969935753293</v>
      </c>
    </row>
    <row r="9892" spans="2:3" x14ac:dyDescent="0.25">
      <c r="B9892" s="237">
        <v>9829</v>
      </c>
      <c r="C9892" s="236">
        <v>188.89498895556383</v>
      </c>
    </row>
    <row r="9893" spans="2:3" x14ac:dyDescent="0.25">
      <c r="B9893" s="237">
        <v>9830</v>
      </c>
      <c r="C9893" s="236">
        <v>124.80673616689967</v>
      </c>
    </row>
    <row r="9894" spans="2:3" x14ac:dyDescent="0.25">
      <c r="B9894" s="237">
        <v>9831</v>
      </c>
      <c r="C9894" s="236">
        <v>161.33345734702786</v>
      </c>
    </row>
    <row r="9895" spans="2:3" x14ac:dyDescent="0.25">
      <c r="B9895" s="237">
        <v>9832</v>
      </c>
      <c r="C9895" s="236">
        <v>127.55606912860385</v>
      </c>
    </row>
    <row r="9896" spans="2:3" x14ac:dyDescent="0.25">
      <c r="B9896" s="237">
        <v>9833</v>
      </c>
      <c r="C9896" s="236">
        <v>102.8169722941104</v>
      </c>
    </row>
    <row r="9897" spans="2:3" x14ac:dyDescent="0.25">
      <c r="B9897" s="237">
        <v>9834</v>
      </c>
      <c r="C9897" s="236">
        <v>88.737195400732944</v>
      </c>
    </row>
    <row r="9898" spans="2:3" x14ac:dyDescent="0.25">
      <c r="B9898" s="237">
        <v>9835</v>
      </c>
      <c r="C9898" s="236">
        <v>184.40036861525866</v>
      </c>
    </row>
    <row r="9899" spans="2:3" x14ac:dyDescent="0.25">
      <c r="B9899" s="237">
        <v>9836</v>
      </c>
      <c r="C9899" s="236">
        <v>89.400154884935475</v>
      </c>
    </row>
    <row r="9900" spans="2:3" x14ac:dyDescent="0.25">
      <c r="B9900" s="237">
        <v>9837</v>
      </c>
      <c r="C9900" s="236">
        <v>194.98160820880139</v>
      </c>
    </row>
    <row r="9901" spans="2:3" x14ac:dyDescent="0.25">
      <c r="B9901" s="237">
        <v>9838</v>
      </c>
      <c r="C9901" s="236">
        <v>104.50486832852896</v>
      </c>
    </row>
    <row r="9902" spans="2:3" x14ac:dyDescent="0.25">
      <c r="B9902" s="237">
        <v>9839</v>
      </c>
      <c r="C9902" s="236">
        <v>76.241810325137152</v>
      </c>
    </row>
    <row r="9903" spans="2:3" x14ac:dyDescent="0.25">
      <c r="B9903" s="237">
        <v>9840</v>
      </c>
      <c r="C9903" s="236">
        <v>123.1027877929988</v>
      </c>
    </row>
    <row r="9904" spans="2:3" x14ac:dyDescent="0.25">
      <c r="B9904" s="237">
        <v>9841</v>
      </c>
      <c r="C9904" s="236">
        <v>130.11021202777701</v>
      </c>
    </row>
    <row r="9905" spans="2:3" x14ac:dyDescent="0.25">
      <c r="B9905" s="237">
        <v>9842</v>
      </c>
      <c r="C9905" s="236">
        <v>176.24001824219121</v>
      </c>
    </row>
    <row r="9906" spans="2:3" x14ac:dyDescent="0.25">
      <c r="B9906" s="237">
        <v>9843</v>
      </c>
      <c r="C9906" s="236">
        <v>144.08797375528633</v>
      </c>
    </row>
    <row r="9907" spans="2:3" x14ac:dyDescent="0.25">
      <c r="B9907" s="237">
        <v>9844</v>
      </c>
      <c r="C9907" s="236">
        <v>108.10415371830024</v>
      </c>
    </row>
    <row r="9908" spans="2:3" x14ac:dyDescent="0.25">
      <c r="B9908" s="237">
        <v>9845</v>
      </c>
      <c r="C9908" s="236">
        <v>112.64545680969455</v>
      </c>
    </row>
    <row r="9909" spans="2:3" x14ac:dyDescent="0.25">
      <c r="B9909" s="237">
        <v>9846</v>
      </c>
      <c r="C9909" s="236">
        <v>118.06550507216599</v>
      </c>
    </row>
    <row r="9910" spans="2:3" x14ac:dyDescent="0.25">
      <c r="B9910" s="237">
        <v>9847</v>
      </c>
      <c r="C9910" s="236">
        <v>132.84759898657416</v>
      </c>
    </row>
    <row r="9911" spans="2:3" x14ac:dyDescent="0.25">
      <c r="B9911" s="237">
        <v>9848</v>
      </c>
      <c r="C9911" s="236">
        <v>94.691401924973775</v>
      </c>
    </row>
    <row r="9912" spans="2:3" x14ac:dyDescent="0.25">
      <c r="B9912" s="237">
        <v>9849</v>
      </c>
      <c r="C9912" s="236">
        <v>100.70110780210339</v>
      </c>
    </row>
    <row r="9913" spans="2:3" x14ac:dyDescent="0.25">
      <c r="B9913" s="237">
        <v>9850</v>
      </c>
      <c r="C9913" s="236">
        <v>130.61082670361094</v>
      </c>
    </row>
    <row r="9914" spans="2:3" x14ac:dyDescent="0.25">
      <c r="B9914" s="237">
        <v>9851</v>
      </c>
      <c r="C9914" s="236">
        <v>141.34234874154512</v>
      </c>
    </row>
    <row r="9915" spans="2:3" x14ac:dyDescent="0.25">
      <c r="B9915" s="237">
        <v>9852</v>
      </c>
      <c r="C9915" s="236">
        <v>124.77048514086329</v>
      </c>
    </row>
    <row r="9916" spans="2:3" x14ac:dyDescent="0.25">
      <c r="B9916" s="237">
        <v>9853</v>
      </c>
      <c r="C9916" s="236">
        <v>114.0356741519881</v>
      </c>
    </row>
    <row r="9917" spans="2:3" x14ac:dyDescent="0.25">
      <c r="B9917" s="237">
        <v>9854</v>
      </c>
      <c r="C9917" s="236">
        <v>164.82983746388467</v>
      </c>
    </row>
    <row r="9918" spans="2:3" x14ac:dyDescent="0.25">
      <c r="B9918" s="237">
        <v>9855</v>
      </c>
      <c r="C9918" s="236">
        <v>121.13079452344272</v>
      </c>
    </row>
    <row r="9919" spans="2:3" x14ac:dyDescent="0.25">
      <c r="B9919" s="237">
        <v>9856</v>
      </c>
      <c r="C9919" s="236">
        <v>146.90252392587232</v>
      </c>
    </row>
    <row r="9920" spans="2:3" x14ac:dyDescent="0.25">
      <c r="B9920" s="237">
        <v>9857</v>
      </c>
      <c r="C9920" s="236">
        <v>121.16043897313479</v>
      </c>
    </row>
    <row r="9921" spans="2:3" x14ac:dyDescent="0.25">
      <c r="B9921" s="237">
        <v>9858</v>
      </c>
      <c r="C9921" s="236">
        <v>95.240531047456642</v>
      </c>
    </row>
    <row r="9922" spans="2:3" x14ac:dyDescent="0.25">
      <c r="B9922" s="237">
        <v>9859</v>
      </c>
      <c r="C9922" s="236">
        <v>116.82576728312685</v>
      </c>
    </row>
    <row r="9923" spans="2:3" x14ac:dyDescent="0.25">
      <c r="B9923" s="237">
        <v>9860</v>
      </c>
      <c r="C9923" s="236">
        <v>96.139459068461633</v>
      </c>
    </row>
    <row r="9924" spans="2:3" x14ac:dyDescent="0.25">
      <c r="B9924" s="237">
        <v>9861</v>
      </c>
      <c r="C9924" s="236">
        <v>176.92291144988977</v>
      </c>
    </row>
    <row r="9925" spans="2:3" x14ac:dyDescent="0.25">
      <c r="B9925" s="237">
        <v>9862</v>
      </c>
      <c r="C9925" s="236">
        <v>186.39007788771272</v>
      </c>
    </row>
    <row r="9926" spans="2:3" x14ac:dyDescent="0.25">
      <c r="B9926" s="237">
        <v>9863</v>
      </c>
      <c r="C9926" s="236">
        <v>139.08695850062091</v>
      </c>
    </row>
    <row r="9927" spans="2:3" x14ac:dyDescent="0.25">
      <c r="B9927" s="237">
        <v>9864</v>
      </c>
      <c r="C9927" s="236">
        <v>159.43940874791258</v>
      </c>
    </row>
    <row r="9928" spans="2:3" x14ac:dyDescent="0.25">
      <c r="B9928" s="237">
        <v>9865</v>
      </c>
      <c r="C9928" s="236">
        <v>151.23934870794153</v>
      </c>
    </row>
    <row r="9929" spans="2:3" x14ac:dyDescent="0.25">
      <c r="B9929" s="237">
        <v>9866</v>
      </c>
      <c r="C9929" s="236">
        <v>97.868658333668037</v>
      </c>
    </row>
    <row r="9930" spans="2:3" x14ac:dyDescent="0.25">
      <c r="B9930" s="237">
        <v>9867</v>
      </c>
      <c r="C9930" s="236">
        <v>156.52343772121108</v>
      </c>
    </row>
    <row r="9931" spans="2:3" x14ac:dyDescent="0.25">
      <c r="B9931" s="237">
        <v>9868</v>
      </c>
      <c r="C9931" s="236">
        <v>107.95946547643503</v>
      </c>
    </row>
    <row r="9932" spans="2:3" x14ac:dyDescent="0.25">
      <c r="B9932" s="237">
        <v>9869</v>
      </c>
      <c r="C9932" s="236">
        <v>127.72891670073881</v>
      </c>
    </row>
    <row r="9933" spans="2:3" x14ac:dyDescent="0.25">
      <c r="B9933" s="237">
        <v>9870</v>
      </c>
      <c r="C9933" s="236">
        <v>271.36237905780598</v>
      </c>
    </row>
    <row r="9934" spans="2:3" x14ac:dyDescent="0.25">
      <c r="B9934" s="237">
        <v>9871</v>
      </c>
      <c r="C9934" s="236">
        <v>158.58108055231389</v>
      </c>
    </row>
    <row r="9935" spans="2:3" x14ac:dyDescent="0.25">
      <c r="B9935" s="237">
        <v>9872</v>
      </c>
      <c r="C9935" s="236">
        <v>118.13589683370823</v>
      </c>
    </row>
    <row r="9936" spans="2:3" x14ac:dyDescent="0.25">
      <c r="B9936" s="237">
        <v>9873</v>
      </c>
      <c r="C9936" s="236">
        <v>136.88201815311831</v>
      </c>
    </row>
    <row r="9937" spans="2:3" x14ac:dyDescent="0.25">
      <c r="B9937" s="237">
        <v>9874</v>
      </c>
      <c r="C9937" s="236">
        <v>186.27139557286094</v>
      </c>
    </row>
    <row r="9938" spans="2:3" x14ac:dyDescent="0.25">
      <c r="B9938" s="237">
        <v>9875</v>
      </c>
      <c r="C9938" s="236">
        <v>180.91526379925713</v>
      </c>
    </row>
    <row r="9939" spans="2:3" x14ac:dyDescent="0.25">
      <c r="B9939" s="237">
        <v>9876</v>
      </c>
      <c r="C9939" s="236">
        <v>185.79737589965615</v>
      </c>
    </row>
    <row r="9940" spans="2:3" x14ac:dyDescent="0.25">
      <c r="B9940" s="237">
        <v>9877</v>
      </c>
      <c r="C9940" s="236">
        <v>100.74117339966703</v>
      </c>
    </row>
    <row r="9941" spans="2:3" x14ac:dyDescent="0.25">
      <c r="B9941" s="237">
        <v>9878</v>
      </c>
      <c r="C9941" s="236">
        <v>78.615506023373868</v>
      </c>
    </row>
    <row r="9942" spans="2:3" x14ac:dyDescent="0.25">
      <c r="B9942" s="237">
        <v>9879</v>
      </c>
      <c r="C9942" s="236">
        <v>94.599839682137997</v>
      </c>
    </row>
    <row r="9943" spans="2:3" x14ac:dyDescent="0.25">
      <c r="B9943" s="237">
        <v>9880</v>
      </c>
      <c r="C9943" s="236">
        <v>121.61077572440134</v>
      </c>
    </row>
    <row r="9944" spans="2:3" x14ac:dyDescent="0.25">
      <c r="B9944" s="237">
        <v>9881</v>
      </c>
      <c r="C9944" s="236">
        <v>107.28956499410866</v>
      </c>
    </row>
    <row r="9945" spans="2:3" x14ac:dyDescent="0.25">
      <c r="B9945" s="237">
        <v>9882</v>
      </c>
      <c r="C9945" s="236">
        <v>119.09038357854872</v>
      </c>
    </row>
    <row r="9946" spans="2:3" x14ac:dyDescent="0.25">
      <c r="B9946" s="237">
        <v>9883</v>
      </c>
      <c r="C9946" s="236">
        <v>191.41992941702301</v>
      </c>
    </row>
    <row r="9947" spans="2:3" x14ac:dyDescent="0.25">
      <c r="B9947" s="237">
        <v>9884</v>
      </c>
      <c r="C9947" s="236">
        <v>183.66696659315397</v>
      </c>
    </row>
    <row r="9948" spans="2:3" x14ac:dyDescent="0.25">
      <c r="B9948" s="237">
        <v>9885</v>
      </c>
      <c r="C9948" s="236">
        <v>184.63510288378674</v>
      </c>
    </row>
    <row r="9949" spans="2:3" x14ac:dyDescent="0.25">
      <c r="B9949" s="237">
        <v>9886</v>
      </c>
      <c r="C9949" s="236">
        <v>127.70471065617463</v>
      </c>
    </row>
    <row r="9950" spans="2:3" x14ac:dyDescent="0.25">
      <c r="B9950" s="237">
        <v>9887</v>
      </c>
      <c r="C9950" s="236">
        <v>128.92443324518598</v>
      </c>
    </row>
    <row r="9951" spans="2:3" x14ac:dyDescent="0.25">
      <c r="B9951" s="237">
        <v>9888</v>
      </c>
      <c r="C9951" s="236">
        <v>131.40474131586731</v>
      </c>
    </row>
    <row r="9952" spans="2:3" x14ac:dyDescent="0.25">
      <c r="B9952" s="237">
        <v>9889</v>
      </c>
      <c r="C9952" s="236">
        <v>128.17194603783167</v>
      </c>
    </row>
    <row r="9953" spans="2:3" x14ac:dyDescent="0.25">
      <c r="B9953" s="237">
        <v>9890</v>
      </c>
      <c r="C9953" s="236">
        <v>73.561026106723986</v>
      </c>
    </row>
    <row r="9954" spans="2:3" x14ac:dyDescent="0.25">
      <c r="B9954" s="237">
        <v>9891</v>
      </c>
      <c r="C9954" s="236">
        <v>158.22774232204213</v>
      </c>
    </row>
    <row r="9955" spans="2:3" x14ac:dyDescent="0.25">
      <c r="B9955" s="237">
        <v>9892</v>
      </c>
      <c r="C9955" s="236">
        <v>100.76891644446061</v>
      </c>
    </row>
    <row r="9956" spans="2:3" x14ac:dyDescent="0.25">
      <c r="B9956" s="237">
        <v>9893</v>
      </c>
      <c r="C9956" s="236">
        <v>122.50407143715807</v>
      </c>
    </row>
    <row r="9957" spans="2:3" x14ac:dyDescent="0.25">
      <c r="B9957" s="237">
        <v>9894</v>
      </c>
      <c r="C9957" s="236">
        <v>126.33143123510528</v>
      </c>
    </row>
    <row r="9958" spans="2:3" x14ac:dyDescent="0.25">
      <c r="B9958" s="237">
        <v>9895</v>
      </c>
      <c r="C9958" s="236">
        <v>73.788452358363813</v>
      </c>
    </row>
    <row r="9959" spans="2:3" x14ac:dyDescent="0.25">
      <c r="B9959" s="237">
        <v>9896</v>
      </c>
      <c r="C9959" s="236">
        <v>103.66559164877025</v>
      </c>
    </row>
    <row r="9960" spans="2:3" x14ac:dyDescent="0.25">
      <c r="B9960" s="237">
        <v>9897</v>
      </c>
      <c r="C9960" s="236">
        <v>126.46888617440743</v>
      </c>
    </row>
    <row r="9961" spans="2:3" x14ac:dyDescent="0.25">
      <c r="B9961" s="237">
        <v>9898</v>
      </c>
      <c r="C9961" s="236">
        <v>84.987482676189501</v>
      </c>
    </row>
    <row r="9962" spans="2:3" x14ac:dyDescent="0.25">
      <c r="B9962" s="237">
        <v>9899</v>
      </c>
      <c r="C9962" s="236">
        <v>125.79380568395257</v>
      </c>
    </row>
    <row r="9963" spans="2:3" x14ac:dyDescent="0.25">
      <c r="B9963" s="237">
        <v>9900</v>
      </c>
      <c r="C9963" s="236">
        <v>145.48277230644524</v>
      </c>
    </row>
    <row r="9964" spans="2:3" x14ac:dyDescent="0.25">
      <c r="B9964" s="237">
        <v>9901</v>
      </c>
      <c r="C9964" s="236">
        <v>136.25514903327749</v>
      </c>
    </row>
    <row r="9965" spans="2:3" x14ac:dyDescent="0.25">
      <c r="B9965" s="237">
        <v>9902</v>
      </c>
      <c r="C9965" s="236">
        <v>121.54161530458175</v>
      </c>
    </row>
    <row r="9966" spans="2:3" x14ac:dyDescent="0.25">
      <c r="B9966" s="237">
        <v>9903</v>
      </c>
      <c r="C9966" s="236">
        <v>119.07370101013876</v>
      </c>
    </row>
    <row r="9967" spans="2:3" x14ac:dyDescent="0.25">
      <c r="B9967" s="237">
        <v>9904</v>
      </c>
      <c r="C9967" s="236">
        <v>169.81229549921849</v>
      </c>
    </row>
    <row r="9968" spans="2:3" x14ac:dyDescent="0.25">
      <c r="B9968" s="237">
        <v>9905</v>
      </c>
      <c r="C9968" s="236">
        <v>93.821131232075246</v>
      </c>
    </row>
    <row r="9969" spans="2:3" x14ac:dyDescent="0.25">
      <c r="B9969" s="237">
        <v>9906</v>
      </c>
      <c r="C9969" s="236">
        <v>107.09730295243719</v>
      </c>
    </row>
    <row r="9970" spans="2:3" x14ac:dyDescent="0.25">
      <c r="B9970" s="237">
        <v>9907</v>
      </c>
      <c r="C9970" s="236">
        <v>122.51501047439434</v>
      </c>
    </row>
    <row r="9971" spans="2:3" x14ac:dyDescent="0.25">
      <c r="B9971" s="237">
        <v>9908</v>
      </c>
      <c r="C9971" s="236">
        <v>134.82677601816468</v>
      </c>
    </row>
    <row r="9972" spans="2:3" x14ac:dyDescent="0.25">
      <c r="B9972" s="237">
        <v>9909</v>
      </c>
      <c r="C9972" s="236">
        <v>181.03402802919564</v>
      </c>
    </row>
    <row r="9973" spans="2:3" x14ac:dyDescent="0.25">
      <c r="B9973" s="237">
        <v>9910</v>
      </c>
      <c r="C9973" s="236">
        <v>95.450101021293676</v>
      </c>
    </row>
    <row r="9974" spans="2:3" x14ac:dyDescent="0.25">
      <c r="B9974" s="237">
        <v>9911</v>
      </c>
      <c r="C9974" s="236">
        <v>91.491515807535919</v>
      </c>
    </row>
    <row r="9975" spans="2:3" x14ac:dyDescent="0.25">
      <c r="B9975" s="237">
        <v>9912</v>
      </c>
      <c r="C9975" s="236">
        <v>96.610231267513726</v>
      </c>
    </row>
    <row r="9976" spans="2:3" x14ac:dyDescent="0.25">
      <c r="B9976" s="237">
        <v>9913</v>
      </c>
      <c r="C9976" s="236">
        <v>108.62756315633123</v>
      </c>
    </row>
    <row r="9977" spans="2:3" x14ac:dyDescent="0.25">
      <c r="B9977" s="237">
        <v>9914</v>
      </c>
      <c r="C9977" s="236">
        <v>154.85331269202911</v>
      </c>
    </row>
    <row r="9978" spans="2:3" x14ac:dyDescent="0.25">
      <c r="B9978" s="237">
        <v>9915</v>
      </c>
      <c r="C9978" s="236">
        <v>90.406307417065022</v>
      </c>
    </row>
    <row r="9979" spans="2:3" x14ac:dyDescent="0.25">
      <c r="B9979" s="237">
        <v>9916</v>
      </c>
      <c r="C9979" s="236">
        <v>104.57553624661911</v>
      </c>
    </row>
    <row r="9980" spans="2:3" x14ac:dyDescent="0.25">
      <c r="B9980" s="237">
        <v>9917</v>
      </c>
      <c r="C9980" s="236">
        <v>147.34403368194498</v>
      </c>
    </row>
    <row r="9981" spans="2:3" x14ac:dyDescent="0.25">
      <c r="B9981" s="237">
        <v>9918</v>
      </c>
      <c r="C9981" s="236">
        <v>148.95613638968607</v>
      </c>
    </row>
    <row r="9982" spans="2:3" x14ac:dyDescent="0.25">
      <c r="B9982" s="237">
        <v>9919</v>
      </c>
      <c r="C9982" s="236">
        <v>175.74036790938754</v>
      </c>
    </row>
    <row r="9983" spans="2:3" x14ac:dyDescent="0.25">
      <c r="B9983" s="237">
        <v>9920</v>
      </c>
      <c r="C9983" s="236">
        <v>163.9533477623379</v>
      </c>
    </row>
    <row r="9984" spans="2:3" x14ac:dyDescent="0.25">
      <c r="B9984" s="237">
        <v>9921</v>
      </c>
      <c r="C9984" s="236">
        <v>106.74309559948932</v>
      </c>
    </row>
    <row r="9985" spans="2:3" x14ac:dyDescent="0.25">
      <c r="B9985" s="237">
        <v>9922</v>
      </c>
      <c r="C9985" s="236">
        <v>147.92760469833226</v>
      </c>
    </row>
    <row r="9986" spans="2:3" x14ac:dyDescent="0.25">
      <c r="B9986" s="237">
        <v>9923</v>
      </c>
      <c r="C9986" s="236">
        <v>159.84825960407423</v>
      </c>
    </row>
    <row r="9987" spans="2:3" x14ac:dyDescent="0.25">
      <c r="B9987" s="237">
        <v>9924</v>
      </c>
      <c r="C9987" s="236">
        <v>154.81164272405584</v>
      </c>
    </row>
    <row r="9988" spans="2:3" x14ac:dyDescent="0.25">
      <c r="B9988" s="237">
        <v>9925</v>
      </c>
      <c r="C9988" s="236">
        <v>83.928630510177868</v>
      </c>
    </row>
    <row r="9989" spans="2:3" x14ac:dyDescent="0.25">
      <c r="B9989" s="237">
        <v>9926</v>
      </c>
      <c r="C9989" s="236">
        <v>103.55536154837515</v>
      </c>
    </row>
    <row r="9990" spans="2:3" x14ac:dyDescent="0.25">
      <c r="B9990" s="237">
        <v>9927</v>
      </c>
      <c r="C9990" s="236">
        <v>90.316883625317729</v>
      </c>
    </row>
    <row r="9991" spans="2:3" x14ac:dyDescent="0.25">
      <c r="B9991" s="237">
        <v>9928</v>
      </c>
      <c r="C9991" s="236">
        <v>121.62014227541886</v>
      </c>
    </row>
    <row r="9992" spans="2:3" x14ac:dyDescent="0.25">
      <c r="B9992" s="237">
        <v>9929</v>
      </c>
      <c r="C9992" s="236">
        <v>75.20045412416961</v>
      </c>
    </row>
    <row r="9993" spans="2:3" x14ac:dyDescent="0.25">
      <c r="B9993" s="237">
        <v>9930</v>
      </c>
      <c r="C9993" s="236">
        <v>160.31500471361483</v>
      </c>
    </row>
    <row r="9994" spans="2:3" x14ac:dyDescent="0.25">
      <c r="B9994" s="237">
        <v>9931</v>
      </c>
      <c r="C9994" s="236">
        <v>91.563347320689772</v>
      </c>
    </row>
    <row r="9995" spans="2:3" x14ac:dyDescent="0.25">
      <c r="B9995" s="237">
        <v>9932</v>
      </c>
      <c r="C9995" s="236">
        <v>115.33003049797269</v>
      </c>
    </row>
    <row r="9996" spans="2:3" x14ac:dyDescent="0.25">
      <c r="B9996" s="237">
        <v>9933</v>
      </c>
      <c r="C9996" s="236">
        <v>121.84823722779329</v>
      </c>
    </row>
    <row r="9997" spans="2:3" x14ac:dyDescent="0.25">
      <c r="B9997" s="237">
        <v>9934</v>
      </c>
      <c r="C9997" s="236">
        <v>183.06105477858156</v>
      </c>
    </row>
    <row r="9998" spans="2:3" x14ac:dyDescent="0.25">
      <c r="B9998" s="237">
        <v>9935</v>
      </c>
      <c r="C9998" s="236">
        <v>146.07635925770941</v>
      </c>
    </row>
    <row r="9999" spans="2:3" x14ac:dyDescent="0.25">
      <c r="B9999" s="237">
        <v>9936</v>
      </c>
      <c r="C9999" s="236">
        <v>64.058413884030358</v>
      </c>
    </row>
    <row r="10000" spans="2:3" x14ac:dyDescent="0.25">
      <c r="B10000" s="237">
        <v>9937</v>
      </c>
      <c r="C10000" s="236">
        <v>178.01066239221603</v>
      </c>
    </row>
    <row r="10001" spans="2:3" x14ac:dyDescent="0.25">
      <c r="B10001" s="237">
        <v>9938</v>
      </c>
      <c r="C10001" s="236">
        <v>108.54155401254957</v>
      </c>
    </row>
    <row r="10002" spans="2:3" x14ac:dyDescent="0.25">
      <c r="B10002" s="237">
        <v>9939</v>
      </c>
      <c r="C10002" s="236">
        <v>186.4206283678499</v>
      </c>
    </row>
    <row r="10003" spans="2:3" x14ac:dyDescent="0.25">
      <c r="B10003" s="237">
        <v>9940</v>
      </c>
      <c r="C10003" s="236">
        <v>111.80196223737063</v>
      </c>
    </row>
    <row r="10004" spans="2:3" x14ac:dyDescent="0.25">
      <c r="B10004" s="237">
        <v>9941</v>
      </c>
      <c r="C10004" s="236">
        <v>139.62518852368299</v>
      </c>
    </row>
    <row r="10005" spans="2:3" x14ac:dyDescent="0.25">
      <c r="B10005" s="237">
        <v>9942</v>
      </c>
      <c r="C10005" s="236">
        <v>134.07861289734745</v>
      </c>
    </row>
    <row r="10006" spans="2:3" x14ac:dyDescent="0.25">
      <c r="B10006" s="237">
        <v>9943</v>
      </c>
      <c r="C10006" s="236">
        <v>108.45476014398737</v>
      </c>
    </row>
    <row r="10007" spans="2:3" x14ac:dyDescent="0.25">
      <c r="B10007" s="237">
        <v>9944</v>
      </c>
      <c r="C10007" s="236">
        <v>135.89917905896633</v>
      </c>
    </row>
    <row r="10008" spans="2:3" x14ac:dyDescent="0.25">
      <c r="B10008" s="237">
        <v>9945</v>
      </c>
      <c r="C10008" s="236">
        <v>133.68231637948023</v>
      </c>
    </row>
    <row r="10009" spans="2:3" x14ac:dyDescent="0.25">
      <c r="B10009" s="237">
        <v>9946</v>
      </c>
      <c r="C10009" s="236">
        <v>150.68236106777655</v>
      </c>
    </row>
    <row r="10010" spans="2:3" x14ac:dyDescent="0.25">
      <c r="B10010" s="237">
        <v>9947</v>
      </c>
      <c r="C10010" s="236">
        <v>126.35647457773703</v>
      </c>
    </row>
    <row r="10011" spans="2:3" x14ac:dyDescent="0.25">
      <c r="B10011" s="237">
        <v>9948</v>
      </c>
      <c r="C10011" s="236">
        <v>128.61456001612348</v>
      </c>
    </row>
    <row r="10012" spans="2:3" x14ac:dyDescent="0.25">
      <c r="B10012" s="237">
        <v>9949</v>
      </c>
      <c r="C10012" s="236">
        <v>132.56535688736926</v>
      </c>
    </row>
    <row r="10013" spans="2:3" x14ac:dyDescent="0.25">
      <c r="B10013" s="237">
        <v>9950</v>
      </c>
      <c r="C10013" s="236">
        <v>81.084986870110569</v>
      </c>
    </row>
    <row r="10014" spans="2:3" x14ac:dyDescent="0.25">
      <c r="B10014" s="237">
        <v>9951</v>
      </c>
      <c r="C10014" s="236">
        <v>153.29623798975197</v>
      </c>
    </row>
    <row r="10015" spans="2:3" x14ac:dyDescent="0.25">
      <c r="B10015" s="237">
        <v>9952</v>
      </c>
      <c r="C10015" s="236">
        <v>125.09099485602731</v>
      </c>
    </row>
    <row r="10016" spans="2:3" x14ac:dyDescent="0.25">
      <c r="B10016" s="237">
        <v>9953</v>
      </c>
      <c r="C10016" s="236">
        <v>205.59278764554927</v>
      </c>
    </row>
    <row r="10017" spans="2:3" x14ac:dyDescent="0.25">
      <c r="B10017" s="237">
        <v>9954</v>
      </c>
      <c r="C10017" s="236">
        <v>104.46552323927673</v>
      </c>
    </row>
    <row r="10018" spans="2:3" x14ac:dyDescent="0.25">
      <c r="B10018" s="237">
        <v>9955</v>
      </c>
      <c r="C10018" s="236">
        <v>173.99884996408696</v>
      </c>
    </row>
    <row r="10019" spans="2:3" x14ac:dyDescent="0.25">
      <c r="B10019" s="237">
        <v>9956</v>
      </c>
      <c r="C10019" s="236">
        <v>183.91726692556378</v>
      </c>
    </row>
    <row r="10020" spans="2:3" x14ac:dyDescent="0.25">
      <c r="B10020" s="237">
        <v>9957</v>
      </c>
      <c r="C10020" s="236">
        <v>116.46914243508222</v>
      </c>
    </row>
    <row r="10021" spans="2:3" x14ac:dyDescent="0.25">
      <c r="B10021" s="237">
        <v>9958</v>
      </c>
      <c r="C10021" s="236">
        <v>108.31448482286369</v>
      </c>
    </row>
    <row r="10022" spans="2:3" x14ac:dyDescent="0.25">
      <c r="B10022" s="237">
        <v>9959</v>
      </c>
      <c r="C10022" s="236">
        <v>132.09513799895143</v>
      </c>
    </row>
    <row r="10023" spans="2:3" x14ac:dyDescent="0.25">
      <c r="B10023" s="237">
        <v>9960</v>
      </c>
      <c r="C10023" s="236">
        <v>187.2770926528658</v>
      </c>
    </row>
    <row r="10024" spans="2:3" x14ac:dyDescent="0.25">
      <c r="B10024" s="237">
        <v>9961</v>
      </c>
      <c r="C10024" s="236">
        <v>190.963398661529</v>
      </c>
    </row>
    <row r="10025" spans="2:3" x14ac:dyDescent="0.25">
      <c r="B10025" s="237">
        <v>9962</v>
      </c>
      <c r="C10025" s="236">
        <v>83.142524141503984</v>
      </c>
    </row>
    <row r="10026" spans="2:3" x14ac:dyDescent="0.25">
      <c r="B10026" s="237">
        <v>9963</v>
      </c>
      <c r="C10026" s="236">
        <v>146.31598104601824</v>
      </c>
    </row>
    <row r="10027" spans="2:3" x14ac:dyDescent="0.25">
      <c r="B10027" s="237">
        <v>9964</v>
      </c>
      <c r="C10027" s="236">
        <v>127.43603296518266</v>
      </c>
    </row>
    <row r="10028" spans="2:3" x14ac:dyDescent="0.25">
      <c r="B10028" s="237">
        <v>9965</v>
      </c>
      <c r="C10028" s="236">
        <v>126.71312594243668</v>
      </c>
    </row>
    <row r="10029" spans="2:3" x14ac:dyDescent="0.25">
      <c r="B10029" s="237">
        <v>9966</v>
      </c>
      <c r="C10029" s="236">
        <v>159.97619177654312</v>
      </c>
    </row>
    <row r="10030" spans="2:3" x14ac:dyDescent="0.25">
      <c r="B10030" s="237">
        <v>9967</v>
      </c>
      <c r="C10030" s="236">
        <v>132.48468799557151</v>
      </c>
    </row>
    <row r="10031" spans="2:3" x14ac:dyDescent="0.25">
      <c r="B10031" s="237">
        <v>9968</v>
      </c>
      <c r="C10031" s="236">
        <v>85.692478736562705</v>
      </c>
    </row>
    <row r="10032" spans="2:3" x14ac:dyDescent="0.25">
      <c r="B10032" s="237">
        <v>9969</v>
      </c>
      <c r="C10032" s="236">
        <v>135.59740086555138</v>
      </c>
    </row>
    <row r="10033" spans="2:3" x14ac:dyDescent="0.25">
      <c r="B10033" s="237">
        <v>9970</v>
      </c>
      <c r="C10033" s="236">
        <v>86.165432193580699</v>
      </c>
    </row>
    <row r="10034" spans="2:3" x14ac:dyDescent="0.25">
      <c r="B10034" s="237">
        <v>9971</v>
      </c>
      <c r="C10034" s="236">
        <v>216.83862014872034</v>
      </c>
    </row>
    <row r="10035" spans="2:3" x14ac:dyDescent="0.25">
      <c r="B10035" s="237">
        <v>9972</v>
      </c>
      <c r="C10035" s="236">
        <v>169.54894454307492</v>
      </c>
    </row>
    <row r="10036" spans="2:3" x14ac:dyDescent="0.25">
      <c r="B10036" s="237">
        <v>9973</v>
      </c>
      <c r="C10036" s="236">
        <v>124.19860659158404</v>
      </c>
    </row>
    <row r="10037" spans="2:3" x14ac:dyDescent="0.25">
      <c r="B10037" s="237">
        <v>9974</v>
      </c>
      <c r="C10037" s="236">
        <v>155.695702574813</v>
      </c>
    </row>
    <row r="10038" spans="2:3" x14ac:dyDescent="0.25">
      <c r="B10038" s="237">
        <v>9975</v>
      </c>
      <c r="C10038" s="236">
        <v>112.17188050454064</v>
      </c>
    </row>
    <row r="10039" spans="2:3" x14ac:dyDescent="0.25">
      <c r="B10039" s="237">
        <v>9976</v>
      </c>
      <c r="C10039" s="236">
        <v>148.59674999802789</v>
      </c>
    </row>
    <row r="10040" spans="2:3" x14ac:dyDescent="0.25">
      <c r="B10040" s="237">
        <v>9977</v>
      </c>
      <c r="C10040" s="236">
        <v>139.62258855509748</v>
      </c>
    </row>
    <row r="10041" spans="2:3" x14ac:dyDescent="0.25">
      <c r="B10041" s="237">
        <v>9978</v>
      </c>
      <c r="C10041" s="236">
        <v>132.67903594500959</v>
      </c>
    </row>
    <row r="10042" spans="2:3" x14ac:dyDescent="0.25">
      <c r="B10042" s="237">
        <v>9979</v>
      </c>
      <c r="C10042" s="236">
        <v>164.39111111138405</v>
      </c>
    </row>
    <row r="10043" spans="2:3" x14ac:dyDescent="0.25">
      <c r="B10043" s="237">
        <v>9980</v>
      </c>
      <c r="C10043" s="236">
        <v>110.05254097631634</v>
      </c>
    </row>
    <row r="10044" spans="2:3" x14ac:dyDescent="0.25">
      <c r="B10044" s="237">
        <v>9981</v>
      </c>
      <c r="C10044" s="236">
        <v>177.87028830868718</v>
      </c>
    </row>
    <row r="10045" spans="2:3" x14ac:dyDescent="0.25">
      <c r="B10045" s="237">
        <v>9982</v>
      </c>
      <c r="C10045" s="236">
        <v>98.213658144037922</v>
      </c>
    </row>
    <row r="10046" spans="2:3" x14ac:dyDescent="0.25">
      <c r="B10046" s="237">
        <v>9983</v>
      </c>
      <c r="C10046" s="236">
        <v>153.50169555394334</v>
      </c>
    </row>
    <row r="10047" spans="2:3" x14ac:dyDescent="0.25">
      <c r="B10047" s="237">
        <v>9984</v>
      </c>
      <c r="C10047" s="236">
        <v>175.89855937666081</v>
      </c>
    </row>
    <row r="10048" spans="2:3" x14ac:dyDescent="0.25">
      <c r="B10048" s="237">
        <v>9985</v>
      </c>
      <c r="C10048" s="236">
        <v>102.65801387753434</v>
      </c>
    </row>
    <row r="10049" spans="2:3" x14ac:dyDescent="0.25">
      <c r="B10049" s="237">
        <v>9986</v>
      </c>
      <c r="C10049" s="236">
        <v>110.72714623966381</v>
      </c>
    </row>
    <row r="10050" spans="2:3" x14ac:dyDescent="0.25">
      <c r="B10050" s="237">
        <v>9987</v>
      </c>
      <c r="C10050" s="236">
        <v>173.027105577969</v>
      </c>
    </row>
    <row r="10051" spans="2:3" x14ac:dyDescent="0.25">
      <c r="B10051" s="237">
        <v>9988</v>
      </c>
      <c r="C10051" s="236">
        <v>115.38558870034478</v>
      </c>
    </row>
    <row r="10052" spans="2:3" x14ac:dyDescent="0.25">
      <c r="B10052" s="237">
        <v>9989</v>
      </c>
      <c r="C10052" s="236">
        <v>97.809361276489724</v>
      </c>
    </row>
    <row r="10053" spans="2:3" x14ac:dyDescent="0.25">
      <c r="B10053" s="237">
        <v>9990</v>
      </c>
      <c r="C10053" s="236">
        <v>112.99445258106897</v>
      </c>
    </row>
    <row r="10054" spans="2:3" x14ac:dyDescent="0.25">
      <c r="B10054" s="237">
        <v>9991</v>
      </c>
      <c r="C10054" s="236">
        <v>156.42292295572406</v>
      </c>
    </row>
    <row r="10055" spans="2:3" x14ac:dyDescent="0.25">
      <c r="B10055" s="237">
        <v>9992</v>
      </c>
      <c r="C10055" s="236">
        <v>137.91972632173355</v>
      </c>
    </row>
    <row r="10056" spans="2:3" x14ac:dyDescent="0.25">
      <c r="B10056" s="237">
        <v>9993</v>
      </c>
      <c r="C10056" s="236">
        <v>127.17068822492659</v>
      </c>
    </row>
    <row r="10057" spans="2:3" x14ac:dyDescent="0.25">
      <c r="B10057" s="237">
        <v>9994</v>
      </c>
      <c r="C10057" s="236">
        <v>215.3557969808077</v>
      </c>
    </row>
    <row r="10058" spans="2:3" x14ac:dyDescent="0.25">
      <c r="B10058" s="237">
        <v>9995</v>
      </c>
      <c r="C10058" s="236">
        <v>139.08412433131579</v>
      </c>
    </row>
    <row r="10059" spans="2:3" x14ac:dyDescent="0.25">
      <c r="B10059" s="237">
        <v>9996</v>
      </c>
      <c r="C10059" s="236">
        <v>121.47041077527152</v>
      </c>
    </row>
    <row r="10060" spans="2:3" x14ac:dyDescent="0.25">
      <c r="B10060" s="237">
        <v>9997</v>
      </c>
      <c r="C10060" s="236">
        <v>181.16329960017779</v>
      </c>
    </row>
    <row r="10061" spans="2:3" x14ac:dyDescent="0.25">
      <c r="B10061" s="237">
        <v>9998</v>
      </c>
      <c r="C10061" s="236">
        <v>208.73065606867124</v>
      </c>
    </row>
    <row r="10062" spans="2:3" x14ac:dyDescent="0.25">
      <c r="B10062" s="237">
        <v>9999</v>
      </c>
      <c r="C10062" s="236">
        <v>103.23455937219853</v>
      </c>
    </row>
    <row r="10063" spans="2:3" x14ac:dyDescent="0.25">
      <c r="B10063" s="237">
        <v>10000</v>
      </c>
      <c r="C10063" s="236">
        <v>102.93175479972365</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P1:Q1</xm:sqref>
        </x14:dataValidation>
        <x14:dataValidation type="list" allowBlank="1" showInputMessage="1" showErrorMessage="1" xr:uid="{D82B7480-A4DB-4F68-87C6-9446969F2FCB}">
          <x14:formula1>
            <xm:f>VLookups!$A$53:$A$54</xm:f>
          </x14:formula1>
          <xm:sqref>B7:D7</xm:sqref>
        </x14:dataValidation>
        <x14:dataValidation type="list" allowBlank="1" showInputMessage="1" showErrorMessage="1" xr:uid="{E3107210-D380-488B-950F-650AF0701B79}">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Simulation'!DW4:HS4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750</v>
      </c>
      <c r="C1" s="325"/>
      <c r="D1" s="324"/>
      <c r="E1" s="325"/>
      <c r="F1" s="300"/>
      <c r="G1" s="5"/>
      <c r="H1" s="5"/>
      <c r="I1" s="5"/>
      <c r="J1" s="5"/>
      <c r="K1" s="5"/>
      <c r="L1" s="5"/>
      <c r="M1" s="5"/>
      <c r="N1" s="5"/>
      <c r="O1" s="5"/>
      <c r="P1" s="5"/>
      <c r="Q1" s="153"/>
      <c r="R1" s="216" t="s">
        <v>169</v>
      </c>
      <c r="S1" s="216" t="s">
        <v>170</v>
      </c>
      <c r="T1" s="216" t="s">
        <v>171</v>
      </c>
    </row>
    <row r="2" spans="1:21" x14ac:dyDescent="0.25">
      <c r="A2" s="2"/>
      <c r="B2" s="5"/>
      <c r="C2" s="217" t="s">
        <v>169</v>
      </c>
      <c r="D2" s="217" t="s">
        <v>170</v>
      </c>
      <c r="E2" s="217" t="s">
        <v>171</v>
      </c>
      <c r="F2" s="5"/>
      <c r="G2" s="5"/>
      <c r="H2" s="5"/>
      <c r="I2" s="5"/>
      <c r="J2" s="5"/>
      <c r="K2" s="5"/>
      <c r="L2" s="5"/>
      <c r="M2" s="5"/>
      <c r="N2" s="5"/>
      <c r="O2" s="5"/>
      <c r="P2" s="5"/>
      <c r="Q2" s="153">
        <v>1</v>
      </c>
      <c r="R2" s="20">
        <f t="shared" ref="R2:R13" si="0">IF(OR(ROUND(C$16+0.3,0)&gt;$Q2,ROUND(C$16+0.3,0)=$Q2),C$13^2,"")</f>
        <v>449.44000000000011</v>
      </c>
      <c r="S2" s="20">
        <f t="shared" ref="S2:S13" si="1">IF(OR(ROUND(D$16+0.3,0)&gt;$Q2,ROUND(D$16+0.3,0)=$Q2),D$13^2,"")</f>
        <v>449.44000000000011</v>
      </c>
      <c r="T2" s="20" t="str">
        <f t="shared" ref="T2:T13" si="2">IF(OR(ROUND(E$16+0.3,0)&gt;$Q2,ROUND(E$16+0.3,0)=$Q2),E$13^2,"")</f>
        <v/>
      </c>
      <c r="U2" s="163" t="s">
        <v>181</v>
      </c>
    </row>
    <row r="3" spans="1:21" x14ac:dyDescent="0.25">
      <c r="A3" s="5"/>
      <c r="B3" s="154" t="s">
        <v>98</v>
      </c>
      <c r="C3" s="219">
        <v>43983</v>
      </c>
      <c r="D3" s="220"/>
      <c r="E3" s="220"/>
      <c r="F3" s="155"/>
      <c r="G3" s="5"/>
      <c r="H3" s="5"/>
      <c r="I3" s="5"/>
      <c r="J3" s="5"/>
      <c r="K3" s="5"/>
      <c r="L3" s="5"/>
      <c r="M3" s="5"/>
      <c r="N3" s="5"/>
      <c r="O3" s="5"/>
      <c r="P3" s="5"/>
      <c r="Q3" s="153">
        <f>Q2+1</f>
        <v>2</v>
      </c>
      <c r="R3" s="20">
        <f t="shared" si="0"/>
        <v>449.44000000000011</v>
      </c>
      <c r="S3" s="20">
        <f t="shared" si="1"/>
        <v>449.44000000000011</v>
      </c>
      <c r="T3" s="20" t="str">
        <f t="shared" si="2"/>
        <v/>
      </c>
    </row>
    <row r="4" spans="1:21" x14ac:dyDescent="0.25">
      <c r="A4" s="5"/>
      <c r="B4" s="154" t="s">
        <v>99</v>
      </c>
      <c r="C4" s="221">
        <v>2</v>
      </c>
      <c r="D4" s="222"/>
      <c r="E4" s="222"/>
      <c r="F4" s="155" t="s">
        <v>100</v>
      </c>
      <c r="G4" s="5"/>
      <c r="H4" s="5"/>
      <c r="I4" s="5"/>
      <c r="J4" s="5"/>
      <c r="K4" s="5"/>
      <c r="L4" s="5"/>
      <c r="M4" s="5"/>
      <c r="N4" s="5"/>
      <c r="O4" s="5"/>
      <c r="P4" s="5"/>
      <c r="Q4" s="153">
        <f t="shared" ref="Q4:Q68" si="3">Q3+1</f>
        <v>3</v>
      </c>
      <c r="R4" s="20">
        <f t="shared" si="0"/>
        <v>449.44000000000011</v>
      </c>
      <c r="S4" s="20">
        <f t="shared" si="1"/>
        <v>449.44000000000011</v>
      </c>
      <c r="T4" s="20" t="str">
        <f t="shared" si="2"/>
        <v/>
      </c>
    </row>
    <row r="5" spans="1:21" x14ac:dyDescent="0.25">
      <c r="A5" s="5"/>
      <c r="B5" s="154" t="s">
        <v>101</v>
      </c>
      <c r="C5" s="223">
        <v>18</v>
      </c>
      <c r="D5" s="224"/>
      <c r="E5" s="224"/>
      <c r="F5" s="155" t="s">
        <v>114</v>
      </c>
      <c r="G5" s="5"/>
      <c r="H5" s="5"/>
      <c r="I5" s="5"/>
      <c r="J5" s="5"/>
      <c r="K5" s="5"/>
      <c r="L5" s="5"/>
      <c r="M5" s="5"/>
      <c r="N5" s="5"/>
      <c r="O5" s="5"/>
      <c r="P5" s="5"/>
      <c r="Q5" s="153">
        <f t="shared" si="3"/>
        <v>4</v>
      </c>
      <c r="R5" s="20">
        <f t="shared" si="0"/>
        <v>449.44000000000011</v>
      </c>
      <c r="S5" s="20">
        <f t="shared" si="1"/>
        <v>449.44000000000011</v>
      </c>
      <c r="T5" s="20" t="str">
        <f t="shared" si="2"/>
        <v/>
      </c>
    </row>
    <row r="6" spans="1:21" x14ac:dyDescent="0.25">
      <c r="A6" s="5"/>
      <c r="B6" s="154" t="s">
        <v>102</v>
      </c>
      <c r="C6" s="254" t="s">
        <v>1</v>
      </c>
      <c r="D6" s="255"/>
      <c r="E6" s="255"/>
      <c r="F6" s="155" t="s">
        <v>103</v>
      </c>
      <c r="G6" s="5"/>
      <c r="H6" s="5"/>
      <c r="I6" s="5"/>
      <c r="J6" s="5"/>
      <c r="K6" s="5"/>
      <c r="L6" s="5"/>
      <c r="M6" s="5"/>
      <c r="N6" s="5"/>
      <c r="O6" s="5"/>
      <c r="P6" s="5"/>
      <c r="Q6" s="153">
        <f t="shared" si="3"/>
        <v>5</v>
      </c>
      <c r="R6" s="20">
        <f t="shared" si="0"/>
        <v>449.44000000000011</v>
      </c>
      <c r="S6" s="20">
        <f t="shared" si="1"/>
        <v>449.44000000000011</v>
      </c>
      <c r="T6" s="20" t="str">
        <f t="shared" si="2"/>
        <v/>
      </c>
    </row>
    <row r="7" spans="1:21" x14ac:dyDescent="0.25">
      <c r="A7" s="5"/>
      <c r="B7" s="154" t="s">
        <v>104</v>
      </c>
      <c r="C7" s="221">
        <v>10</v>
      </c>
      <c r="D7" s="222"/>
      <c r="E7" s="222"/>
      <c r="F7" s="155" t="s">
        <v>115</v>
      </c>
      <c r="G7" s="5"/>
      <c r="H7" s="5"/>
      <c r="I7" s="5"/>
      <c r="J7" s="5"/>
      <c r="K7" s="5"/>
      <c r="L7" s="5"/>
      <c r="M7" s="5"/>
      <c r="N7" s="5"/>
      <c r="O7" s="5"/>
      <c r="P7" s="5"/>
      <c r="Q7" s="153">
        <f t="shared" si="3"/>
        <v>6</v>
      </c>
      <c r="R7" s="20">
        <f t="shared" si="0"/>
        <v>449.44000000000011</v>
      </c>
      <c r="S7" s="20">
        <f t="shared" si="1"/>
        <v>449.44000000000011</v>
      </c>
      <c r="T7" s="20" t="str">
        <f t="shared" si="2"/>
        <v/>
      </c>
    </row>
    <row r="8" spans="1:21" x14ac:dyDescent="0.25">
      <c r="A8" s="5"/>
      <c r="B8" s="154" t="s">
        <v>105</v>
      </c>
      <c r="C8" s="221">
        <v>30</v>
      </c>
      <c r="D8" s="222"/>
      <c r="E8" s="222"/>
      <c r="F8" s="155" t="s">
        <v>116</v>
      </c>
      <c r="G8" s="5"/>
      <c r="H8" s="5"/>
      <c r="I8" s="5"/>
      <c r="J8" s="5"/>
      <c r="K8" s="5"/>
      <c r="L8" s="5"/>
      <c r="M8" s="5"/>
      <c r="N8" s="5"/>
      <c r="O8" s="5"/>
      <c r="P8" s="5"/>
      <c r="Q8" s="153">
        <f t="shared" si="3"/>
        <v>7</v>
      </c>
      <c r="R8" s="20">
        <f t="shared" si="0"/>
        <v>449.44000000000011</v>
      </c>
      <c r="S8" s="20">
        <f t="shared" si="1"/>
        <v>449.44000000000011</v>
      </c>
      <c r="T8" s="20" t="str">
        <f t="shared" si="2"/>
        <v/>
      </c>
    </row>
    <row r="9" spans="1:21" x14ac:dyDescent="0.25">
      <c r="A9" s="5"/>
      <c r="B9" s="154" t="s">
        <v>173</v>
      </c>
      <c r="C9" s="223">
        <v>200</v>
      </c>
      <c r="D9" s="224"/>
      <c r="E9" s="224"/>
      <c r="F9" s="155" t="s">
        <v>117</v>
      </c>
      <c r="G9" s="5"/>
      <c r="H9" s="5"/>
      <c r="I9" s="5"/>
      <c r="J9" s="5"/>
      <c r="K9" s="5"/>
      <c r="L9" s="5"/>
      <c r="M9" s="5"/>
      <c r="N9" s="5"/>
      <c r="O9" s="5"/>
      <c r="P9" s="5"/>
      <c r="Q9" s="153">
        <f t="shared" si="3"/>
        <v>8</v>
      </c>
      <c r="R9" s="20">
        <f t="shared" si="0"/>
        <v>449.44000000000011</v>
      </c>
      <c r="S9" s="20">
        <f t="shared" si="1"/>
        <v>449.44000000000011</v>
      </c>
      <c r="T9" s="20" t="str">
        <f t="shared" si="2"/>
        <v/>
      </c>
    </row>
    <row r="10" spans="1:21" x14ac:dyDescent="0.25">
      <c r="A10" s="5"/>
      <c r="B10" s="154" t="s">
        <v>174</v>
      </c>
      <c r="C10" s="225">
        <v>0.5</v>
      </c>
      <c r="D10" s="226">
        <v>0.8</v>
      </c>
      <c r="E10" s="226">
        <v>0.9</v>
      </c>
      <c r="F10" s="155" t="s">
        <v>175</v>
      </c>
      <c r="G10" s="5"/>
      <c r="H10" s="5"/>
      <c r="I10" s="5"/>
      <c r="J10" s="5"/>
      <c r="K10" s="5"/>
      <c r="L10" s="5"/>
      <c r="M10" s="5"/>
      <c r="N10" s="5"/>
      <c r="O10" s="5"/>
      <c r="P10" s="5"/>
      <c r="Q10" s="153">
        <f t="shared" si="3"/>
        <v>9</v>
      </c>
      <c r="R10" s="20">
        <f t="shared" si="0"/>
        <v>449.44000000000011</v>
      </c>
      <c r="S10" s="20">
        <f t="shared" si="1"/>
        <v>449.44000000000011</v>
      </c>
      <c r="T10" s="20" t="str">
        <f t="shared" si="2"/>
        <v/>
      </c>
    </row>
    <row r="11" spans="1:21" x14ac:dyDescent="0.25">
      <c r="A11" s="5"/>
      <c r="B11" s="159" t="s">
        <v>122</v>
      </c>
      <c r="C11" s="218">
        <f>IF(OR(ISBLANK(C5),ISBLANK(C7),ISBLANK(C8)),"",IFERROR(MIN(C5-C7,C8-C5)/MAX(C5-C7,C8-C5),""))</f>
        <v>0.66666666666666663</v>
      </c>
      <c r="D11" s="218">
        <f>IF(OR(ISBLANK($C$5),ISBLANK($C$7),ISBLANK($C$8)),"",(IFERROR(MIN(IF(ISBLANK(D5),$C$5,D5)-IF(ISBLANK(D7),$C$7,D7),IF(ISBLANK(D8),$C$8,D8)-IF(ISBLANK(D5),$C$5,D5))/MAX(IF(ISBLANK(D5),$C$5,D5)-IF(ISBLANK(D7),$C$7,D7),IF(ISBLANK(D8),$C$8,D8)-IF(ISBLANK(D5),$C$5,D5)),"")))</f>
        <v>0.66666666666666663</v>
      </c>
      <c r="E11" s="218">
        <f>IF(OR(ISBLANK($C$5),ISBLANK($C$7),ISBLANK($C$8)),"",(IFERROR(MIN(IF(ISBLANK(E5),$C$5,E5)-IF(ISBLANK(E7),$C$7,E7),IF(ISBLANK(E8),$C$8,E8)-IF(ISBLANK(E5),$C$5,E5))/MAX(IF(ISBLANK(E5),$C$5,E5)-IF(ISBLANK(E7),$C$7,E7),IF(ISBLANK(E8),$C$8,E8)-IF(ISBLANK(E5),$C$5,E5)),"")))</f>
        <v>0.66666666666666663</v>
      </c>
      <c r="F11" s="158" t="s">
        <v>123</v>
      </c>
      <c r="G11" s="5"/>
      <c r="H11" s="5"/>
      <c r="I11" s="5"/>
      <c r="J11" s="5"/>
      <c r="K11" s="5"/>
      <c r="L11" s="5"/>
      <c r="M11" s="5"/>
      <c r="N11" s="5"/>
      <c r="O11" s="5"/>
      <c r="P11" s="5"/>
      <c r="Q11" s="153">
        <f t="shared" si="3"/>
        <v>10</v>
      </c>
      <c r="R11" s="20">
        <f t="shared" si="0"/>
        <v>449.44000000000011</v>
      </c>
      <c r="S11" s="20">
        <f t="shared" si="1"/>
        <v>449.44000000000011</v>
      </c>
      <c r="T11" s="20" t="str">
        <f t="shared" si="2"/>
        <v/>
      </c>
    </row>
    <row r="12" spans="1:21" x14ac:dyDescent="0.25">
      <c r="A12" s="5"/>
      <c r="B12" s="154" t="s">
        <v>106</v>
      </c>
      <c r="C12" s="227">
        <f>IF(OR(ISBLANK(C5),ISBLANK(C7),ISBLANK(C8)),"",((C8+(4*C5)+C7)/6))</f>
        <v>18.666666666666668</v>
      </c>
      <c r="D12" s="228">
        <f>IF(OR(ISBLANK($C$5),ISBLANK($C$7),ISBLANK($C$8)),"",(((IF(ISBLANK(D8),$C$8,D8))+(4*IF(ISBLANK(D5),$C$5,D5))+IF(ISBLANK(D7),$C$7,D7))/6))</f>
        <v>18.666666666666668</v>
      </c>
      <c r="E12" s="228">
        <f>IF(OR(ISBLANK($C$5),ISBLANK($C$7),ISBLANK($C$8)),"",(((IF(ISBLANK(E8),$C$8,E8))+(4*IF(ISBLANK(E5),$C$5,E5))+IF(ISBLANK(E7),$C$7,E7))/6))</f>
        <v>18.666666666666668</v>
      </c>
      <c r="F12" s="155" t="s">
        <v>118</v>
      </c>
      <c r="G12" s="5"/>
      <c r="H12" s="5"/>
      <c r="I12" s="5"/>
      <c r="J12" s="5"/>
      <c r="K12" s="5"/>
      <c r="L12" s="5"/>
      <c r="M12" s="5"/>
      <c r="N12" s="5"/>
      <c r="O12" s="5"/>
      <c r="P12" s="5"/>
      <c r="Q12" s="153">
        <f t="shared" si="3"/>
        <v>11</v>
      </c>
      <c r="R12" s="20">
        <f t="shared" si="0"/>
        <v>449.44000000000011</v>
      </c>
      <c r="S12" s="20">
        <f t="shared" si="1"/>
        <v>449.44000000000011</v>
      </c>
      <c r="T12" s="20" t="str">
        <f t="shared" si="2"/>
        <v/>
      </c>
    </row>
    <row r="13" spans="1:21" x14ac:dyDescent="0.25">
      <c r="A13" s="5"/>
      <c r="B13" s="154" t="s">
        <v>107</v>
      </c>
      <c r="C13" s="227">
        <f>IF(OR(ISBLANK(C6),ISBLANK(C7),ISBLANK(C8)),"",(C8-C7)*VLOOKUP(C6,VLookups!$A$4:$B$13,2,FALSE))</f>
        <v>21.200000000000003</v>
      </c>
      <c r="D13" s="228">
        <f>IF(OR(ISBLANK($C$6),ISBLANK($C$7),ISBLANK($C$8)),"",(IF(ISBLANK(D8),$C$8,D8)-IF(ISBLANK(D7),$C$7,D7))*VLOOKUP(IF(ISBLANK(D6),$C$6,D6),VLookups!$A$4:$B$13,2,FALSE))</f>
        <v>21.200000000000003</v>
      </c>
      <c r="E13" s="228">
        <f>IF(OR(ISBLANK($C$6),ISBLANK($C$7),ISBLANK($C$8)),"",(IF(ISBLANK(E8),$C$8,E8)-IF(ISBLANK(E7),$C$7,E7))*VLOOKUP(IF(ISBLANK(E6),$C$6,E6),VLookups!$A$4:$B$13,2,FALSE))</f>
        <v>21.200000000000003</v>
      </c>
      <c r="F13" s="156" t="s">
        <v>119</v>
      </c>
      <c r="G13" s="5"/>
      <c r="H13" s="5"/>
      <c r="I13" s="5"/>
      <c r="J13" s="5"/>
      <c r="K13" s="5"/>
      <c r="L13" s="5"/>
      <c r="M13" s="5"/>
      <c r="N13" s="5"/>
      <c r="O13" s="5"/>
      <c r="P13" s="5"/>
      <c r="Q13" s="153">
        <f t="shared" si="3"/>
        <v>12</v>
      </c>
      <c r="R13" s="20" t="str">
        <f t="shared" si="0"/>
        <v/>
      </c>
      <c r="S13" s="20">
        <f t="shared" si="1"/>
        <v>449.44000000000011</v>
      </c>
      <c r="T13" s="20" t="str">
        <f t="shared" si="2"/>
        <v/>
      </c>
    </row>
    <row r="14" spans="1:21" x14ac:dyDescent="0.25">
      <c r="A14" s="5"/>
      <c r="B14" s="268" t="s">
        <v>710</v>
      </c>
      <c r="C14" s="332"/>
      <c r="D14" s="332"/>
      <c r="E14" s="332"/>
      <c r="F14" s="269" t="s">
        <v>715</v>
      </c>
      <c r="G14" s="5"/>
      <c r="H14" s="5"/>
      <c r="I14" s="5"/>
      <c r="J14" s="5"/>
      <c r="K14" s="5"/>
      <c r="L14" s="5"/>
      <c r="M14" s="5"/>
      <c r="N14" s="5"/>
      <c r="O14" s="5"/>
      <c r="P14" s="5"/>
      <c r="Q14" s="153"/>
      <c r="R14" s="20"/>
      <c r="S14" s="20"/>
      <c r="T14" s="20"/>
    </row>
    <row r="15" spans="1:21" x14ac:dyDescent="0.25">
      <c r="A15" s="5"/>
      <c r="B15" s="154" t="s">
        <v>108</v>
      </c>
      <c r="C15" s="227">
        <f>IF(OR(ISBLANK(C10),C12="",C13=""),"",_xlfn.NORM.INV(1-C10,C12,IF(ISBLANK(C14),C13,C14)))</f>
        <v>18.666666666666668</v>
      </c>
      <c r="D15" s="228">
        <f>IF(OR(ISBLANK($C$10),$C$12="",$C$13=""),"",_xlfn.NORM.INV(1-IF(ISBLANK(D10),$C$10,D10),IF(ISBLANK(D12),$C$12,D12),IF(ISBLANK(D14),IF(ISBLANK(D13),$C$13,D13),D14)))</f>
        <v>0.8242965149208743</v>
      </c>
      <c r="E15" s="228">
        <f>IF(OR(ISBLANK($C$10),$C$12="",$C$13=""),"",_xlfn.NORM.INV(1-IF(ISBLANK(E10),$C$10,E10),IF(ISBLANK(E12),$C$12,E12),IF(ISBLANK(E14),IF(ISBLANK(E13),$C$13,E13),E14)))</f>
        <v>-8.5022265228788676</v>
      </c>
      <c r="F15" s="155" t="s">
        <v>120</v>
      </c>
      <c r="G15" s="5"/>
      <c r="H15" s="5"/>
      <c r="I15" s="5"/>
      <c r="J15" s="5"/>
      <c r="K15" s="5"/>
      <c r="L15" s="5"/>
      <c r="M15" s="5"/>
      <c r="N15" s="5"/>
      <c r="O15" s="5"/>
      <c r="P15" s="5"/>
      <c r="Q15" s="153">
        <f>Q13+1</f>
        <v>13</v>
      </c>
      <c r="R15" s="20" t="str">
        <f t="shared" ref="R15:T16" si="4">IF(OR(ROUND(C$16+0.3,0)&gt;$Q15,ROUND(C$16+0.3,0)=$Q15),C$13^2,"")</f>
        <v/>
      </c>
      <c r="S15" s="20">
        <f t="shared" si="4"/>
        <v>449.44000000000011</v>
      </c>
      <c r="T15" s="20" t="str">
        <f t="shared" si="4"/>
        <v/>
      </c>
    </row>
    <row r="16" spans="1:21" x14ac:dyDescent="0.25">
      <c r="A16" s="5"/>
      <c r="B16" s="154" t="s">
        <v>109</v>
      </c>
      <c r="C16" s="333">
        <f>IF(OR(C9="",C15=""),"",C9/C15)</f>
        <v>10.714285714285714</v>
      </c>
      <c r="D16" s="334">
        <f>IF(OR($C$9="",$C$15=""),"",IF(ISBLANK(D9),$C$9,D9)/IF(ISBLANK(D15),$C$15,D15))</f>
        <v>242.6311362231082</v>
      </c>
      <c r="E16" s="334">
        <f>IF(OR($C$9="",$C$15=""),"",IF(ISBLANK(E9),$C$9,E9)/IF(ISBLANK(E15),$C$15,E15))</f>
        <v>-23.523249993612225</v>
      </c>
      <c r="F16" s="155" t="s">
        <v>172</v>
      </c>
      <c r="G16" s="5"/>
      <c r="H16" s="5"/>
      <c r="I16" s="5"/>
      <c r="J16" s="5"/>
      <c r="K16" s="5"/>
      <c r="L16" s="5"/>
      <c r="M16" s="5"/>
      <c r="N16" s="5"/>
      <c r="O16" s="5"/>
      <c r="P16" s="5"/>
      <c r="Q16" s="153">
        <f t="shared" si="3"/>
        <v>14</v>
      </c>
      <c r="R16" s="20" t="str">
        <f t="shared" si="4"/>
        <v/>
      </c>
      <c r="S16" s="20">
        <f t="shared" si="4"/>
        <v>449.44000000000011</v>
      </c>
      <c r="T16" s="20" t="str">
        <f t="shared" si="4"/>
        <v/>
      </c>
    </row>
    <row r="17" spans="1:20" x14ac:dyDescent="0.25">
      <c r="A17" s="5"/>
      <c r="B17" s="268" t="s">
        <v>760</v>
      </c>
      <c r="C17" s="332">
        <v>0.3</v>
      </c>
      <c r="D17" s="332"/>
      <c r="E17" s="332"/>
      <c r="F17" s="269" t="s">
        <v>759</v>
      </c>
      <c r="G17" s="5"/>
      <c r="H17" s="5"/>
      <c r="I17" s="5"/>
      <c r="J17" s="5"/>
      <c r="K17" s="5"/>
      <c r="L17" s="5"/>
      <c r="M17" s="5"/>
      <c r="N17" s="5"/>
      <c r="O17" s="5"/>
      <c r="P17" s="5"/>
      <c r="Q17" s="153"/>
      <c r="R17" s="20"/>
      <c r="S17" s="20"/>
      <c r="T17" s="20"/>
    </row>
    <row r="18" spans="1:20" x14ac:dyDescent="0.25">
      <c r="A18" s="5"/>
      <c r="B18" s="154" t="s">
        <v>110</v>
      </c>
      <c r="C18" s="229">
        <f>IF(OR(C4="",C16=""),"",C4*ROUND(C16+C17,0))</f>
        <v>22</v>
      </c>
      <c r="D18" s="230">
        <f>IF(OR($C$4="",$C$16=""),"",IF(ISBLANK(D4),$C$4,D4)*ROUND(IF(ISBLANK(D16),$C$16,D16)+(IF(ISBLANK(D17),$C$17,D17)),0))</f>
        <v>486</v>
      </c>
      <c r="E18" s="230">
        <f>IF(OR($C$4="",$C$16=""),"",IF(ISBLANK(E4),$C$4,E4)*ROUND(IF(ISBLANK(E16),$C$16,E16)+(IF(ISBLANK(E17),$C$17,E17)),0))</f>
        <v>-46</v>
      </c>
      <c r="F18" s="155" t="s">
        <v>111</v>
      </c>
      <c r="G18" s="5"/>
      <c r="H18" s="5"/>
      <c r="I18" s="5"/>
      <c r="J18" s="5"/>
      <c r="K18" s="5"/>
      <c r="L18" s="5"/>
      <c r="M18" s="5"/>
      <c r="N18" s="5"/>
      <c r="O18" s="5"/>
      <c r="P18" s="5"/>
      <c r="Q18" s="153">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8" t="s">
        <v>757</v>
      </c>
      <c r="C19" s="222"/>
      <c r="D19" s="222"/>
      <c r="E19" s="222"/>
      <c r="F19" s="269" t="s">
        <v>758</v>
      </c>
      <c r="G19" s="5"/>
      <c r="H19" s="5"/>
      <c r="I19" s="5"/>
      <c r="J19" s="5"/>
      <c r="K19" s="5"/>
      <c r="L19" s="5"/>
      <c r="M19" s="5"/>
      <c r="N19" s="5"/>
      <c r="O19" s="5"/>
      <c r="P19" s="5"/>
      <c r="Q19" s="153">
        <f t="shared" si="3"/>
        <v>16</v>
      </c>
      <c r="R19" s="20" t="str">
        <f t="shared" si="5"/>
        <v/>
      </c>
      <c r="S19" s="20">
        <f t="shared" si="6"/>
        <v>449.44000000000011</v>
      </c>
      <c r="T19" s="20" t="str">
        <f t="shared" si="7"/>
        <v/>
      </c>
    </row>
    <row r="20" spans="1:20" x14ac:dyDescent="0.25">
      <c r="A20" s="5"/>
      <c r="B20" s="154" t="s">
        <v>112</v>
      </c>
      <c r="C20" s="231">
        <f>IF(C18="","",C18*7+C19)</f>
        <v>154</v>
      </c>
      <c r="D20" s="232">
        <f>IF($C$18="","",IF(ISBLANK(D18),$C$18,D18)*7+IF(ISBLANK(D19),$C$19,D19))</f>
        <v>3402</v>
      </c>
      <c r="E20" s="232">
        <f>IF($C$18="","",IF(ISBLANK(E18),$C$18,E18)*7+IF(ISBLANK(E19),$C$19,E19))</f>
        <v>-322</v>
      </c>
      <c r="F20" s="157" t="s">
        <v>113</v>
      </c>
      <c r="G20" s="5"/>
      <c r="H20" s="5"/>
      <c r="I20" s="5"/>
      <c r="J20" s="5"/>
      <c r="K20" s="5"/>
      <c r="L20" s="5"/>
      <c r="M20" s="5"/>
      <c r="N20" s="5"/>
      <c r="O20" s="5"/>
      <c r="P20" s="5"/>
      <c r="Q20" s="153">
        <f t="shared" si="3"/>
        <v>17</v>
      </c>
      <c r="R20" s="20" t="str">
        <f t="shared" si="5"/>
        <v/>
      </c>
      <c r="S20" s="20">
        <f t="shared" si="6"/>
        <v>449.44000000000011</v>
      </c>
      <c r="T20" s="20" t="str">
        <f t="shared" si="7"/>
        <v/>
      </c>
    </row>
    <row r="21" spans="1:20" ht="18.75" x14ac:dyDescent="0.3">
      <c r="A21" s="5"/>
      <c r="B21" s="154" t="s">
        <v>176</v>
      </c>
      <c r="C21" s="331">
        <f>IF(OR(C3="",C20=""),"",C3+C20)</f>
        <v>44137</v>
      </c>
      <c r="D21" s="331">
        <f>IF(OR($C$3="",$C$20=""),"",IF(ISBLANK(D3),$C$3,D3)+IF(ISBLANK(D20),$C$20,D20))</f>
        <v>47385</v>
      </c>
      <c r="E21" s="331">
        <f>IF(OR($C$3="",$C$20=""),"",IF(ISBLANK(E3),$C$3,E3)+IF(ISBLANK(E20),$C$20,E20))</f>
        <v>43661</v>
      </c>
      <c r="F21" s="155" t="s">
        <v>121</v>
      </c>
      <c r="G21" s="5"/>
      <c r="H21" s="5"/>
      <c r="I21" s="5"/>
      <c r="J21" s="5"/>
      <c r="K21" s="5"/>
      <c r="L21" s="5"/>
      <c r="M21" s="5"/>
      <c r="N21" s="5"/>
      <c r="O21" s="5"/>
      <c r="P21" s="5"/>
      <c r="Q21" s="153">
        <f t="shared" si="3"/>
        <v>18</v>
      </c>
      <c r="R21" s="20" t="str">
        <f t="shared" si="5"/>
        <v/>
      </c>
      <c r="S21" s="20">
        <f t="shared" si="6"/>
        <v>449.44000000000011</v>
      </c>
      <c r="T21" s="20" t="str">
        <f t="shared" si="7"/>
        <v/>
      </c>
    </row>
    <row r="22" spans="1:20" x14ac:dyDescent="0.25">
      <c r="A22" s="2"/>
      <c r="B22" s="5"/>
      <c r="C22" s="349" t="s">
        <v>772</v>
      </c>
      <c r="D22" s="5"/>
      <c r="E22" s="5"/>
      <c r="F22" s="5"/>
      <c r="G22" s="5"/>
      <c r="H22" s="5"/>
      <c r="I22" s="5"/>
      <c r="J22" s="5"/>
      <c r="K22" s="5"/>
      <c r="L22" s="5"/>
      <c r="M22" s="5"/>
      <c r="N22" s="5"/>
      <c r="O22" s="5"/>
      <c r="P22" s="5"/>
      <c r="Q22" s="153"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0.2.1 – © 2015-2020, William W. Davis, MSPM, PMP</v>
      </c>
      <c r="C23" s="5"/>
      <c r="D23" s="5"/>
      <c r="E23" s="5"/>
      <c r="F23" s="5"/>
      <c r="G23" s="5"/>
      <c r="H23" s="5"/>
      <c r="I23" s="5"/>
      <c r="J23" s="5"/>
      <c r="K23" s="5"/>
      <c r="L23" s="5"/>
      <c r="M23" s="5"/>
      <c r="N23" s="5"/>
      <c r="O23" s="5"/>
      <c r="P23" s="5"/>
      <c r="Q23" s="153" t="e">
        <f t="shared" si="3"/>
        <v>#REF!</v>
      </c>
      <c r="R23" s="20" t="e">
        <f t="shared" si="5"/>
        <v>#REF!</v>
      </c>
      <c r="S23" s="20" t="e">
        <f t="shared" si="6"/>
        <v>#REF!</v>
      </c>
      <c r="T23" s="20" t="e">
        <f t="shared" si="7"/>
        <v>#REF!</v>
      </c>
    </row>
    <row r="24" spans="1:20" x14ac:dyDescent="0.25">
      <c r="A24" s="2"/>
      <c r="B24" s="374" t="s">
        <v>95</v>
      </c>
      <c r="C24" s="374"/>
      <c r="D24" s="374"/>
      <c r="E24" s="374"/>
      <c r="F24" s="374"/>
      <c r="G24" s="5"/>
      <c r="H24" s="5"/>
      <c r="I24" s="5"/>
      <c r="J24" s="5"/>
      <c r="K24" s="5"/>
      <c r="L24" s="5"/>
      <c r="M24" s="5"/>
      <c r="N24" s="5"/>
      <c r="O24" s="5"/>
      <c r="P24" s="5"/>
      <c r="Q24" s="153" t="e">
        <f t="shared" si="3"/>
        <v>#REF!</v>
      </c>
      <c r="R24" s="20" t="e">
        <f t="shared" si="5"/>
        <v>#REF!</v>
      </c>
      <c r="S24" s="20" t="e">
        <f t="shared" si="6"/>
        <v>#REF!</v>
      </c>
      <c r="T24" s="20" t="e">
        <f t="shared" si="7"/>
        <v>#REF!</v>
      </c>
    </row>
    <row r="25" spans="1:20" x14ac:dyDescent="0.25">
      <c r="A25" s="2"/>
      <c r="B25" s="374" t="s">
        <v>96</v>
      </c>
      <c r="C25" s="374"/>
      <c r="D25" s="374"/>
      <c r="E25" s="374"/>
      <c r="F25" s="374"/>
      <c r="G25" s="5"/>
      <c r="H25" s="5"/>
      <c r="I25" s="5"/>
      <c r="J25" s="5"/>
      <c r="K25" s="5"/>
      <c r="L25" s="5"/>
      <c r="M25" s="5"/>
      <c r="N25" s="5"/>
      <c r="O25" s="5"/>
      <c r="P25" s="5"/>
      <c r="Q25" s="153" t="e">
        <f t="shared" si="3"/>
        <v>#REF!</v>
      </c>
      <c r="R25" s="20" t="e">
        <f t="shared" si="5"/>
        <v>#REF!</v>
      </c>
      <c r="S25" s="20" t="e">
        <f t="shared" si="6"/>
        <v>#REF!</v>
      </c>
      <c r="T25" s="20" t="e">
        <f t="shared" si="7"/>
        <v>#REF!</v>
      </c>
    </row>
    <row r="26" spans="1:20" x14ac:dyDescent="0.25">
      <c r="A26" s="2"/>
      <c r="B26" s="374" t="s">
        <v>60</v>
      </c>
      <c r="C26" s="374"/>
      <c r="D26" s="374"/>
      <c r="E26" s="374"/>
      <c r="F26" s="374"/>
      <c r="G26" s="5"/>
      <c r="H26" s="5"/>
      <c r="I26" s="5"/>
      <c r="J26" s="5"/>
      <c r="K26" s="5"/>
      <c r="L26" s="5"/>
      <c r="M26" s="5"/>
      <c r="N26" s="5"/>
      <c r="O26" s="5"/>
      <c r="P26" s="5"/>
      <c r="Q26" s="153" t="e">
        <f t="shared" si="3"/>
        <v>#REF!</v>
      </c>
      <c r="R26" s="20" t="e">
        <f t="shared" si="5"/>
        <v>#REF!</v>
      </c>
      <c r="S26" s="20" t="e">
        <f t="shared" si="6"/>
        <v>#REF!</v>
      </c>
      <c r="T26" s="20" t="e">
        <f t="shared" si="7"/>
        <v>#REF!</v>
      </c>
    </row>
    <row r="27" spans="1:20" x14ac:dyDescent="0.25">
      <c r="A27" s="2"/>
      <c r="B27" s="374" t="s">
        <v>165</v>
      </c>
      <c r="C27" s="374"/>
      <c r="D27" s="374"/>
      <c r="E27" s="374"/>
      <c r="F27" s="374"/>
      <c r="G27" s="5"/>
      <c r="H27" s="5"/>
      <c r="I27" s="5"/>
      <c r="J27" s="5"/>
      <c r="K27" s="5"/>
      <c r="L27" s="5"/>
      <c r="M27" s="5"/>
      <c r="N27" s="5"/>
      <c r="O27" s="5"/>
      <c r="P27" s="5"/>
      <c r="Q27" s="153" t="e">
        <f t="shared" si="3"/>
        <v>#REF!</v>
      </c>
      <c r="R27" s="20" t="e">
        <f t="shared" si="5"/>
        <v>#REF!</v>
      </c>
      <c r="S27" s="20" t="e">
        <f t="shared" si="6"/>
        <v>#REF!</v>
      </c>
      <c r="T27" s="20" t="e">
        <f t="shared" si="7"/>
        <v>#REF!</v>
      </c>
    </row>
    <row r="28" spans="1:20" x14ac:dyDescent="0.25">
      <c r="A28" s="2"/>
      <c r="B28" s="374" t="s">
        <v>762</v>
      </c>
      <c r="C28" s="374"/>
      <c r="D28" s="374"/>
      <c r="E28" s="335"/>
      <c r="F28" s="335"/>
      <c r="G28" s="5"/>
      <c r="H28" s="5"/>
      <c r="I28" s="5"/>
      <c r="J28" s="5"/>
      <c r="K28" s="5"/>
      <c r="L28" s="5"/>
      <c r="M28" s="5"/>
      <c r="N28" s="5"/>
      <c r="O28" s="5"/>
      <c r="P28" s="5"/>
      <c r="Q28" s="153" t="e">
        <f t="shared" si="3"/>
        <v>#REF!</v>
      </c>
      <c r="R28" s="20" t="e">
        <f t="shared" si="5"/>
        <v>#REF!</v>
      </c>
      <c r="S28" s="20" t="e">
        <f t="shared" si="6"/>
        <v>#REF!</v>
      </c>
      <c r="T28" s="20" t="e">
        <f t="shared" si="7"/>
        <v>#REF!</v>
      </c>
    </row>
    <row r="29" spans="1:20" x14ac:dyDescent="0.25">
      <c r="A29" s="2"/>
      <c r="B29" s="147" t="s">
        <v>163</v>
      </c>
      <c r="C29" s="5"/>
      <c r="D29" s="5"/>
      <c r="E29" s="5"/>
      <c r="F29" s="5"/>
      <c r="G29" s="5"/>
      <c r="H29" s="5"/>
      <c r="I29" s="5"/>
      <c r="J29" s="5"/>
      <c r="K29" s="5"/>
      <c r="L29" s="5"/>
      <c r="M29" s="5"/>
      <c r="N29" s="5"/>
      <c r="O29" s="5"/>
      <c r="P29" s="5"/>
      <c r="Q29" s="153" t="e">
        <f t="shared" si="3"/>
        <v>#REF!</v>
      </c>
      <c r="R29" s="20" t="e">
        <f t="shared" si="5"/>
        <v>#REF!</v>
      </c>
      <c r="S29" s="20" t="e">
        <f t="shared" si="6"/>
        <v>#REF!</v>
      </c>
      <c r="T29" s="20" t="e">
        <f t="shared" si="7"/>
        <v>#REF!</v>
      </c>
    </row>
    <row r="30" spans="1:20" x14ac:dyDescent="0.25">
      <c r="A30" s="2"/>
      <c r="B30" s="147" t="s">
        <v>58</v>
      </c>
      <c r="C30" s="5"/>
      <c r="D30" s="5"/>
      <c r="E30" s="5"/>
      <c r="F30" s="5"/>
      <c r="G30" s="5"/>
      <c r="H30" s="5"/>
      <c r="I30" s="5"/>
      <c r="J30" s="5"/>
      <c r="K30" s="5"/>
      <c r="L30" s="5"/>
      <c r="M30" s="5"/>
      <c r="N30" s="5"/>
      <c r="O30" s="5"/>
      <c r="P30" s="5"/>
      <c r="Q30" s="153" t="e">
        <f t="shared" si="3"/>
        <v>#REF!</v>
      </c>
      <c r="R30" s="20" t="e">
        <f t="shared" si="5"/>
        <v>#REF!</v>
      </c>
      <c r="S30" s="20" t="e">
        <f t="shared" si="6"/>
        <v>#REF!</v>
      </c>
      <c r="T30" s="20" t="e">
        <f t="shared" si="7"/>
        <v>#REF!</v>
      </c>
    </row>
    <row r="31" spans="1:20" x14ac:dyDescent="0.25">
      <c r="A31" s="19"/>
      <c r="B31" s="147" t="s">
        <v>162</v>
      </c>
      <c r="C31" s="5"/>
      <c r="D31" s="5"/>
      <c r="E31" s="5"/>
      <c r="F31" s="5"/>
      <c r="G31" s="5"/>
      <c r="H31" s="5"/>
      <c r="I31" s="5"/>
      <c r="J31" s="5"/>
      <c r="K31" s="5"/>
      <c r="L31" s="5"/>
      <c r="M31" s="5"/>
      <c r="N31" s="5"/>
      <c r="O31" s="5"/>
      <c r="P31" s="5"/>
      <c r="Q31" s="153" t="e">
        <f t="shared" si="3"/>
        <v>#REF!</v>
      </c>
      <c r="R31" s="20" t="e">
        <f t="shared" si="5"/>
        <v>#REF!</v>
      </c>
      <c r="S31" s="20" t="e">
        <f t="shared" si="6"/>
        <v>#REF!</v>
      </c>
      <c r="T31" s="20" t="e">
        <f t="shared" si="7"/>
        <v>#REF!</v>
      </c>
    </row>
    <row r="32" spans="1:20" x14ac:dyDescent="0.25">
      <c r="A32" s="19"/>
      <c r="B32" s="147" t="s">
        <v>164</v>
      </c>
      <c r="C32" s="5"/>
      <c r="D32" s="5"/>
      <c r="E32" s="5"/>
      <c r="F32" s="5"/>
      <c r="G32" s="5"/>
      <c r="H32" s="5"/>
      <c r="I32" s="5"/>
      <c r="J32" s="5"/>
      <c r="K32" s="5"/>
      <c r="L32" s="5"/>
      <c r="M32" s="5"/>
      <c r="N32" s="5"/>
      <c r="O32" s="5"/>
      <c r="P32" s="5"/>
      <c r="Q32" s="153" t="e">
        <f t="shared" si="3"/>
        <v>#REF!</v>
      </c>
      <c r="R32" s="20" t="e">
        <f t="shared" si="5"/>
        <v>#REF!</v>
      </c>
      <c r="S32" s="20" t="e">
        <f t="shared" si="6"/>
        <v>#REF!</v>
      </c>
      <c r="T32" s="20" t="e">
        <f t="shared" si="7"/>
        <v>#REF!</v>
      </c>
    </row>
    <row r="33" spans="1:20" x14ac:dyDescent="0.25">
      <c r="A33" s="19"/>
      <c r="B33" s="147" t="s">
        <v>698</v>
      </c>
      <c r="C33" s="5"/>
      <c r="D33" s="5"/>
      <c r="E33" s="5"/>
      <c r="F33" s="5"/>
      <c r="G33" s="5"/>
      <c r="H33" s="5"/>
      <c r="I33" s="5"/>
      <c r="J33" s="5"/>
      <c r="K33" s="5"/>
      <c r="L33" s="5"/>
      <c r="M33" s="5"/>
      <c r="N33" s="5"/>
      <c r="O33" s="5"/>
      <c r="P33" s="5"/>
      <c r="Q33" s="153" t="e">
        <f t="shared" si="3"/>
        <v>#REF!</v>
      </c>
      <c r="R33" s="20" t="e">
        <f t="shared" si="5"/>
        <v>#REF!</v>
      </c>
      <c r="S33" s="20" t="e">
        <f t="shared" si="6"/>
        <v>#REF!</v>
      </c>
      <c r="T33" s="20" t="e">
        <f t="shared" si="7"/>
        <v>#REF!</v>
      </c>
    </row>
    <row r="34" spans="1:20" x14ac:dyDescent="0.25">
      <c r="A34" s="19"/>
      <c r="B34" s="147" t="s">
        <v>699</v>
      </c>
      <c r="C34" s="5"/>
      <c r="D34" s="5"/>
      <c r="E34" s="5"/>
      <c r="F34" s="5"/>
      <c r="G34" s="5"/>
      <c r="H34" s="5"/>
      <c r="I34" s="5"/>
      <c r="J34" s="5"/>
      <c r="K34" s="5"/>
      <c r="L34" s="5"/>
      <c r="M34" s="5"/>
      <c r="N34" s="5"/>
      <c r="O34" s="5"/>
      <c r="P34" s="5"/>
      <c r="Q34" s="153" t="e">
        <f t="shared" si="3"/>
        <v>#REF!</v>
      </c>
      <c r="R34" s="20" t="e">
        <f t="shared" si="5"/>
        <v>#REF!</v>
      </c>
      <c r="S34" s="20" t="e">
        <f t="shared" si="6"/>
        <v>#REF!</v>
      </c>
      <c r="T34" s="20" t="e">
        <f t="shared" si="7"/>
        <v>#REF!</v>
      </c>
    </row>
    <row r="35" spans="1:20" x14ac:dyDescent="0.25">
      <c r="A35" s="2"/>
      <c r="B35" s="147"/>
      <c r="C35" s="5"/>
      <c r="D35" s="5"/>
      <c r="E35" s="5"/>
      <c r="F35" s="5"/>
      <c r="G35" s="5"/>
      <c r="H35" s="5"/>
      <c r="I35" s="5"/>
      <c r="J35" s="5"/>
      <c r="K35" s="5"/>
      <c r="L35" s="5"/>
      <c r="M35" s="5"/>
      <c r="N35" s="5"/>
      <c r="O35" s="5"/>
      <c r="P35" s="5"/>
      <c r="Q35" s="153" t="e">
        <f t="shared" si="3"/>
        <v>#REF!</v>
      </c>
      <c r="R35" s="20" t="e">
        <f t="shared" si="5"/>
        <v>#REF!</v>
      </c>
      <c r="S35" s="20" t="e">
        <f t="shared" si="6"/>
        <v>#REF!</v>
      </c>
      <c r="T35" s="20" t="e">
        <f t="shared" si="7"/>
        <v>#REF!</v>
      </c>
    </row>
    <row r="36" spans="1:20" x14ac:dyDescent="0.25">
      <c r="A36" s="2"/>
      <c r="B36" s="147" t="s">
        <v>700</v>
      </c>
      <c r="C36" s="5"/>
      <c r="D36" s="5"/>
      <c r="E36" s="5"/>
      <c r="F36" s="5"/>
      <c r="G36" s="5"/>
      <c r="H36" s="5"/>
      <c r="I36" s="5"/>
      <c r="J36" s="5"/>
      <c r="K36" s="5"/>
      <c r="L36" s="5"/>
      <c r="M36" s="5"/>
      <c r="N36" s="5"/>
      <c r="O36" s="5"/>
      <c r="P36" s="5"/>
      <c r="Q36" s="153" t="e">
        <f t="shared" si="3"/>
        <v>#REF!</v>
      </c>
      <c r="R36" s="20" t="e">
        <f t="shared" si="5"/>
        <v>#REF!</v>
      </c>
      <c r="S36" s="20" t="e">
        <f t="shared" si="6"/>
        <v>#REF!</v>
      </c>
      <c r="T36" s="20" t="e">
        <f t="shared" si="7"/>
        <v>#REF!</v>
      </c>
    </row>
    <row r="37" spans="1:20" x14ac:dyDescent="0.25">
      <c r="A37" s="2"/>
      <c r="B37" s="147" t="s">
        <v>57</v>
      </c>
      <c r="C37" s="5"/>
      <c r="D37" s="5"/>
      <c r="E37" s="5"/>
      <c r="F37" s="5"/>
      <c r="G37" s="5"/>
      <c r="H37" s="5"/>
      <c r="I37" s="5"/>
      <c r="J37" s="5"/>
      <c r="K37" s="5"/>
      <c r="L37" s="5"/>
      <c r="M37" s="5"/>
      <c r="N37" s="5"/>
      <c r="O37" s="5"/>
      <c r="P37" s="5"/>
      <c r="Q37" s="153" t="e">
        <f t="shared" si="3"/>
        <v>#REF!</v>
      </c>
      <c r="R37" s="20" t="e">
        <f t="shared" si="5"/>
        <v>#REF!</v>
      </c>
      <c r="S37" s="20" t="e">
        <f t="shared" si="6"/>
        <v>#REF!</v>
      </c>
      <c r="T37" s="20" t="e">
        <f t="shared" si="7"/>
        <v>#REF!</v>
      </c>
    </row>
    <row r="38" spans="1:20" x14ac:dyDescent="0.25">
      <c r="B38" s="375" t="s">
        <v>704</v>
      </c>
      <c r="C38" s="375"/>
      <c r="D38" s="256"/>
      <c r="E38" s="256"/>
      <c r="F38" s="256"/>
      <c r="G38" s="256"/>
      <c r="H38" s="256"/>
      <c r="Q38" s="153" t="e">
        <f t="shared" si="3"/>
        <v>#REF!</v>
      </c>
      <c r="R38" s="20" t="e">
        <f t="shared" si="5"/>
        <v>#REF!</v>
      </c>
      <c r="S38" s="20" t="e">
        <f t="shared" si="6"/>
        <v>#REF!</v>
      </c>
      <c r="T38" s="20" t="e">
        <f t="shared" si="7"/>
        <v>#REF!</v>
      </c>
    </row>
    <row r="39" spans="1:20" x14ac:dyDescent="0.25">
      <c r="Q39" s="153" t="e">
        <f t="shared" si="3"/>
        <v>#REF!</v>
      </c>
      <c r="R39" s="20" t="e">
        <f t="shared" si="5"/>
        <v>#REF!</v>
      </c>
      <c r="S39" s="20" t="e">
        <f t="shared" si="6"/>
        <v>#REF!</v>
      </c>
      <c r="T39" s="20" t="e">
        <f t="shared" si="7"/>
        <v>#REF!</v>
      </c>
    </row>
    <row r="40" spans="1:20" x14ac:dyDescent="0.25">
      <c r="Q40" s="153" t="e">
        <f t="shared" si="3"/>
        <v>#REF!</v>
      </c>
      <c r="R40" s="20" t="e">
        <f t="shared" si="5"/>
        <v>#REF!</v>
      </c>
      <c r="S40" s="20" t="e">
        <f t="shared" si="6"/>
        <v>#REF!</v>
      </c>
      <c r="T40" s="20" t="e">
        <f t="shared" si="7"/>
        <v>#REF!</v>
      </c>
    </row>
    <row r="41" spans="1:20" x14ac:dyDescent="0.25">
      <c r="Q41" s="153" t="e">
        <f t="shared" si="3"/>
        <v>#REF!</v>
      </c>
      <c r="R41" s="20" t="e">
        <f t="shared" si="5"/>
        <v>#REF!</v>
      </c>
      <c r="S41" s="20" t="e">
        <f t="shared" si="6"/>
        <v>#REF!</v>
      </c>
      <c r="T41" s="20" t="e">
        <f t="shared" si="7"/>
        <v>#REF!</v>
      </c>
    </row>
    <row r="42" spans="1:20" x14ac:dyDescent="0.25">
      <c r="Q42" s="153" t="e">
        <f t="shared" si="3"/>
        <v>#REF!</v>
      </c>
      <c r="R42" s="20" t="e">
        <f t="shared" si="5"/>
        <v>#REF!</v>
      </c>
      <c r="S42" s="20" t="e">
        <f t="shared" si="6"/>
        <v>#REF!</v>
      </c>
      <c r="T42" s="20" t="e">
        <f t="shared" si="7"/>
        <v>#REF!</v>
      </c>
    </row>
    <row r="43" spans="1:20" x14ac:dyDescent="0.25">
      <c r="Q43" s="153" t="e">
        <f t="shared" si="3"/>
        <v>#REF!</v>
      </c>
      <c r="R43" s="20" t="e">
        <f t="shared" si="5"/>
        <v>#REF!</v>
      </c>
      <c r="S43" s="20" t="e">
        <f t="shared" si="6"/>
        <v>#REF!</v>
      </c>
      <c r="T43" s="20" t="e">
        <f t="shared" si="7"/>
        <v>#REF!</v>
      </c>
    </row>
    <row r="44" spans="1:20" x14ac:dyDescent="0.25">
      <c r="Q44" s="153" t="e">
        <f t="shared" si="3"/>
        <v>#REF!</v>
      </c>
      <c r="R44" s="20" t="e">
        <f t="shared" si="5"/>
        <v>#REF!</v>
      </c>
      <c r="S44" s="20" t="e">
        <f t="shared" si="6"/>
        <v>#REF!</v>
      </c>
      <c r="T44" s="20" t="e">
        <f t="shared" si="7"/>
        <v>#REF!</v>
      </c>
    </row>
    <row r="45" spans="1:20" x14ac:dyDescent="0.25">
      <c r="Q45" s="153" t="e">
        <f t="shared" si="3"/>
        <v>#REF!</v>
      </c>
      <c r="R45" s="20" t="e">
        <f t="shared" si="5"/>
        <v>#REF!</v>
      </c>
      <c r="S45" s="20" t="e">
        <f t="shared" si="6"/>
        <v>#REF!</v>
      </c>
      <c r="T45" s="20" t="e">
        <f t="shared" si="7"/>
        <v>#REF!</v>
      </c>
    </row>
    <row r="46" spans="1:20" x14ac:dyDescent="0.25">
      <c r="Q46" s="153" t="e">
        <f t="shared" si="3"/>
        <v>#REF!</v>
      </c>
      <c r="R46" s="20" t="e">
        <f t="shared" si="5"/>
        <v>#REF!</v>
      </c>
      <c r="S46" s="20" t="e">
        <f t="shared" si="6"/>
        <v>#REF!</v>
      </c>
      <c r="T46" s="20" t="e">
        <f t="shared" si="7"/>
        <v>#REF!</v>
      </c>
    </row>
    <row r="47" spans="1:20" x14ac:dyDescent="0.25">
      <c r="A47"/>
      <c r="Q47" s="153" t="e">
        <f t="shared" si="3"/>
        <v>#REF!</v>
      </c>
      <c r="R47" s="20" t="e">
        <f t="shared" si="5"/>
        <v>#REF!</v>
      </c>
      <c r="S47" s="20" t="e">
        <f t="shared" si="6"/>
        <v>#REF!</v>
      </c>
      <c r="T47" s="20" t="e">
        <f t="shared" si="7"/>
        <v>#REF!</v>
      </c>
    </row>
    <row r="48" spans="1:20" x14ac:dyDescent="0.25">
      <c r="A48"/>
      <c r="Q48" s="153" t="e">
        <f t="shared" si="3"/>
        <v>#REF!</v>
      </c>
      <c r="R48" s="20" t="e">
        <f t="shared" si="5"/>
        <v>#REF!</v>
      </c>
      <c r="S48" s="20" t="e">
        <f t="shared" si="6"/>
        <v>#REF!</v>
      </c>
      <c r="T48" s="20" t="e">
        <f t="shared" si="7"/>
        <v>#REF!</v>
      </c>
    </row>
    <row r="49" spans="1:20" x14ac:dyDescent="0.25">
      <c r="A49"/>
      <c r="Q49" s="153" t="e">
        <f t="shared" si="3"/>
        <v>#REF!</v>
      </c>
      <c r="R49" s="20" t="e">
        <f t="shared" si="5"/>
        <v>#REF!</v>
      </c>
      <c r="S49" s="20" t="e">
        <f t="shared" si="6"/>
        <v>#REF!</v>
      </c>
      <c r="T49" s="20" t="e">
        <f t="shared" si="7"/>
        <v>#REF!</v>
      </c>
    </row>
    <row r="50" spans="1:20" x14ac:dyDescent="0.25">
      <c r="A50"/>
      <c r="Q50" s="153"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3" t="e">
        <f t="shared" si="3"/>
        <v>#REF!</v>
      </c>
      <c r="R51" s="20" t="e">
        <f t="shared" si="8"/>
        <v>#REF!</v>
      </c>
      <c r="S51" s="20" t="e">
        <f t="shared" si="9"/>
        <v>#REF!</v>
      </c>
      <c r="T51" s="20" t="e">
        <f t="shared" si="10"/>
        <v>#REF!</v>
      </c>
    </row>
    <row r="52" spans="1:20" x14ac:dyDescent="0.25">
      <c r="A52"/>
      <c r="Q52" s="153" t="e">
        <f t="shared" si="3"/>
        <v>#REF!</v>
      </c>
      <c r="R52" s="20" t="e">
        <f t="shared" si="8"/>
        <v>#REF!</v>
      </c>
      <c r="S52" s="20" t="e">
        <f t="shared" si="9"/>
        <v>#REF!</v>
      </c>
      <c r="T52" s="20" t="e">
        <f t="shared" si="10"/>
        <v>#REF!</v>
      </c>
    </row>
    <row r="53" spans="1:20" x14ac:dyDescent="0.25">
      <c r="A53"/>
      <c r="Q53" s="153" t="e">
        <f t="shared" si="3"/>
        <v>#REF!</v>
      </c>
      <c r="R53" s="20" t="e">
        <f t="shared" si="8"/>
        <v>#REF!</v>
      </c>
      <c r="S53" s="20" t="e">
        <f t="shared" si="9"/>
        <v>#REF!</v>
      </c>
      <c r="T53" s="20" t="e">
        <f t="shared" si="10"/>
        <v>#REF!</v>
      </c>
    </row>
    <row r="54" spans="1:20" x14ac:dyDescent="0.25">
      <c r="A54"/>
      <c r="Q54" s="153" t="e">
        <f t="shared" si="3"/>
        <v>#REF!</v>
      </c>
      <c r="R54" s="20" t="e">
        <f t="shared" si="8"/>
        <v>#REF!</v>
      </c>
      <c r="S54" s="20" t="e">
        <f t="shared" si="9"/>
        <v>#REF!</v>
      </c>
      <c r="T54" s="20" t="e">
        <f t="shared" si="10"/>
        <v>#REF!</v>
      </c>
    </row>
    <row r="55" spans="1:20" x14ac:dyDescent="0.25">
      <c r="A55"/>
      <c r="Q55" s="153" t="e">
        <f t="shared" si="3"/>
        <v>#REF!</v>
      </c>
      <c r="R55" s="20" t="e">
        <f t="shared" si="8"/>
        <v>#REF!</v>
      </c>
      <c r="S55" s="20" t="e">
        <f t="shared" si="9"/>
        <v>#REF!</v>
      </c>
      <c r="T55" s="20" t="e">
        <f t="shared" si="10"/>
        <v>#REF!</v>
      </c>
    </row>
    <row r="56" spans="1:20" x14ac:dyDescent="0.25">
      <c r="A56"/>
      <c r="Q56" s="153" t="e">
        <f t="shared" si="3"/>
        <v>#REF!</v>
      </c>
      <c r="R56" s="20" t="e">
        <f t="shared" si="8"/>
        <v>#REF!</v>
      </c>
      <c r="S56" s="20" t="e">
        <f t="shared" si="9"/>
        <v>#REF!</v>
      </c>
      <c r="T56" s="20" t="e">
        <f t="shared" si="10"/>
        <v>#REF!</v>
      </c>
    </row>
    <row r="57" spans="1:20" x14ac:dyDescent="0.25">
      <c r="A57"/>
      <c r="Q57" s="153" t="e">
        <f t="shared" si="3"/>
        <v>#REF!</v>
      </c>
      <c r="R57" s="20" t="e">
        <f t="shared" si="8"/>
        <v>#REF!</v>
      </c>
      <c r="S57" s="20" t="e">
        <f t="shared" si="9"/>
        <v>#REF!</v>
      </c>
      <c r="T57" s="20" t="e">
        <f t="shared" si="10"/>
        <v>#REF!</v>
      </c>
    </row>
    <row r="58" spans="1:20" x14ac:dyDescent="0.25">
      <c r="A58"/>
      <c r="Q58" s="153" t="e">
        <f t="shared" si="3"/>
        <v>#REF!</v>
      </c>
      <c r="R58" s="20" t="e">
        <f t="shared" si="8"/>
        <v>#REF!</v>
      </c>
      <c r="S58" s="20" t="e">
        <f t="shared" si="9"/>
        <v>#REF!</v>
      </c>
      <c r="T58" s="20" t="e">
        <f t="shared" si="10"/>
        <v>#REF!</v>
      </c>
    </row>
    <row r="59" spans="1:20" x14ac:dyDescent="0.25">
      <c r="A59"/>
      <c r="Q59" s="153" t="e">
        <f t="shared" si="3"/>
        <v>#REF!</v>
      </c>
      <c r="R59" s="20" t="e">
        <f t="shared" si="8"/>
        <v>#REF!</v>
      </c>
      <c r="S59" s="20" t="e">
        <f t="shared" si="9"/>
        <v>#REF!</v>
      </c>
      <c r="T59" s="20" t="e">
        <f t="shared" si="10"/>
        <v>#REF!</v>
      </c>
    </row>
    <row r="60" spans="1:20" x14ac:dyDescent="0.25">
      <c r="A60"/>
      <c r="Q60" s="153" t="e">
        <f t="shared" si="3"/>
        <v>#REF!</v>
      </c>
      <c r="R60" s="20" t="e">
        <f t="shared" si="8"/>
        <v>#REF!</v>
      </c>
      <c r="S60" s="20" t="e">
        <f t="shared" si="9"/>
        <v>#REF!</v>
      </c>
      <c r="T60" s="20" t="e">
        <f t="shared" si="10"/>
        <v>#REF!</v>
      </c>
    </row>
    <row r="61" spans="1:20" x14ac:dyDescent="0.25">
      <c r="A61"/>
      <c r="Q61" s="153" t="e">
        <f t="shared" si="3"/>
        <v>#REF!</v>
      </c>
      <c r="R61" s="20" t="e">
        <f t="shared" si="8"/>
        <v>#REF!</v>
      </c>
      <c r="S61" s="20" t="e">
        <f t="shared" si="9"/>
        <v>#REF!</v>
      </c>
      <c r="T61" s="20" t="e">
        <f t="shared" si="10"/>
        <v>#REF!</v>
      </c>
    </row>
    <row r="62" spans="1:20" x14ac:dyDescent="0.25">
      <c r="A62"/>
      <c r="Q62" s="153" t="e">
        <f t="shared" si="3"/>
        <v>#REF!</v>
      </c>
      <c r="R62" s="20" t="e">
        <f t="shared" si="8"/>
        <v>#REF!</v>
      </c>
      <c r="S62" s="20" t="e">
        <f t="shared" si="9"/>
        <v>#REF!</v>
      </c>
      <c r="T62" s="20" t="e">
        <f t="shared" si="10"/>
        <v>#REF!</v>
      </c>
    </row>
    <row r="63" spans="1:20" x14ac:dyDescent="0.25">
      <c r="A63"/>
      <c r="Q63" s="153" t="e">
        <f t="shared" si="3"/>
        <v>#REF!</v>
      </c>
      <c r="R63" s="20" t="e">
        <f t="shared" si="8"/>
        <v>#REF!</v>
      </c>
      <c r="S63" s="20" t="e">
        <f t="shared" si="9"/>
        <v>#REF!</v>
      </c>
      <c r="T63" s="20" t="e">
        <f t="shared" si="10"/>
        <v>#REF!</v>
      </c>
    </row>
    <row r="64" spans="1:20" x14ac:dyDescent="0.25">
      <c r="A64"/>
      <c r="Q64" s="153" t="e">
        <f t="shared" si="3"/>
        <v>#REF!</v>
      </c>
      <c r="R64" s="20" t="e">
        <f t="shared" si="8"/>
        <v>#REF!</v>
      </c>
      <c r="S64" s="20" t="e">
        <f t="shared" si="9"/>
        <v>#REF!</v>
      </c>
      <c r="T64" s="20" t="e">
        <f t="shared" si="10"/>
        <v>#REF!</v>
      </c>
    </row>
    <row r="65" spans="1:20" x14ac:dyDescent="0.25">
      <c r="A65"/>
      <c r="Q65" s="153" t="e">
        <f t="shared" si="3"/>
        <v>#REF!</v>
      </c>
      <c r="R65" s="20" t="e">
        <f t="shared" si="8"/>
        <v>#REF!</v>
      </c>
      <c r="S65" s="20" t="e">
        <f t="shared" si="9"/>
        <v>#REF!</v>
      </c>
      <c r="T65" s="20" t="e">
        <f t="shared" si="10"/>
        <v>#REF!</v>
      </c>
    </row>
    <row r="66" spans="1:20" x14ac:dyDescent="0.25">
      <c r="A66"/>
      <c r="Q66" s="153" t="e">
        <f t="shared" si="3"/>
        <v>#REF!</v>
      </c>
      <c r="R66" s="20" t="e">
        <f t="shared" si="8"/>
        <v>#REF!</v>
      </c>
      <c r="S66" s="20" t="e">
        <f t="shared" si="9"/>
        <v>#REF!</v>
      </c>
      <c r="T66" s="20" t="e">
        <f t="shared" si="10"/>
        <v>#REF!</v>
      </c>
    </row>
    <row r="67" spans="1:20" x14ac:dyDescent="0.25">
      <c r="A67"/>
      <c r="Q67" s="153" t="e">
        <f t="shared" si="3"/>
        <v>#REF!</v>
      </c>
      <c r="R67" s="20" t="e">
        <f t="shared" si="8"/>
        <v>#REF!</v>
      </c>
      <c r="S67" s="20" t="e">
        <f t="shared" si="9"/>
        <v>#REF!</v>
      </c>
      <c r="T67" s="20" t="e">
        <f t="shared" si="10"/>
        <v>#REF!</v>
      </c>
    </row>
    <row r="68" spans="1:20" x14ac:dyDescent="0.25">
      <c r="A68"/>
      <c r="Q68" s="153" t="e">
        <f t="shared" si="3"/>
        <v>#REF!</v>
      </c>
      <c r="R68" s="20" t="e">
        <f t="shared" si="8"/>
        <v>#REF!</v>
      </c>
      <c r="S68" s="20" t="e">
        <f t="shared" si="9"/>
        <v>#REF!</v>
      </c>
      <c r="T68" s="20" t="e">
        <f t="shared" si="10"/>
        <v>#REF!</v>
      </c>
    </row>
    <row r="69" spans="1:20" x14ac:dyDescent="0.25">
      <c r="A69"/>
      <c r="Q69" s="153" t="e">
        <f t="shared" ref="Q69:Q102" si="11">Q68+1</f>
        <v>#REF!</v>
      </c>
      <c r="R69" s="20" t="e">
        <f t="shared" si="8"/>
        <v>#REF!</v>
      </c>
      <c r="S69" s="20" t="e">
        <f t="shared" si="9"/>
        <v>#REF!</v>
      </c>
      <c r="T69" s="20" t="e">
        <f t="shared" si="10"/>
        <v>#REF!</v>
      </c>
    </row>
    <row r="70" spans="1:20" x14ac:dyDescent="0.25">
      <c r="A70"/>
      <c r="Q70" s="153" t="e">
        <f t="shared" si="11"/>
        <v>#REF!</v>
      </c>
      <c r="R70" s="20" t="e">
        <f t="shared" si="8"/>
        <v>#REF!</v>
      </c>
      <c r="S70" s="20" t="e">
        <f t="shared" si="9"/>
        <v>#REF!</v>
      </c>
      <c r="T70" s="20" t="e">
        <f t="shared" si="10"/>
        <v>#REF!</v>
      </c>
    </row>
    <row r="71" spans="1:20" x14ac:dyDescent="0.25">
      <c r="A71"/>
      <c r="Q71" s="153" t="e">
        <f t="shared" si="11"/>
        <v>#REF!</v>
      </c>
      <c r="R71" s="20" t="e">
        <f t="shared" si="8"/>
        <v>#REF!</v>
      </c>
      <c r="S71" s="20" t="e">
        <f t="shared" si="9"/>
        <v>#REF!</v>
      </c>
      <c r="T71" s="20" t="e">
        <f t="shared" si="10"/>
        <v>#REF!</v>
      </c>
    </row>
    <row r="72" spans="1:20" x14ac:dyDescent="0.25">
      <c r="A72"/>
      <c r="Q72" s="153" t="e">
        <f t="shared" si="11"/>
        <v>#REF!</v>
      </c>
      <c r="R72" s="20" t="e">
        <f t="shared" si="8"/>
        <v>#REF!</v>
      </c>
      <c r="S72" s="20" t="e">
        <f t="shared" si="9"/>
        <v>#REF!</v>
      </c>
      <c r="T72" s="20" t="e">
        <f t="shared" si="10"/>
        <v>#REF!</v>
      </c>
    </row>
    <row r="73" spans="1:20" x14ac:dyDescent="0.25">
      <c r="A73"/>
      <c r="Q73" s="153" t="e">
        <f t="shared" si="11"/>
        <v>#REF!</v>
      </c>
      <c r="R73" s="20" t="e">
        <f t="shared" si="8"/>
        <v>#REF!</v>
      </c>
      <c r="S73" s="20" t="e">
        <f t="shared" si="9"/>
        <v>#REF!</v>
      </c>
      <c r="T73" s="20" t="e">
        <f t="shared" si="10"/>
        <v>#REF!</v>
      </c>
    </row>
    <row r="74" spans="1:20" x14ac:dyDescent="0.25">
      <c r="A74"/>
      <c r="Q74" s="153" t="e">
        <f t="shared" si="11"/>
        <v>#REF!</v>
      </c>
      <c r="R74" s="20" t="e">
        <f t="shared" si="8"/>
        <v>#REF!</v>
      </c>
      <c r="S74" s="20" t="e">
        <f t="shared" si="9"/>
        <v>#REF!</v>
      </c>
      <c r="T74" s="20" t="e">
        <f t="shared" si="10"/>
        <v>#REF!</v>
      </c>
    </row>
    <row r="75" spans="1:20" x14ac:dyDescent="0.25">
      <c r="A75"/>
      <c r="Q75" s="153" t="e">
        <f t="shared" si="11"/>
        <v>#REF!</v>
      </c>
      <c r="R75" s="20" t="e">
        <f t="shared" si="8"/>
        <v>#REF!</v>
      </c>
      <c r="S75" s="20" t="e">
        <f t="shared" si="9"/>
        <v>#REF!</v>
      </c>
      <c r="T75" s="20" t="e">
        <f t="shared" si="10"/>
        <v>#REF!</v>
      </c>
    </row>
    <row r="76" spans="1:20" x14ac:dyDescent="0.25">
      <c r="A76"/>
      <c r="Q76" s="153" t="e">
        <f t="shared" si="11"/>
        <v>#REF!</v>
      </c>
      <c r="R76" s="20" t="e">
        <f t="shared" si="8"/>
        <v>#REF!</v>
      </c>
      <c r="S76" s="20" t="e">
        <f t="shared" si="9"/>
        <v>#REF!</v>
      </c>
      <c r="T76" s="20" t="e">
        <f t="shared" si="10"/>
        <v>#REF!</v>
      </c>
    </row>
    <row r="77" spans="1:20" x14ac:dyDescent="0.25">
      <c r="A77"/>
      <c r="Q77" s="153" t="e">
        <f t="shared" si="11"/>
        <v>#REF!</v>
      </c>
      <c r="R77" s="20" t="e">
        <f t="shared" si="8"/>
        <v>#REF!</v>
      </c>
      <c r="S77" s="20" t="e">
        <f t="shared" si="9"/>
        <v>#REF!</v>
      </c>
      <c r="T77" s="20" t="e">
        <f t="shared" si="10"/>
        <v>#REF!</v>
      </c>
    </row>
    <row r="78" spans="1:20" x14ac:dyDescent="0.25">
      <c r="A78"/>
      <c r="Q78" s="153" t="e">
        <f t="shared" si="11"/>
        <v>#REF!</v>
      </c>
      <c r="R78" s="20" t="e">
        <f t="shared" si="8"/>
        <v>#REF!</v>
      </c>
      <c r="S78" s="20" t="e">
        <f t="shared" si="9"/>
        <v>#REF!</v>
      </c>
      <c r="T78" s="20" t="e">
        <f t="shared" si="10"/>
        <v>#REF!</v>
      </c>
    </row>
    <row r="79" spans="1:20" x14ac:dyDescent="0.25">
      <c r="A79"/>
      <c r="Q79" s="153" t="e">
        <f t="shared" si="11"/>
        <v>#REF!</v>
      </c>
      <c r="R79" s="20" t="e">
        <f t="shared" si="8"/>
        <v>#REF!</v>
      </c>
      <c r="S79" s="20" t="e">
        <f t="shared" si="9"/>
        <v>#REF!</v>
      </c>
      <c r="T79" s="20" t="e">
        <f t="shared" si="10"/>
        <v>#REF!</v>
      </c>
    </row>
    <row r="80" spans="1:20" x14ac:dyDescent="0.25">
      <c r="A80"/>
      <c r="Q80" s="153" t="e">
        <f t="shared" si="11"/>
        <v>#REF!</v>
      </c>
      <c r="R80" s="20" t="e">
        <f t="shared" si="8"/>
        <v>#REF!</v>
      </c>
      <c r="S80" s="20" t="e">
        <f t="shared" si="9"/>
        <v>#REF!</v>
      </c>
      <c r="T80" s="20" t="e">
        <f t="shared" si="10"/>
        <v>#REF!</v>
      </c>
    </row>
    <row r="81" spans="1:20" x14ac:dyDescent="0.25">
      <c r="A81"/>
      <c r="Q81" s="153" t="e">
        <f t="shared" si="11"/>
        <v>#REF!</v>
      </c>
      <c r="R81" s="20" t="e">
        <f t="shared" si="8"/>
        <v>#REF!</v>
      </c>
      <c r="S81" s="20" t="e">
        <f t="shared" si="9"/>
        <v>#REF!</v>
      </c>
      <c r="T81" s="20" t="e">
        <f t="shared" si="10"/>
        <v>#REF!</v>
      </c>
    </row>
    <row r="82" spans="1:20" x14ac:dyDescent="0.25">
      <c r="A82"/>
      <c r="Q82" s="153"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3" t="e">
        <f t="shared" si="11"/>
        <v>#REF!</v>
      </c>
      <c r="R83" s="20" t="e">
        <f t="shared" si="12"/>
        <v>#REF!</v>
      </c>
      <c r="S83" s="20" t="e">
        <f t="shared" si="13"/>
        <v>#REF!</v>
      </c>
      <c r="T83" s="20" t="e">
        <f t="shared" si="14"/>
        <v>#REF!</v>
      </c>
    </row>
    <row r="84" spans="1:20" x14ac:dyDescent="0.25">
      <c r="A84"/>
      <c r="Q84" s="153" t="e">
        <f t="shared" si="11"/>
        <v>#REF!</v>
      </c>
      <c r="R84" s="20" t="e">
        <f t="shared" si="12"/>
        <v>#REF!</v>
      </c>
      <c r="S84" s="20" t="e">
        <f t="shared" si="13"/>
        <v>#REF!</v>
      </c>
      <c r="T84" s="20" t="e">
        <f t="shared" si="14"/>
        <v>#REF!</v>
      </c>
    </row>
    <row r="85" spans="1:20" x14ac:dyDescent="0.25">
      <c r="A85"/>
      <c r="Q85" s="153" t="e">
        <f t="shared" si="11"/>
        <v>#REF!</v>
      </c>
      <c r="R85" s="20" t="e">
        <f t="shared" si="12"/>
        <v>#REF!</v>
      </c>
      <c r="S85" s="20" t="e">
        <f t="shared" si="13"/>
        <v>#REF!</v>
      </c>
      <c r="T85" s="20" t="e">
        <f t="shared" si="14"/>
        <v>#REF!</v>
      </c>
    </row>
    <row r="86" spans="1:20" x14ac:dyDescent="0.25">
      <c r="A86"/>
      <c r="Q86" s="153" t="e">
        <f t="shared" si="11"/>
        <v>#REF!</v>
      </c>
      <c r="R86" s="20" t="e">
        <f t="shared" si="12"/>
        <v>#REF!</v>
      </c>
      <c r="S86" s="20" t="e">
        <f t="shared" si="13"/>
        <v>#REF!</v>
      </c>
      <c r="T86" s="20" t="e">
        <f t="shared" si="14"/>
        <v>#REF!</v>
      </c>
    </row>
    <row r="87" spans="1:20" x14ac:dyDescent="0.25">
      <c r="A87"/>
      <c r="Q87" s="153" t="e">
        <f t="shared" si="11"/>
        <v>#REF!</v>
      </c>
      <c r="R87" s="20" t="e">
        <f t="shared" si="12"/>
        <v>#REF!</v>
      </c>
      <c r="S87" s="20" t="e">
        <f t="shared" si="13"/>
        <v>#REF!</v>
      </c>
      <c r="T87" s="20" t="e">
        <f t="shared" si="14"/>
        <v>#REF!</v>
      </c>
    </row>
    <row r="88" spans="1:20" x14ac:dyDescent="0.25">
      <c r="A88"/>
      <c r="Q88" s="153" t="e">
        <f t="shared" si="11"/>
        <v>#REF!</v>
      </c>
      <c r="R88" s="20" t="e">
        <f t="shared" si="12"/>
        <v>#REF!</v>
      </c>
      <c r="S88" s="20" t="e">
        <f t="shared" si="13"/>
        <v>#REF!</v>
      </c>
      <c r="T88" s="20" t="e">
        <f t="shared" si="14"/>
        <v>#REF!</v>
      </c>
    </row>
    <row r="89" spans="1:20" x14ac:dyDescent="0.25">
      <c r="A89"/>
      <c r="Q89" s="153" t="e">
        <f t="shared" si="11"/>
        <v>#REF!</v>
      </c>
      <c r="R89" s="20" t="e">
        <f t="shared" si="12"/>
        <v>#REF!</v>
      </c>
      <c r="S89" s="20" t="e">
        <f t="shared" si="13"/>
        <v>#REF!</v>
      </c>
      <c r="T89" s="20" t="e">
        <f t="shared" si="14"/>
        <v>#REF!</v>
      </c>
    </row>
    <row r="90" spans="1:20" x14ac:dyDescent="0.25">
      <c r="A90"/>
      <c r="Q90" s="153" t="e">
        <f t="shared" si="11"/>
        <v>#REF!</v>
      </c>
      <c r="R90" s="20" t="e">
        <f t="shared" si="12"/>
        <v>#REF!</v>
      </c>
      <c r="S90" s="20" t="e">
        <f t="shared" si="13"/>
        <v>#REF!</v>
      </c>
      <c r="T90" s="20" t="e">
        <f t="shared" si="14"/>
        <v>#REF!</v>
      </c>
    </row>
    <row r="91" spans="1:20" x14ac:dyDescent="0.25">
      <c r="A91"/>
      <c r="Q91" s="153" t="e">
        <f t="shared" si="11"/>
        <v>#REF!</v>
      </c>
      <c r="R91" s="20" t="e">
        <f t="shared" si="12"/>
        <v>#REF!</v>
      </c>
      <c r="S91" s="20" t="e">
        <f t="shared" si="13"/>
        <v>#REF!</v>
      </c>
      <c r="T91" s="20" t="e">
        <f t="shared" si="14"/>
        <v>#REF!</v>
      </c>
    </row>
    <row r="92" spans="1:20" x14ac:dyDescent="0.25">
      <c r="A92"/>
      <c r="Q92" s="153" t="e">
        <f t="shared" si="11"/>
        <v>#REF!</v>
      </c>
      <c r="R92" s="20" t="e">
        <f t="shared" si="12"/>
        <v>#REF!</v>
      </c>
      <c r="S92" s="20" t="e">
        <f t="shared" si="13"/>
        <v>#REF!</v>
      </c>
      <c r="T92" s="20" t="e">
        <f t="shared" si="14"/>
        <v>#REF!</v>
      </c>
    </row>
    <row r="93" spans="1:20" x14ac:dyDescent="0.25">
      <c r="A93"/>
      <c r="Q93" s="153" t="e">
        <f t="shared" si="11"/>
        <v>#REF!</v>
      </c>
      <c r="R93" s="20" t="e">
        <f t="shared" si="12"/>
        <v>#REF!</v>
      </c>
      <c r="S93" s="20" t="e">
        <f t="shared" si="13"/>
        <v>#REF!</v>
      </c>
      <c r="T93" s="20" t="e">
        <f t="shared" si="14"/>
        <v>#REF!</v>
      </c>
    </row>
    <row r="94" spans="1:20" x14ac:dyDescent="0.25">
      <c r="A94"/>
      <c r="Q94" s="153" t="e">
        <f t="shared" si="11"/>
        <v>#REF!</v>
      </c>
      <c r="R94" s="20" t="e">
        <f t="shared" si="12"/>
        <v>#REF!</v>
      </c>
      <c r="S94" s="20" t="e">
        <f t="shared" si="13"/>
        <v>#REF!</v>
      </c>
      <c r="T94" s="20" t="e">
        <f t="shared" si="14"/>
        <v>#REF!</v>
      </c>
    </row>
    <row r="95" spans="1:20" x14ac:dyDescent="0.25">
      <c r="A95"/>
      <c r="Q95" s="153" t="e">
        <f t="shared" si="11"/>
        <v>#REF!</v>
      </c>
      <c r="R95" s="20" t="e">
        <f t="shared" si="12"/>
        <v>#REF!</v>
      </c>
      <c r="S95" s="20" t="e">
        <f t="shared" si="13"/>
        <v>#REF!</v>
      </c>
      <c r="T95" s="20" t="e">
        <f t="shared" si="14"/>
        <v>#REF!</v>
      </c>
    </row>
    <row r="96" spans="1:20" x14ac:dyDescent="0.25">
      <c r="A96"/>
      <c r="Q96" s="153" t="e">
        <f t="shared" si="11"/>
        <v>#REF!</v>
      </c>
      <c r="R96" s="20" t="e">
        <f t="shared" si="12"/>
        <v>#REF!</v>
      </c>
      <c r="S96" s="20" t="e">
        <f t="shared" si="13"/>
        <v>#REF!</v>
      </c>
      <c r="T96" s="20" t="e">
        <f t="shared" si="14"/>
        <v>#REF!</v>
      </c>
    </row>
    <row r="97" spans="1:20" x14ac:dyDescent="0.25">
      <c r="A97"/>
      <c r="Q97" s="153" t="e">
        <f t="shared" si="11"/>
        <v>#REF!</v>
      </c>
      <c r="R97" s="20" t="e">
        <f t="shared" si="12"/>
        <v>#REF!</v>
      </c>
      <c r="S97" s="20" t="e">
        <f t="shared" si="13"/>
        <v>#REF!</v>
      </c>
      <c r="T97" s="20" t="e">
        <f t="shared" si="14"/>
        <v>#REF!</v>
      </c>
    </row>
    <row r="98" spans="1:20" x14ac:dyDescent="0.25">
      <c r="A98"/>
      <c r="Q98" s="153" t="e">
        <f t="shared" si="11"/>
        <v>#REF!</v>
      </c>
      <c r="R98" s="20" t="e">
        <f t="shared" si="12"/>
        <v>#REF!</v>
      </c>
      <c r="S98" s="20" t="e">
        <f t="shared" si="13"/>
        <v>#REF!</v>
      </c>
      <c r="T98" s="20" t="e">
        <f t="shared" si="14"/>
        <v>#REF!</v>
      </c>
    </row>
    <row r="99" spans="1:20" x14ac:dyDescent="0.25">
      <c r="A99"/>
      <c r="Q99" s="153" t="e">
        <f t="shared" si="11"/>
        <v>#REF!</v>
      </c>
      <c r="R99" s="20" t="e">
        <f t="shared" si="12"/>
        <v>#REF!</v>
      </c>
      <c r="S99" s="20" t="e">
        <f t="shared" si="13"/>
        <v>#REF!</v>
      </c>
      <c r="T99" s="20" t="e">
        <f t="shared" si="14"/>
        <v>#REF!</v>
      </c>
    </row>
    <row r="100" spans="1:20" x14ac:dyDescent="0.25">
      <c r="A100"/>
      <c r="Q100" s="153" t="e">
        <f t="shared" si="11"/>
        <v>#REF!</v>
      </c>
      <c r="R100" s="20" t="e">
        <f t="shared" si="12"/>
        <v>#REF!</v>
      </c>
      <c r="S100" s="20" t="e">
        <f t="shared" si="13"/>
        <v>#REF!</v>
      </c>
      <c r="T100" s="20" t="e">
        <f t="shared" si="14"/>
        <v>#REF!</v>
      </c>
    </row>
    <row r="101" spans="1:20" x14ac:dyDescent="0.25">
      <c r="A101"/>
      <c r="Q101" s="153" t="e">
        <f t="shared" si="11"/>
        <v>#REF!</v>
      </c>
      <c r="R101" s="20" t="e">
        <f t="shared" si="12"/>
        <v>#REF!</v>
      </c>
      <c r="S101" s="20" t="e">
        <f t="shared" si="13"/>
        <v>#REF!</v>
      </c>
      <c r="T101" s="20" t="e">
        <f t="shared" si="14"/>
        <v>#REF!</v>
      </c>
    </row>
    <row r="102" spans="1:20" x14ac:dyDescent="0.25">
      <c r="A102"/>
      <c r="Q102" s="153" t="e">
        <f t="shared" si="11"/>
        <v>#REF!</v>
      </c>
      <c r="R102" s="20" t="e">
        <f t="shared" si="12"/>
        <v>#REF!</v>
      </c>
      <c r="S102" s="20" t="e">
        <f t="shared" si="13"/>
        <v>#REF!</v>
      </c>
      <c r="T102" s="20" t="e">
        <f t="shared" si="14"/>
        <v>#REF!</v>
      </c>
    </row>
    <row r="103" spans="1:20" x14ac:dyDescent="0.25">
      <c r="A103"/>
      <c r="Q103" s="153"/>
      <c r="R103" s="215" t="e">
        <f>SQRT(SUM(R2:R102))</f>
        <v>#REF!</v>
      </c>
      <c r="S103" s="215" t="e">
        <f t="shared" ref="S103:T103" si="15">SQRT(SUM(S2:S102))</f>
        <v>#REF!</v>
      </c>
      <c r="T103" s="215"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731</v>
      </c>
      <c r="C1" s="53"/>
      <c r="D1" s="5"/>
      <c r="E1" s="5"/>
      <c r="F1" s="2"/>
      <c r="G1" s="2"/>
      <c r="H1" s="2"/>
      <c r="I1" s="2"/>
      <c r="J1" s="2"/>
      <c r="K1" s="2"/>
      <c r="L1" s="5"/>
      <c r="M1" s="2"/>
      <c r="N1" s="2"/>
      <c r="O1" s="5"/>
      <c r="P1" s="5"/>
      <c r="Q1" s="5"/>
      <c r="R1" s="5"/>
      <c r="S1" s="5"/>
      <c r="T1" s="5"/>
      <c r="U1" s="5"/>
      <c r="V1" s="5"/>
      <c r="W1" s="5"/>
      <c r="X1" s="5"/>
      <c r="Y1" s="5"/>
      <c r="Z1" s="5"/>
    </row>
    <row r="2" spans="1:26" x14ac:dyDescent="0.25">
      <c r="A2" s="415" t="s">
        <v>5</v>
      </c>
      <c r="B2" s="415" t="s">
        <v>752</v>
      </c>
      <c r="C2" s="412" t="s">
        <v>773</v>
      </c>
      <c r="D2" s="415" t="s">
        <v>732</v>
      </c>
      <c r="E2" s="415" t="s">
        <v>753</v>
      </c>
      <c r="F2" s="412" t="s">
        <v>734</v>
      </c>
      <c r="G2" s="412" t="s">
        <v>751</v>
      </c>
      <c r="H2" s="412" t="s">
        <v>754</v>
      </c>
      <c r="I2" s="412" t="s">
        <v>754</v>
      </c>
      <c r="J2" s="412" t="s">
        <v>733</v>
      </c>
      <c r="K2" s="412" t="s">
        <v>733</v>
      </c>
      <c r="L2" s="308" t="s">
        <v>764</v>
      </c>
      <c r="M2" s="308" t="s">
        <v>730</v>
      </c>
      <c r="O2" s="417" t="s">
        <v>735</v>
      </c>
      <c r="P2" s="417" t="s">
        <v>736</v>
      </c>
    </row>
    <row r="3" spans="1:26" x14ac:dyDescent="0.25">
      <c r="A3" s="416"/>
      <c r="B3" s="416"/>
      <c r="C3" s="413"/>
      <c r="D3" s="416"/>
      <c r="E3" s="416"/>
      <c r="F3" s="413"/>
      <c r="G3" s="413"/>
      <c r="H3" s="413"/>
      <c r="I3" s="413"/>
      <c r="J3" s="413"/>
      <c r="K3" s="413"/>
      <c r="L3" s="310">
        <v>0.15</v>
      </c>
      <c r="M3" s="310">
        <v>0.85</v>
      </c>
      <c r="O3" s="417"/>
      <c r="P3" s="417"/>
    </row>
    <row r="4" spans="1:26" x14ac:dyDescent="0.25">
      <c r="A4" s="416"/>
      <c r="B4" s="416"/>
      <c r="C4" s="413"/>
      <c r="D4" s="416"/>
      <c r="E4" s="416"/>
      <c r="F4" s="413"/>
      <c r="G4" s="413"/>
      <c r="H4" s="413"/>
      <c r="I4" s="413"/>
      <c r="J4" s="413"/>
      <c r="K4" s="413"/>
      <c r="L4" s="322">
        <f ca="1">IFERROR(_xlfn.NORM.INV(1-L3,$O$20,$P$20),"")</f>
        <v>47.183839733347298</v>
      </c>
      <c r="M4" s="322">
        <f ca="1">IFERROR(_xlfn.NORM.INV(1-M3,$O$20,$P$20),"")</f>
        <v>21.566160266652698</v>
      </c>
      <c r="O4" s="417"/>
      <c r="P4" s="417"/>
    </row>
    <row r="5" spans="1:26" x14ac:dyDescent="0.25">
      <c r="A5" s="315">
        <v>1</v>
      </c>
      <c r="B5" s="351">
        <v>43983</v>
      </c>
      <c r="C5" s="309"/>
      <c r="D5" s="352">
        <v>300</v>
      </c>
      <c r="E5" s="352">
        <v>40</v>
      </c>
      <c r="F5" s="231">
        <f>IF(ISBLANK(E5),NA(),E5)</f>
        <v>40</v>
      </c>
      <c r="G5" s="232">
        <f>IF(OR(ISBLANK(F5),ISNA(F5)),"",F5)</f>
        <v>40</v>
      </c>
      <c r="H5" s="350">
        <f>IF(NOT(ISBLANK($B$5)),$D$5,"")</f>
        <v>300</v>
      </c>
      <c r="I5" s="350">
        <f>IF(NOT(ISBLANK($B$5)),$D$5,"")</f>
        <v>300</v>
      </c>
      <c r="J5" s="309"/>
      <c r="K5" s="309"/>
      <c r="L5" s="309"/>
      <c r="M5" s="309"/>
      <c r="O5" s="318">
        <f>IF(ISERROR(AVERAGE(E5:E56)),"",AVERAGE(E5:E56))</f>
        <v>34.375</v>
      </c>
      <c r="P5" s="318">
        <f>IF(ISERROR(IF(_xlfn.STDEV.P(E5:E56)=0,"",_xlfn.STDEV.P(E5:E56))),"",IF(_xlfn.STDEV.P(E5:E56)=0,"",_xlfn.STDEV.P(E5:E56)))</f>
        <v>12.358574958303242</v>
      </c>
      <c r="R5" s="307"/>
    </row>
    <row r="6" spans="1:26" x14ac:dyDescent="0.25">
      <c r="A6" s="315">
        <v>2</v>
      </c>
      <c r="B6" s="351">
        <v>43990</v>
      </c>
      <c r="C6" s="309"/>
      <c r="D6" s="352">
        <v>260</v>
      </c>
      <c r="E6" s="352">
        <v>30</v>
      </c>
      <c r="F6" s="232">
        <f t="shared" ref="F6:F56" si="0">IF(ISBLANK(B6),NA(),IF(ISBLANK(E6),NA(),F5+E6))</f>
        <v>70</v>
      </c>
      <c r="G6" s="232">
        <f t="shared" ref="G6:G18" si="1">IF(OR(ISBLANK(F6),ISNA(F6)),"",F6)</f>
        <v>70</v>
      </c>
      <c r="H6" s="232" cm="1">
        <f t="array" ref="H6">IF(ISBLANK($B6),NA(),IF(ISBLANK($D6),INDEX($D$5:$D$56,COUNT($D$5:$D$56)),$D6)+IF(ISNA($F5),MAX($G$5:$G$56),$F5))</f>
        <v>300</v>
      </c>
      <c r="I6" s="232" cm="1">
        <f t="array" ref="I6">IF(ISBLANK($B6),"",IF(ISBLANK($D6),INDEX($D$5:$D$56,COUNT($D$5:$D$56)),$D6)+IF(ISNA($F5),MAX($G$5:$G$56),$F5))</f>
        <v>300</v>
      </c>
      <c r="J6" s="231" t="e">
        <f>IF(AND(NOT(ISBLANK(E6)),ISBLANK(E7)),F6,NA())</f>
        <v>#N/A</v>
      </c>
      <c r="K6" s="311" t="str">
        <f t="shared" ref="K6:K56" si="2">IF(ISBLANK(B6),"",IF(OR(ISBLANK(J6),ISNA(J6)),"",J6))</f>
        <v/>
      </c>
      <c r="L6" s="309"/>
      <c r="M6" s="309"/>
      <c r="R6" s="307"/>
    </row>
    <row r="7" spans="1:26" ht="15" customHeight="1" x14ac:dyDescent="0.25">
      <c r="A7" s="315">
        <v>3</v>
      </c>
      <c r="B7" s="351">
        <v>43997</v>
      </c>
      <c r="C7" s="309"/>
      <c r="D7" s="352">
        <v>230</v>
      </c>
      <c r="E7" s="352">
        <v>50</v>
      </c>
      <c r="F7" s="232">
        <f t="shared" si="0"/>
        <v>120</v>
      </c>
      <c r="G7" s="232">
        <f t="shared" si="1"/>
        <v>120</v>
      </c>
      <c r="H7" s="232" cm="1">
        <f t="array" ref="H7">IF(ISBLANK($B7),NA(),IF(ISBLANK($D7),INDEX($D$5:$D$56,COUNT($D$5:$D$56)),$D7)+IF(ISNA($F6),MAX($G$5:$G$56),$F6))</f>
        <v>300</v>
      </c>
      <c r="I7" s="232" cm="1">
        <f t="array" ref="I7">IF(ISBLANK($B7),"",IF(ISBLANK($D7),INDEX($D$5:$D$56,COUNT($D$5:$D$56)),$D7)+IF(ISNA($F6),MAX($G$5:$G$56),$F6))</f>
        <v>300</v>
      </c>
      <c r="J7" s="231" t="e">
        <f>IF(AND(NOT(ISBLANK(E7)),ISBLANK(E8)),F7,IF(ISBLANK(E8),MAX($G$5:$G$56,J6)+$O$20,NA()))</f>
        <v>#N/A</v>
      </c>
      <c r="K7" s="311" t="str">
        <f t="shared" si="2"/>
        <v/>
      </c>
      <c r="L7" s="312" t="e">
        <f>IF(AND(ISBLANK($E7),NOT(ISBLANK($E6))),$K6+L$4,NA())</f>
        <v>#N/A</v>
      </c>
      <c r="M7" s="312" t="e">
        <f>IF(AND(ISBLANK($E7),NOT(ISBLANK($E6))),$K6+M$4,NA())</f>
        <v>#N/A</v>
      </c>
      <c r="O7" s="412" t="s">
        <v>761</v>
      </c>
      <c r="P7" s="412" t="s">
        <v>737</v>
      </c>
      <c r="Q7" s="412" t="s">
        <v>738</v>
      </c>
    </row>
    <row r="8" spans="1:26" ht="15" customHeight="1" x14ac:dyDescent="0.25">
      <c r="A8" s="315">
        <v>4</v>
      </c>
      <c r="B8" s="313">
        <v>44004</v>
      </c>
      <c r="C8" s="354"/>
      <c r="D8" s="314">
        <v>180</v>
      </c>
      <c r="E8" s="314">
        <v>45</v>
      </c>
      <c r="F8" s="232">
        <f t="shared" si="0"/>
        <v>165</v>
      </c>
      <c r="G8" s="232">
        <f t="shared" si="1"/>
        <v>165</v>
      </c>
      <c r="H8" s="232" cm="1">
        <f t="array" ref="H8">IF(ISBLANK($B8),NA(),IF(ISBLANK($D8),INDEX($D$5:$D$56,COUNT($D$5:$D$56)),$D8)+IF(ISNA($F7),MAX($G$5:$G$56),$F7))</f>
        <v>300</v>
      </c>
      <c r="I8" s="232" cm="1">
        <f t="array" ref="I8">IF(ISBLANK($B8),"",IF(ISBLANK($D8),INDEX($D$5:$D$56,COUNT($D$5:$D$56)),$D8)+IF(ISNA($F7),MAX($G$5:$G$56),$F7))</f>
        <v>300</v>
      </c>
      <c r="J8" s="232" t="e">
        <f ca="1">IF(ISBLANK(B8),NA(),IF(AND(NOT(ISBLANK(E8)),ISBLANK(E9)),MAX($G$5:$G$56),J7+($O$20*IF(ISBLANK(C8),1,C8))))</f>
        <v>#N/A</v>
      </c>
      <c r="K8" s="311" t="str">
        <f t="shared" ca="1" si="2"/>
        <v/>
      </c>
      <c r="L8" s="311" t="e">
        <f ca="1">IF(ISBLANK($B8),"",IF(ISNA(L7),IF(AND(ISBLANK($E8),NOT(ISBLANK($E7))),$K7+(L$4*IF(ISBLANK($C8),1,$C8)),L7+(L$4*IF(ISBLANK($C8),1,$C8))),L7+(L$4*IF(ISBLANK($C8),1,$C8))))</f>
        <v>#N/A</v>
      </c>
      <c r="M8" s="311" t="e">
        <f ca="1">IF(ISBLANK($B8),"",IF(ISNA(M7),IF(AND(ISBLANK($E8),NOT(ISBLANK($E7))),$K7+(M$4*IF(ISBLANK($C8),1,$C8)),M7+(M$4*IF(ISBLANK($C8),1,$C8))),M7+(M$4*IF(ISBLANK($C8),1,$C8))))</f>
        <v>#N/A</v>
      </c>
      <c r="O8" s="413"/>
      <c r="P8" s="413"/>
      <c r="Q8" s="413"/>
    </row>
    <row r="9" spans="1:26" x14ac:dyDescent="0.25">
      <c r="A9" s="315">
        <v>5</v>
      </c>
      <c r="B9" s="313">
        <v>44011</v>
      </c>
      <c r="C9" s="354"/>
      <c r="D9" s="314">
        <v>135</v>
      </c>
      <c r="E9" s="314">
        <v>30</v>
      </c>
      <c r="F9" s="232">
        <f t="shared" si="0"/>
        <v>195</v>
      </c>
      <c r="G9" s="232">
        <f t="shared" si="1"/>
        <v>195</v>
      </c>
      <c r="H9" s="232" cm="1">
        <f t="array" ref="H9">IF(ISBLANK($B9),NA(),IF(ISBLANK($D9),INDEX($D$5:$D$56,COUNT($D$5:$D$56)),$D9)+IF(ISNA($F8),MAX($G$5:$G$56),$F8))</f>
        <v>300</v>
      </c>
      <c r="I9" s="232" cm="1">
        <f t="array" ref="I9">IF(ISBLANK($B9),"",IF(ISBLANK($D9),INDEX($D$5:$D$56,COUNT($D$5:$D$56)),$D9)+IF(ISNA($F8),MAX($G$5:$G$56),$F8))</f>
        <v>300</v>
      </c>
      <c r="J9" s="232" t="e">
        <f t="shared" ref="J9:J56" ca="1" si="3">IF(ISBLANK(B9),NA(),IF(AND(NOT(ISBLANK(E9)),ISBLANK(E10)),MAX($G$5:$G$56),J8+($O$20*IF(ISBLANK(C9),1,C9))))</f>
        <v>#N/A</v>
      </c>
      <c r="K9" s="311" t="str">
        <f t="shared" ca="1" si="2"/>
        <v/>
      </c>
      <c r="L9" s="311" t="e">
        <f t="shared" ref="L9:L56" ca="1" si="4">IF(ISBLANK($B9),"",IF(ISNA(L8),IF(AND(ISBLANK($E9),NOT(ISBLANK($E8))),$K8+(L$4*IF(ISBLANK($C9),1,$C9)),L8+(L$4*IF(ISBLANK($C9),1,$C9))),L8+(L$4*IF(ISBLANK($C9),1,$C9))))</f>
        <v>#N/A</v>
      </c>
      <c r="M9" s="311" t="e">
        <f t="shared" ref="M9:M56" ca="1" si="5">IF(ISBLANK($B9),"",IF(ISNA(M8),IF(AND(ISBLANK($E9),NOT(ISBLANK($E8))),$K8+(M$4*IF(ISBLANK($C9),1,$C9)),M8+(M$4*IF(ISBLANK($C9),1,$C9))),M8+(M$4*IF(ISBLANK($C9),1,$C9))))</f>
        <v>#N/A</v>
      </c>
      <c r="O9" s="414"/>
      <c r="P9" s="414"/>
      <c r="Q9" s="414"/>
    </row>
    <row r="10" spans="1:26" x14ac:dyDescent="0.25">
      <c r="A10" s="315">
        <v>6</v>
      </c>
      <c r="B10" s="313">
        <v>44018</v>
      </c>
      <c r="C10" s="354"/>
      <c r="D10" s="314">
        <v>300</v>
      </c>
      <c r="E10" s="314">
        <v>10</v>
      </c>
      <c r="F10" s="232">
        <f t="shared" si="0"/>
        <v>205</v>
      </c>
      <c r="G10" s="232">
        <f t="shared" si="1"/>
        <v>205</v>
      </c>
      <c r="H10" s="232" cm="1">
        <f t="array" ref="H10">IF(ISBLANK($B10),NA(),IF(ISBLANK($D10),INDEX($D$5:$D$56,COUNT($D$5:$D$56)),$D10)+IF(ISNA($F9),MAX($G$5:$G$56),$F9))</f>
        <v>495</v>
      </c>
      <c r="I10" s="232" cm="1">
        <f t="array" ref="I10">IF(ISBLANK($B10),"",IF(ISBLANK($D10),INDEX($D$5:$D$56,COUNT($D$5:$D$56)),$D10)+IF(ISNA($F9),MAX($G$5:$G$56),$F9))</f>
        <v>495</v>
      </c>
      <c r="J10" s="232" t="e">
        <f t="shared" ca="1" si="3"/>
        <v>#N/A</v>
      </c>
      <c r="K10" s="311" t="str">
        <f t="shared" ca="1" si="2"/>
        <v/>
      </c>
      <c r="L10" s="311" t="e">
        <f t="shared" ca="1" si="4"/>
        <v>#N/A</v>
      </c>
      <c r="M10" s="311" t="e">
        <f t="shared" ca="1" si="5"/>
        <v>#N/A</v>
      </c>
      <c r="O10" s="295"/>
      <c r="P10" s="318">
        <f ca="1">IF(ISERROR(AVERAGE(INDIRECT(CONCATENATE("E",$O$10+4)):$E$56)),"",AVERAGE(INDIRECT(CONCATENATE("E",$O$10+4)):$E$56))</f>
        <v>34.375</v>
      </c>
      <c r="Q10" s="318">
        <f ca="1">IF(ISERROR(_xlfn.STDEV.P(INDIRECT(CONCATENATE("E",$O$10+4)):$E$56)),"",_xlfn.STDEV.P(INDIRECT(CONCATENATE("E",$O$10+4)):$E$56))</f>
        <v>12.358574958303242</v>
      </c>
    </row>
    <row r="11" spans="1:26" x14ac:dyDescent="0.25">
      <c r="A11" s="315">
        <v>7</v>
      </c>
      <c r="B11" s="313">
        <v>44025</v>
      </c>
      <c r="C11" s="354"/>
      <c r="D11" s="314">
        <v>290</v>
      </c>
      <c r="E11" s="314">
        <v>25</v>
      </c>
      <c r="F11" s="232">
        <f t="shared" si="0"/>
        <v>230</v>
      </c>
      <c r="G11" s="232">
        <f t="shared" si="1"/>
        <v>230</v>
      </c>
      <c r="H11" s="232" cm="1">
        <f t="array" ref="H11">IF(ISBLANK($B11),NA(),IF(ISBLANK($D11),INDEX($D$5:$D$56,COUNT($D$5:$D$56)),$D11)+IF(ISNA($F10),MAX($G$5:$G$56),$F10))</f>
        <v>495</v>
      </c>
      <c r="I11" s="232" cm="1">
        <f t="array" ref="I11">IF(ISBLANK($B11),"",IF(ISBLANK($D11),INDEX($D$5:$D$56,COUNT($D$5:$D$56)),$D11)+IF(ISNA($F10),MAX($G$5:$G$56),$F10))</f>
        <v>495</v>
      </c>
      <c r="J11" s="232" t="e">
        <f t="shared" ca="1" si="3"/>
        <v>#N/A</v>
      </c>
      <c r="K11" s="311" t="str">
        <f t="shared" ca="1" si="2"/>
        <v/>
      </c>
      <c r="L11" s="311" t="e">
        <f t="shared" ca="1" si="4"/>
        <v>#N/A</v>
      </c>
      <c r="M11" s="311" t="e">
        <f t="shared" ca="1" si="5"/>
        <v>#N/A</v>
      </c>
    </row>
    <row r="12" spans="1:26" x14ac:dyDescent="0.25">
      <c r="A12" s="315">
        <v>8</v>
      </c>
      <c r="B12" s="313">
        <v>44032</v>
      </c>
      <c r="C12" s="354"/>
      <c r="D12" s="314">
        <v>265</v>
      </c>
      <c r="E12" s="314">
        <v>45</v>
      </c>
      <c r="F12" s="232">
        <f t="shared" si="0"/>
        <v>275</v>
      </c>
      <c r="G12" s="232">
        <f t="shared" si="1"/>
        <v>275</v>
      </c>
      <c r="H12" s="232" cm="1">
        <f t="array" ref="H12">IF(ISBLANK($B12),NA(),IF(ISBLANK($D12),INDEX($D$5:$D$56,COUNT($D$5:$D$56)),$D12)+IF(ISNA($F11),MAX($G$5:$G$56),$F11))</f>
        <v>495</v>
      </c>
      <c r="I12" s="232" cm="1">
        <f t="array" ref="I12">IF(ISBLANK($B12),"",IF(ISBLANK($D12),INDEX($D$5:$D$56,COUNT($D$5:$D$56)),$D12)+IF(ISNA($F11),MAX($G$5:$G$56),$F11))</f>
        <v>495</v>
      </c>
      <c r="J12" s="232">
        <f t="shared" si="3"/>
        <v>275</v>
      </c>
      <c r="K12" s="311">
        <f t="shared" si="2"/>
        <v>275</v>
      </c>
      <c r="L12" s="311" t="e">
        <f t="shared" ca="1" si="4"/>
        <v>#N/A</v>
      </c>
      <c r="M12" s="311" t="e">
        <f t="shared" ca="1" si="5"/>
        <v>#N/A</v>
      </c>
      <c r="O12" s="412" t="s">
        <v>741</v>
      </c>
      <c r="P12" s="412" t="s">
        <v>742</v>
      </c>
    </row>
    <row r="13" spans="1:26" x14ac:dyDescent="0.25">
      <c r="A13" s="315">
        <v>9</v>
      </c>
      <c r="B13" s="313">
        <v>44039</v>
      </c>
      <c r="C13" s="354"/>
      <c r="D13" s="314">
        <v>150</v>
      </c>
      <c r="E13" s="314"/>
      <c r="F13" s="232" t="e">
        <f t="shared" si="0"/>
        <v>#N/A</v>
      </c>
      <c r="G13" s="232" t="str">
        <f t="shared" si="1"/>
        <v/>
      </c>
      <c r="H13" s="232" cm="1">
        <f t="array" ref="H13">IF(ISBLANK($B13),NA(),IF(ISBLANK($D13),INDEX($D$5:$D$56,COUNT($D$5:$D$56)),$D13)+IF(ISNA($F12),MAX($G$5:$G$56),$F12))</f>
        <v>425</v>
      </c>
      <c r="I13" s="232" cm="1">
        <f t="array" ref="I13">IF(ISBLANK($B13),"",IF(ISBLANK($D13),INDEX($D$5:$D$56,COUNT($D$5:$D$56)),$D13)+IF(ISNA($F12),MAX($G$5:$G$56),$F12))</f>
        <v>425</v>
      </c>
      <c r="J13" s="232">
        <f t="shared" ca="1" si="3"/>
        <v>309.375</v>
      </c>
      <c r="K13" s="311">
        <f t="shared" ca="1" si="2"/>
        <v>309.375</v>
      </c>
      <c r="L13" s="311">
        <f t="shared" ca="1" si="4"/>
        <v>322.18383973334733</v>
      </c>
      <c r="M13" s="311">
        <f t="shared" ca="1" si="5"/>
        <v>296.56616026665267</v>
      </c>
      <c r="O13" s="413"/>
      <c r="P13" s="413"/>
    </row>
    <row r="14" spans="1:26" x14ac:dyDescent="0.25">
      <c r="A14" s="315">
        <v>10</v>
      </c>
      <c r="B14" s="313">
        <v>44046</v>
      </c>
      <c r="C14" s="354"/>
      <c r="D14" s="314"/>
      <c r="E14" s="314"/>
      <c r="F14" s="232" t="e">
        <f t="shared" si="0"/>
        <v>#N/A</v>
      </c>
      <c r="G14" s="232" t="str">
        <f t="shared" si="1"/>
        <v/>
      </c>
      <c r="H14" s="232" cm="1">
        <f t="array" ref="H14">IF(ISBLANK($B14),NA(),IF(ISBLANK($D14),INDEX($D$5:$D$56,COUNT($D$5:$D$56)),$D14)+IF(ISNA($F13),MAX($G$5:$G$56),$F13))</f>
        <v>425</v>
      </c>
      <c r="I14" s="232" cm="1">
        <f t="array" ref="I14">IF(ISBLANK($B14),"",IF(ISBLANK($D14),INDEX($D$5:$D$56,COUNT($D$5:$D$56)),$D14)+IF(ISNA($F13),MAX($G$5:$G$56),$F13))</f>
        <v>425</v>
      </c>
      <c r="J14" s="232">
        <f t="shared" ca="1" si="3"/>
        <v>343.75</v>
      </c>
      <c r="K14" s="311">
        <f t="shared" ca="1" si="2"/>
        <v>343.75</v>
      </c>
      <c r="L14" s="311">
        <f t="shared" ca="1" si="4"/>
        <v>369.36767946669465</v>
      </c>
      <c r="M14" s="311">
        <f t="shared" ca="1" si="5"/>
        <v>318.13232053330535</v>
      </c>
      <c r="O14" s="414"/>
      <c r="P14" s="414"/>
    </row>
    <row r="15" spans="1:26" x14ac:dyDescent="0.25">
      <c r="A15" s="315">
        <v>11</v>
      </c>
      <c r="B15" s="313">
        <v>44053</v>
      </c>
      <c r="C15" s="354">
        <v>0</v>
      </c>
      <c r="D15" s="314"/>
      <c r="E15" s="314"/>
      <c r="F15" s="232" t="e">
        <f t="shared" si="0"/>
        <v>#N/A</v>
      </c>
      <c r="G15" s="232" t="str">
        <f t="shared" si="1"/>
        <v/>
      </c>
      <c r="H15" s="232" cm="1">
        <f t="array" ref="H15">IF(ISBLANK($B15),NA(),IF(ISBLANK($D15),INDEX($D$5:$D$56,COUNT($D$5:$D$56)),$D15)+IF(ISNA($F14),MAX($G$5:$G$56),$F14))</f>
        <v>425</v>
      </c>
      <c r="I15" s="232" cm="1">
        <f t="array" ref="I15">IF(ISBLANK($B15),"",IF(ISBLANK($D15),INDEX($D$5:$D$56,COUNT($D$5:$D$56)),$D15)+IF(ISNA($F14),MAX($G$5:$G$56),$F14))</f>
        <v>425</v>
      </c>
      <c r="J15" s="232">
        <f t="shared" ca="1" si="3"/>
        <v>343.75</v>
      </c>
      <c r="K15" s="311">
        <f t="shared" ca="1" si="2"/>
        <v>343.75</v>
      </c>
      <c r="L15" s="311">
        <f t="shared" ca="1" si="4"/>
        <v>369.36767946669465</v>
      </c>
      <c r="M15" s="311">
        <f t="shared" ca="1" si="5"/>
        <v>318.13232053330535</v>
      </c>
      <c r="O15" s="317"/>
      <c r="P15" s="317"/>
    </row>
    <row r="16" spans="1:26" x14ac:dyDescent="0.25">
      <c r="A16" s="315">
        <v>12</v>
      </c>
      <c r="B16" s="313">
        <v>44060</v>
      </c>
      <c r="C16" s="354"/>
      <c r="D16" s="314"/>
      <c r="E16" s="314"/>
      <c r="F16" s="232" t="e">
        <f t="shared" si="0"/>
        <v>#N/A</v>
      </c>
      <c r="G16" s="232" t="str">
        <f t="shared" si="1"/>
        <v/>
      </c>
      <c r="H16" s="232" cm="1">
        <f t="array" ref="H16">IF(ISBLANK($B16),NA(),IF(ISBLANK($D16),INDEX($D$5:$D$56,COUNT($D$5:$D$56)),$D16)+IF(ISNA($F15),MAX($G$5:$G$56),$F15))</f>
        <v>425</v>
      </c>
      <c r="I16" s="232" cm="1">
        <f t="array" ref="I16">IF(ISBLANK($B16),"",IF(ISBLANK($D16),INDEX($D$5:$D$56,COUNT($D$5:$D$56)),$D16)+IF(ISNA($F15),MAX($G$5:$G$56),$F15))</f>
        <v>425</v>
      </c>
      <c r="J16" s="232">
        <f t="shared" ca="1" si="3"/>
        <v>378.125</v>
      </c>
      <c r="K16" s="311">
        <f t="shared" ca="1" si="2"/>
        <v>378.125</v>
      </c>
      <c r="L16" s="311">
        <f t="shared" ca="1" si="4"/>
        <v>416.55151920004198</v>
      </c>
      <c r="M16" s="311">
        <f t="shared" ca="1" si="5"/>
        <v>339.69848079995802</v>
      </c>
    </row>
    <row r="17" spans="1:16" x14ac:dyDescent="0.25">
      <c r="A17" s="315">
        <v>13</v>
      </c>
      <c r="B17" s="313">
        <v>44067</v>
      </c>
      <c r="C17" s="354"/>
      <c r="D17" s="314"/>
      <c r="E17" s="314"/>
      <c r="F17" s="232" t="e">
        <f t="shared" si="0"/>
        <v>#N/A</v>
      </c>
      <c r="G17" s="232" t="str">
        <f t="shared" si="1"/>
        <v/>
      </c>
      <c r="H17" s="232" cm="1">
        <f t="array" ref="H17">IF(ISBLANK($B17),NA(),IF(ISBLANK($D17),INDEX($D$5:$D$56,COUNT($D$5:$D$56)),$D17)+IF(ISNA($F16),MAX($G$5:$G$56),$F16))</f>
        <v>425</v>
      </c>
      <c r="I17" s="232" cm="1">
        <f t="array" ref="I17">IF(ISBLANK($B17),"",IF(ISBLANK($D17),INDEX($D$5:$D$56,COUNT($D$5:$D$56)),$D17)+IF(ISNA($F16),MAX($G$5:$G$56),$F16))</f>
        <v>425</v>
      </c>
      <c r="J17" s="232">
        <f t="shared" ca="1" si="3"/>
        <v>412.5</v>
      </c>
      <c r="K17" s="311">
        <f t="shared" ca="1" si="2"/>
        <v>412.5</v>
      </c>
      <c r="L17" s="311">
        <f t="shared" ca="1" si="4"/>
        <v>463.73535893338931</v>
      </c>
      <c r="M17" s="311">
        <f t="shared" ca="1" si="5"/>
        <v>361.26464106661069</v>
      </c>
      <c r="O17" s="412" t="s">
        <v>740</v>
      </c>
      <c r="P17" s="412" t="s">
        <v>739</v>
      </c>
    </row>
    <row r="18" spans="1:16" x14ac:dyDescent="0.25">
      <c r="A18" s="315">
        <v>14</v>
      </c>
      <c r="B18" s="313">
        <v>44074</v>
      </c>
      <c r="C18" s="354"/>
      <c r="D18" s="314"/>
      <c r="E18" s="314"/>
      <c r="F18" s="232" t="e">
        <f t="shared" si="0"/>
        <v>#N/A</v>
      </c>
      <c r="G18" s="232" t="str">
        <f t="shared" si="1"/>
        <v/>
      </c>
      <c r="H18" s="232" cm="1">
        <f t="array" ref="H18">IF(ISBLANK($B18),NA(),IF(ISBLANK($D18),INDEX($D$5:$D$56,COUNT($D$5:$D$56)),$D18)+IF(ISNA($F17),MAX($G$5:$G$56),$F17))</f>
        <v>425</v>
      </c>
      <c r="I18" s="232" cm="1">
        <f t="array" ref="I18">IF(ISBLANK($B18),"",IF(ISBLANK($D18),INDEX($D$5:$D$56,COUNT($D$5:$D$56)),$D18)+IF(ISNA($F17),MAX($G$5:$G$56),$F17))</f>
        <v>425</v>
      </c>
      <c r="J18" s="232">
        <f t="shared" ca="1" si="3"/>
        <v>446.875</v>
      </c>
      <c r="K18" s="311">
        <f t="shared" ca="1" si="2"/>
        <v>446.875</v>
      </c>
      <c r="L18" s="311">
        <f t="shared" ca="1" si="4"/>
        <v>510.91919866673663</v>
      </c>
      <c r="M18" s="311">
        <f t="shared" ca="1" si="5"/>
        <v>382.83080133326337</v>
      </c>
      <c r="O18" s="413"/>
      <c r="P18" s="413"/>
    </row>
    <row r="19" spans="1:16" x14ac:dyDescent="0.25">
      <c r="A19" s="315">
        <v>15</v>
      </c>
      <c r="B19" s="313">
        <v>44081</v>
      </c>
      <c r="C19" s="354"/>
      <c r="D19" s="314"/>
      <c r="E19" s="314"/>
      <c r="F19" s="232" t="e">
        <f t="shared" si="0"/>
        <v>#N/A</v>
      </c>
      <c r="G19" s="232" t="str">
        <f t="shared" ref="G19:G56" si="6">IF(OR(ISBLANK(F19),ISNA(F19)),"",F19)</f>
        <v/>
      </c>
      <c r="H19" s="232" cm="1">
        <f t="array" ref="H19">IF(ISBLANK($B19),NA(),IF(ISBLANK($D19),INDEX($D$5:$D$56,COUNT($D$5:$D$56)),$D19)+IF(ISNA($F18),MAX($G$5:$G$56),$F18))</f>
        <v>425</v>
      </c>
      <c r="I19" s="232" cm="1">
        <f t="array" ref="I19">IF(ISBLANK($B19),"",IF(ISBLANK($D19),INDEX($D$5:$D$56,COUNT($D$5:$D$56)),$D19)+IF(ISNA($F18),MAX($G$5:$G$56),$F18))</f>
        <v>425</v>
      </c>
      <c r="J19" s="232">
        <f t="shared" ca="1" si="3"/>
        <v>481.25</v>
      </c>
      <c r="K19" s="311">
        <f t="shared" ca="1" si="2"/>
        <v>481.25</v>
      </c>
      <c r="L19" s="311">
        <f t="shared" ca="1" si="4"/>
        <v>558.10303840008396</v>
      </c>
      <c r="M19" s="311">
        <f t="shared" ca="1" si="5"/>
        <v>404.39696159991604</v>
      </c>
      <c r="O19" s="414"/>
      <c r="P19" s="414"/>
    </row>
    <row r="20" spans="1:16" x14ac:dyDescent="0.25">
      <c r="A20" s="315">
        <v>16</v>
      </c>
      <c r="B20" s="313">
        <v>44088</v>
      </c>
      <c r="C20" s="354"/>
      <c r="D20" s="314"/>
      <c r="E20" s="314"/>
      <c r="F20" s="232" t="e">
        <f t="shared" si="0"/>
        <v>#N/A</v>
      </c>
      <c r="G20" s="232" t="str">
        <f t="shared" si="6"/>
        <v/>
      </c>
      <c r="H20" s="232" cm="1">
        <f t="array" ref="H20">IF(ISBLANK($B20),NA(),IF(ISBLANK($D20),INDEX($D$5:$D$56,COUNT($D$5:$D$56)),$D20)+IF(ISNA($F19),MAX($G$5:$G$56),$F19))</f>
        <v>425</v>
      </c>
      <c r="I20" s="232" cm="1">
        <f t="array" ref="I20">IF(ISBLANK($B20),"",IF(ISBLANK($D20),INDEX($D$5:$D$56,COUNT($D$5:$D$56)),$D20)+IF(ISNA($F19),MAX($G$5:$G$56),$F19))</f>
        <v>425</v>
      </c>
      <c r="J20" s="232">
        <f t="shared" ca="1" si="3"/>
        <v>515.625</v>
      </c>
      <c r="K20" s="311">
        <f t="shared" ca="1" si="2"/>
        <v>515.625</v>
      </c>
      <c r="L20" s="311">
        <f t="shared" ca="1" si="4"/>
        <v>605.28687813343129</v>
      </c>
      <c r="M20" s="311">
        <f t="shared" ca="1" si="5"/>
        <v>425.96312186656871</v>
      </c>
      <c r="O20" s="319">
        <f ca="1">IF(ISBLANK(O15),P10,O15)</f>
        <v>34.375</v>
      </c>
      <c r="P20" s="319">
        <f ca="1">IF(ISBLANK(P15),Q10,P15)</f>
        <v>12.358574958303242</v>
      </c>
    </row>
    <row r="21" spans="1:16" hidden="1" x14ac:dyDescent="0.25">
      <c r="A21" s="315">
        <v>17</v>
      </c>
      <c r="B21" s="313"/>
      <c r="C21" s="354"/>
      <c r="D21" s="314"/>
      <c r="E21" s="314"/>
      <c r="F21" s="232" t="e">
        <f t="shared" si="0"/>
        <v>#N/A</v>
      </c>
      <c r="G21" s="232" t="str">
        <f t="shared" si="6"/>
        <v/>
      </c>
      <c r="H21" s="232" t="e" cm="1">
        <f t="array" ref="H21">IF(ISBLANK($B21),NA(),IF(ISBLANK($D21),INDEX($D$5:$D$56,COUNT($D$5:$D$56)),$D21)+IF(ISNA($F20),MAX($G$5:$G$56),$F20))</f>
        <v>#N/A</v>
      </c>
      <c r="I21" s="232" t="str" cm="1">
        <f t="array" ref="I21">IF(ISBLANK($B21),"",IF(ISBLANK($D21),INDEX($D$5:$D$56,COUNT($D$5:$D$56)),$D21)+IF(ISNA($F20),MAX($G$5:$G$56),$F20))</f>
        <v/>
      </c>
      <c r="J21" s="232" t="e">
        <f t="shared" si="3"/>
        <v>#N/A</v>
      </c>
      <c r="K21" s="311" t="str">
        <f t="shared" si="2"/>
        <v/>
      </c>
      <c r="L21" s="311" t="str">
        <f t="shared" si="4"/>
        <v/>
      </c>
      <c r="M21" s="311" t="str">
        <f t="shared" si="5"/>
        <v/>
      </c>
    </row>
    <row r="22" spans="1:16" hidden="1" x14ac:dyDescent="0.25">
      <c r="A22" s="315">
        <v>18</v>
      </c>
      <c r="B22" s="313"/>
      <c r="C22" s="354"/>
      <c r="D22" s="314"/>
      <c r="E22" s="314"/>
      <c r="F22" s="232" t="e">
        <f t="shared" si="0"/>
        <v>#N/A</v>
      </c>
      <c r="G22" s="232" t="str">
        <f t="shared" si="6"/>
        <v/>
      </c>
      <c r="H22" s="232" t="e" cm="1">
        <f t="array" ref="H22">IF(ISBLANK($B22),NA(),IF(ISBLANK($D22),INDEX($D$5:$D$56,COUNT($D$5:$D$56)),$D22)+IF(ISNA($F21),MAX($G$5:$G$56),$F21))</f>
        <v>#N/A</v>
      </c>
      <c r="I22" s="232" t="str" cm="1">
        <f t="array" ref="I22">IF(ISBLANK($B22),"",IF(ISBLANK($D22),INDEX($D$5:$D$56,COUNT($D$5:$D$56)),$D22)+IF(ISNA($F21),MAX($G$5:$G$56),$F21))</f>
        <v/>
      </c>
      <c r="J22" s="232" t="e">
        <f t="shared" si="3"/>
        <v>#N/A</v>
      </c>
      <c r="K22" s="311" t="str">
        <f t="shared" si="2"/>
        <v/>
      </c>
      <c r="L22" s="311" t="str">
        <f t="shared" si="4"/>
        <v/>
      </c>
      <c r="M22" s="311" t="str">
        <f t="shared" si="5"/>
        <v/>
      </c>
    </row>
    <row r="23" spans="1:16" hidden="1" x14ac:dyDescent="0.25">
      <c r="A23" s="315">
        <v>19</v>
      </c>
      <c r="B23" s="313"/>
      <c r="C23" s="354"/>
      <c r="D23" s="314"/>
      <c r="E23" s="314"/>
      <c r="F23" s="232" t="e">
        <f t="shared" si="0"/>
        <v>#N/A</v>
      </c>
      <c r="G23" s="232" t="str">
        <f t="shared" si="6"/>
        <v/>
      </c>
      <c r="H23" s="232" t="e" cm="1">
        <f t="array" ref="H23">IF(ISBLANK($B23),NA(),IF(ISBLANK($D23),INDEX($D$5:$D$56,COUNT($D$5:$D$56)),$D23)+IF(ISNA($F22),MAX($G$5:$G$56),$F22))</f>
        <v>#N/A</v>
      </c>
      <c r="I23" s="232" t="str" cm="1">
        <f t="array" ref="I23">IF(ISBLANK($B23),"",IF(ISBLANK($D23),INDEX($D$5:$D$56,COUNT($D$5:$D$56)),$D23)+IF(ISNA($F22),MAX($G$5:$G$56),$F22))</f>
        <v/>
      </c>
      <c r="J23" s="232" t="e">
        <f t="shared" si="3"/>
        <v>#N/A</v>
      </c>
      <c r="K23" s="311" t="str">
        <f t="shared" si="2"/>
        <v/>
      </c>
      <c r="L23" s="311" t="str">
        <f t="shared" si="4"/>
        <v/>
      </c>
      <c r="M23" s="311" t="str">
        <f t="shared" si="5"/>
        <v/>
      </c>
    </row>
    <row r="24" spans="1:16" hidden="1" x14ac:dyDescent="0.25">
      <c r="A24" s="315">
        <v>20</v>
      </c>
      <c r="B24" s="313"/>
      <c r="C24" s="354"/>
      <c r="D24" s="314"/>
      <c r="E24" s="314"/>
      <c r="F24" s="232" t="e">
        <f t="shared" si="0"/>
        <v>#N/A</v>
      </c>
      <c r="G24" s="232" t="str">
        <f t="shared" si="6"/>
        <v/>
      </c>
      <c r="H24" s="232" t="e" cm="1">
        <f t="array" ref="H24">IF(ISBLANK($B24),NA(),IF(ISBLANK($D24),INDEX($D$5:$D$56,COUNT($D$5:$D$56)),$D24)+IF(ISNA($F23),MAX($G$5:$G$56),$F23))</f>
        <v>#N/A</v>
      </c>
      <c r="I24" s="232" t="str" cm="1">
        <f t="array" ref="I24">IF(ISBLANK($B24),"",IF(ISBLANK($D24),INDEX($D$5:$D$56,COUNT($D$5:$D$56)),$D24)+IF(ISNA($F23),MAX($G$5:$G$56),$F23))</f>
        <v/>
      </c>
      <c r="J24" s="232" t="e">
        <f t="shared" si="3"/>
        <v>#N/A</v>
      </c>
      <c r="K24" s="311" t="str">
        <f t="shared" si="2"/>
        <v/>
      </c>
      <c r="L24" s="311" t="str">
        <f t="shared" si="4"/>
        <v/>
      </c>
      <c r="M24" s="311" t="str">
        <f t="shared" si="5"/>
        <v/>
      </c>
    </row>
    <row r="25" spans="1:16" hidden="1" x14ac:dyDescent="0.25">
      <c r="A25" s="315">
        <v>21</v>
      </c>
      <c r="B25" s="313"/>
      <c r="C25" s="354"/>
      <c r="D25" s="314"/>
      <c r="E25" s="314"/>
      <c r="F25" s="232" t="e">
        <f t="shared" si="0"/>
        <v>#N/A</v>
      </c>
      <c r="G25" s="232" t="str">
        <f t="shared" si="6"/>
        <v/>
      </c>
      <c r="H25" s="232" t="e" cm="1">
        <f t="array" ref="H25">IF(ISBLANK($B25),NA(),IF(ISBLANK($D25),INDEX($D$5:$D$56,COUNT($D$5:$D$56)),$D25)+IF(ISNA($F24),MAX($G$5:$G$56),$F24))</f>
        <v>#N/A</v>
      </c>
      <c r="I25" s="232" t="str" cm="1">
        <f t="array" ref="I25">IF(ISBLANK($B25),"",IF(ISBLANK($D25),INDEX($D$5:$D$56,COUNT($D$5:$D$56)),$D25)+IF(ISNA($F24),MAX($G$5:$G$56),$F24))</f>
        <v/>
      </c>
      <c r="J25" s="232" t="e">
        <f t="shared" si="3"/>
        <v>#N/A</v>
      </c>
      <c r="K25" s="311" t="str">
        <f t="shared" si="2"/>
        <v/>
      </c>
      <c r="L25" s="311" t="str">
        <f t="shared" si="4"/>
        <v/>
      </c>
      <c r="M25" s="311" t="str">
        <f t="shared" si="5"/>
        <v/>
      </c>
    </row>
    <row r="26" spans="1:16" hidden="1" x14ac:dyDescent="0.25">
      <c r="A26" s="315">
        <v>22</v>
      </c>
      <c r="B26" s="313"/>
      <c r="C26" s="354"/>
      <c r="D26" s="314"/>
      <c r="E26" s="314"/>
      <c r="F26" s="232" t="e">
        <f t="shared" si="0"/>
        <v>#N/A</v>
      </c>
      <c r="G26" s="232" t="str">
        <f t="shared" si="6"/>
        <v/>
      </c>
      <c r="H26" s="232" t="e" cm="1">
        <f t="array" ref="H26">IF(ISBLANK($B26),NA(),IF(ISBLANK($D26),INDEX($D$5:$D$56,COUNT($D$5:$D$56)),$D26)+IF(ISNA($F25),MAX($G$5:$G$56),$F25))</f>
        <v>#N/A</v>
      </c>
      <c r="I26" s="232" t="str" cm="1">
        <f t="array" ref="I26">IF(ISBLANK($B26),"",IF(ISBLANK($D26),INDEX($D$5:$D$56,COUNT($D$5:$D$56)),$D26)+IF(ISNA($F25),MAX($G$5:$G$56),$F25))</f>
        <v/>
      </c>
      <c r="J26" s="232" t="e">
        <f t="shared" si="3"/>
        <v>#N/A</v>
      </c>
      <c r="K26" s="311" t="str">
        <f t="shared" si="2"/>
        <v/>
      </c>
      <c r="L26" s="311" t="str">
        <f t="shared" si="4"/>
        <v/>
      </c>
      <c r="M26" s="311" t="str">
        <f t="shared" si="5"/>
        <v/>
      </c>
    </row>
    <row r="27" spans="1:16" hidden="1" x14ac:dyDescent="0.25">
      <c r="A27" s="315">
        <v>23</v>
      </c>
      <c r="B27" s="313"/>
      <c r="C27" s="354"/>
      <c r="D27" s="314"/>
      <c r="E27" s="314"/>
      <c r="F27" s="232" t="e">
        <f t="shared" si="0"/>
        <v>#N/A</v>
      </c>
      <c r="G27" s="232" t="str">
        <f t="shared" si="6"/>
        <v/>
      </c>
      <c r="H27" s="232" t="e" cm="1">
        <f t="array" ref="H27">IF(ISBLANK($B27),NA(),IF(ISBLANK($D27),INDEX($D$5:$D$56,COUNT($D$5:$D$56)),$D27)+IF(ISNA($F26),MAX($G$5:$G$56),$F26))</f>
        <v>#N/A</v>
      </c>
      <c r="I27" s="232" t="str" cm="1">
        <f t="array" ref="I27">IF(ISBLANK($B27),"",IF(ISBLANK($D27),INDEX($D$5:$D$56,COUNT($D$5:$D$56)),$D27)+IF(ISNA($F26),MAX($G$5:$G$56),$F26))</f>
        <v/>
      </c>
      <c r="J27" s="232" t="e">
        <f t="shared" si="3"/>
        <v>#N/A</v>
      </c>
      <c r="K27" s="311" t="str">
        <f t="shared" si="2"/>
        <v/>
      </c>
      <c r="L27" s="311" t="str">
        <f t="shared" si="4"/>
        <v/>
      </c>
      <c r="M27" s="311" t="str">
        <f t="shared" si="5"/>
        <v/>
      </c>
    </row>
    <row r="28" spans="1:16" hidden="1" x14ac:dyDescent="0.25">
      <c r="A28" s="315">
        <v>24</v>
      </c>
      <c r="B28" s="313"/>
      <c r="C28" s="354"/>
      <c r="D28" s="314"/>
      <c r="E28" s="314"/>
      <c r="F28" s="232" t="e">
        <f t="shared" si="0"/>
        <v>#N/A</v>
      </c>
      <c r="G28" s="232" t="str">
        <f t="shared" si="6"/>
        <v/>
      </c>
      <c r="H28" s="232" t="e" cm="1">
        <f t="array" ref="H28">IF(ISBLANK($B28),NA(),IF(ISBLANK($D28),INDEX($D$5:$D$56,COUNT($D$5:$D$56)),$D28)+IF(ISNA($F27),MAX($G$5:$G$56),$F27))</f>
        <v>#N/A</v>
      </c>
      <c r="I28" s="232" t="str" cm="1">
        <f t="array" ref="I28">IF(ISBLANK($B28),"",IF(ISBLANK($D28),INDEX($D$5:$D$56,COUNT($D$5:$D$56)),$D28)+IF(ISNA($F27),MAX($G$5:$G$56),$F27))</f>
        <v/>
      </c>
      <c r="J28" s="232" t="e">
        <f t="shared" si="3"/>
        <v>#N/A</v>
      </c>
      <c r="K28" s="311" t="str">
        <f t="shared" si="2"/>
        <v/>
      </c>
      <c r="L28" s="311" t="str">
        <f t="shared" si="4"/>
        <v/>
      </c>
      <c r="M28" s="311" t="str">
        <f t="shared" si="5"/>
        <v/>
      </c>
    </row>
    <row r="29" spans="1:16" hidden="1" x14ac:dyDescent="0.25">
      <c r="A29" s="315">
        <v>25</v>
      </c>
      <c r="B29" s="313"/>
      <c r="C29" s="354"/>
      <c r="D29" s="314"/>
      <c r="E29" s="314"/>
      <c r="F29" s="232" t="e">
        <f t="shared" si="0"/>
        <v>#N/A</v>
      </c>
      <c r="G29" s="232" t="str">
        <f t="shared" si="6"/>
        <v/>
      </c>
      <c r="H29" s="232" t="e" cm="1">
        <f t="array" ref="H29">IF(ISBLANK($B29),NA(),IF(ISBLANK($D29),INDEX($D$5:$D$56,COUNT($D$5:$D$56)),$D29)+IF(ISNA($F28),MAX($G$5:$G$56),$F28))</f>
        <v>#N/A</v>
      </c>
      <c r="I29" s="232" t="str" cm="1">
        <f t="array" ref="I29">IF(ISBLANK($B29),"",IF(ISBLANK($D29),INDEX($D$5:$D$56,COUNT($D$5:$D$56)),$D29)+IF(ISNA($F28),MAX($G$5:$G$56),$F28))</f>
        <v/>
      </c>
      <c r="J29" s="232" t="e">
        <f t="shared" si="3"/>
        <v>#N/A</v>
      </c>
      <c r="K29" s="311" t="str">
        <f t="shared" si="2"/>
        <v/>
      </c>
      <c r="L29" s="311" t="str">
        <f t="shared" si="4"/>
        <v/>
      </c>
      <c r="M29" s="311" t="str">
        <f t="shared" si="5"/>
        <v/>
      </c>
    </row>
    <row r="30" spans="1:16" hidden="1" x14ac:dyDescent="0.25">
      <c r="A30" s="315">
        <v>26</v>
      </c>
      <c r="B30" s="313"/>
      <c r="C30" s="354"/>
      <c r="D30" s="314"/>
      <c r="E30" s="314"/>
      <c r="F30" s="232" t="e">
        <f t="shared" si="0"/>
        <v>#N/A</v>
      </c>
      <c r="G30" s="232" t="str">
        <f t="shared" si="6"/>
        <v/>
      </c>
      <c r="H30" s="232" t="e" cm="1">
        <f t="array" ref="H30">IF(ISBLANK($B30),NA(),IF(ISBLANK($D30),INDEX($D$5:$D$56,COUNT($D$5:$D$56)),$D30)+IF(ISNA($F29),MAX($G$5:$G$56),$F29))</f>
        <v>#N/A</v>
      </c>
      <c r="I30" s="232" t="str" cm="1">
        <f t="array" ref="I30">IF(ISBLANK($B30),"",IF(ISBLANK($D30),INDEX($D$5:$D$56,COUNT($D$5:$D$56)),$D30)+IF(ISNA($F29),MAX($G$5:$G$56),$F29))</f>
        <v/>
      </c>
      <c r="J30" s="232" t="e">
        <f t="shared" si="3"/>
        <v>#N/A</v>
      </c>
      <c r="K30" s="311" t="str">
        <f t="shared" si="2"/>
        <v/>
      </c>
      <c r="L30" s="311" t="str">
        <f t="shared" si="4"/>
        <v/>
      </c>
      <c r="M30" s="311" t="str">
        <f t="shared" si="5"/>
        <v/>
      </c>
    </row>
    <row r="31" spans="1:16" hidden="1" x14ac:dyDescent="0.25">
      <c r="A31" s="315">
        <v>27</v>
      </c>
      <c r="B31" s="313"/>
      <c r="C31" s="354"/>
      <c r="D31" s="314"/>
      <c r="E31" s="314"/>
      <c r="F31" s="232" t="e">
        <f t="shared" si="0"/>
        <v>#N/A</v>
      </c>
      <c r="G31" s="232" t="str">
        <f t="shared" si="6"/>
        <v/>
      </c>
      <c r="H31" s="232" t="e" cm="1">
        <f t="array" ref="H31">IF(ISBLANK($B31),NA(),IF(ISBLANK($D31),INDEX($D$5:$D$56,COUNT($D$5:$D$56)),$D31)+IF(ISNA($F30),MAX($G$5:$G$56),$F30))</f>
        <v>#N/A</v>
      </c>
      <c r="I31" s="232" t="str" cm="1">
        <f t="array" ref="I31">IF(ISBLANK($B31),"",IF(ISBLANK($D31),INDEX($D$5:$D$56,COUNT($D$5:$D$56)),$D31)+IF(ISNA($F30),MAX($G$5:$G$56),$F30))</f>
        <v/>
      </c>
      <c r="J31" s="232" t="e">
        <f t="shared" si="3"/>
        <v>#N/A</v>
      </c>
      <c r="K31" s="311" t="str">
        <f t="shared" si="2"/>
        <v/>
      </c>
      <c r="L31" s="311" t="str">
        <f t="shared" si="4"/>
        <v/>
      </c>
      <c r="M31" s="311" t="str">
        <f t="shared" si="5"/>
        <v/>
      </c>
    </row>
    <row r="32" spans="1:16" hidden="1" x14ac:dyDescent="0.25">
      <c r="A32" s="315">
        <v>28</v>
      </c>
      <c r="B32" s="313"/>
      <c r="C32" s="354"/>
      <c r="D32" s="314"/>
      <c r="E32" s="314"/>
      <c r="F32" s="232" t="e">
        <f t="shared" si="0"/>
        <v>#N/A</v>
      </c>
      <c r="G32" s="232" t="str">
        <f t="shared" si="6"/>
        <v/>
      </c>
      <c r="H32" s="232" t="e" cm="1">
        <f t="array" ref="H32">IF(ISBLANK($B32),NA(),IF(ISBLANK($D32),INDEX($D$5:$D$56,COUNT($D$5:$D$56)),$D32)+IF(ISNA($F31),MAX($G$5:$G$56),$F31))</f>
        <v>#N/A</v>
      </c>
      <c r="I32" s="232" t="str" cm="1">
        <f t="array" ref="I32">IF(ISBLANK($B32),"",IF(ISBLANK($D32),INDEX($D$5:$D$56,COUNT($D$5:$D$56)),$D32)+IF(ISNA($F31),MAX($G$5:$G$56),$F31))</f>
        <v/>
      </c>
      <c r="J32" s="232" t="e">
        <f t="shared" si="3"/>
        <v>#N/A</v>
      </c>
      <c r="K32" s="311" t="str">
        <f t="shared" si="2"/>
        <v/>
      </c>
      <c r="L32" s="311" t="str">
        <f t="shared" si="4"/>
        <v/>
      </c>
      <c r="M32" s="311" t="str">
        <f t="shared" si="5"/>
        <v/>
      </c>
    </row>
    <row r="33" spans="1:13" hidden="1" x14ac:dyDescent="0.25">
      <c r="A33" s="315">
        <v>29</v>
      </c>
      <c r="B33" s="313"/>
      <c r="C33" s="354"/>
      <c r="D33" s="314"/>
      <c r="E33" s="314"/>
      <c r="F33" s="232" t="e">
        <f t="shared" si="0"/>
        <v>#N/A</v>
      </c>
      <c r="G33" s="232" t="str">
        <f t="shared" si="6"/>
        <v/>
      </c>
      <c r="H33" s="232" t="e" cm="1">
        <f t="array" ref="H33">IF(ISBLANK($B33),NA(),IF(ISBLANK($D33),INDEX($D$5:$D$56,COUNT($D$5:$D$56)),$D33)+IF(ISNA($F32),MAX($G$5:$G$56),$F32))</f>
        <v>#N/A</v>
      </c>
      <c r="I33" s="232" t="str" cm="1">
        <f t="array" ref="I33">IF(ISBLANK($B33),"",IF(ISBLANK($D33),INDEX($D$5:$D$56,COUNT($D$5:$D$56)),$D33)+IF(ISNA($F32),MAX($G$5:$G$56),$F32))</f>
        <v/>
      </c>
      <c r="J33" s="232" t="e">
        <f t="shared" si="3"/>
        <v>#N/A</v>
      </c>
      <c r="K33" s="311" t="str">
        <f t="shared" si="2"/>
        <v/>
      </c>
      <c r="L33" s="311" t="str">
        <f t="shared" si="4"/>
        <v/>
      </c>
      <c r="M33" s="311" t="str">
        <f t="shared" si="5"/>
        <v/>
      </c>
    </row>
    <row r="34" spans="1:13" hidden="1" x14ac:dyDescent="0.25">
      <c r="A34" s="315">
        <v>30</v>
      </c>
      <c r="B34" s="313"/>
      <c r="C34" s="354"/>
      <c r="D34" s="314"/>
      <c r="E34" s="314"/>
      <c r="F34" s="232" t="e">
        <f t="shared" si="0"/>
        <v>#N/A</v>
      </c>
      <c r="G34" s="232" t="str">
        <f t="shared" si="6"/>
        <v/>
      </c>
      <c r="H34" s="232" t="e" cm="1">
        <f t="array" ref="H34">IF(ISBLANK($B34),NA(),IF(ISBLANK($D34),INDEX($D$5:$D$56,COUNT($D$5:$D$56)),$D34)+IF(ISNA($F33),MAX($G$5:$G$56),$F33))</f>
        <v>#N/A</v>
      </c>
      <c r="I34" s="232" t="str" cm="1">
        <f t="array" ref="I34">IF(ISBLANK($B34),"",IF(ISBLANK($D34),INDEX($D$5:$D$56,COUNT($D$5:$D$56)),$D34)+IF(ISNA($F33),MAX($G$5:$G$56),$F33))</f>
        <v/>
      </c>
      <c r="J34" s="232" t="e">
        <f t="shared" si="3"/>
        <v>#N/A</v>
      </c>
      <c r="K34" s="311" t="str">
        <f t="shared" si="2"/>
        <v/>
      </c>
      <c r="L34" s="311" t="str">
        <f t="shared" si="4"/>
        <v/>
      </c>
      <c r="M34" s="311" t="str">
        <f t="shared" si="5"/>
        <v/>
      </c>
    </row>
    <row r="35" spans="1:13" hidden="1" x14ac:dyDescent="0.25">
      <c r="A35" s="315">
        <v>31</v>
      </c>
      <c r="B35" s="313"/>
      <c r="C35" s="354"/>
      <c r="D35" s="314"/>
      <c r="E35" s="314"/>
      <c r="F35" s="232" t="e">
        <f t="shared" si="0"/>
        <v>#N/A</v>
      </c>
      <c r="G35" s="232" t="str">
        <f t="shared" si="6"/>
        <v/>
      </c>
      <c r="H35" s="232" t="e" cm="1">
        <f t="array" ref="H35">IF(ISBLANK($B35),NA(),IF(ISBLANK($D35),INDEX($D$5:$D$56,COUNT($D$5:$D$56)),$D35)+IF(ISNA($F34),MAX($G$5:$G$56),$F34))</f>
        <v>#N/A</v>
      </c>
      <c r="I35" s="232" t="str" cm="1">
        <f t="array" ref="I35">IF(ISBLANK($B35),"",IF(ISBLANK($D35),INDEX($D$5:$D$56,COUNT($D$5:$D$56)),$D35)+IF(ISNA($F34),MAX($G$5:$G$56),$F34))</f>
        <v/>
      </c>
      <c r="J35" s="232" t="e">
        <f t="shared" si="3"/>
        <v>#N/A</v>
      </c>
      <c r="K35" s="311" t="str">
        <f t="shared" si="2"/>
        <v/>
      </c>
      <c r="L35" s="311" t="str">
        <f t="shared" si="4"/>
        <v/>
      </c>
      <c r="M35" s="311" t="str">
        <f t="shared" si="5"/>
        <v/>
      </c>
    </row>
    <row r="36" spans="1:13" hidden="1" x14ac:dyDescent="0.25">
      <c r="A36" s="315">
        <v>32</v>
      </c>
      <c r="B36" s="313"/>
      <c r="C36" s="354"/>
      <c r="D36" s="314"/>
      <c r="E36" s="314"/>
      <c r="F36" s="232" t="e">
        <f t="shared" si="0"/>
        <v>#N/A</v>
      </c>
      <c r="G36" s="232" t="str">
        <f t="shared" si="6"/>
        <v/>
      </c>
      <c r="H36" s="232" t="e" cm="1">
        <f t="array" ref="H36">IF(ISBLANK($B36),NA(),IF(ISBLANK($D36),INDEX($D$5:$D$56,COUNT($D$5:$D$56)),$D36)+IF(ISNA($F35),MAX($G$5:$G$56),$F35))</f>
        <v>#N/A</v>
      </c>
      <c r="I36" s="232" t="str" cm="1">
        <f t="array" ref="I36">IF(ISBLANK($B36),"",IF(ISBLANK($D36),INDEX($D$5:$D$56,COUNT($D$5:$D$56)),$D36)+IF(ISNA($F35),MAX($G$5:$G$56),$F35))</f>
        <v/>
      </c>
      <c r="J36" s="232" t="e">
        <f t="shared" si="3"/>
        <v>#N/A</v>
      </c>
      <c r="K36" s="311" t="str">
        <f t="shared" si="2"/>
        <v/>
      </c>
      <c r="L36" s="311" t="str">
        <f t="shared" si="4"/>
        <v/>
      </c>
      <c r="M36" s="311" t="str">
        <f t="shared" si="5"/>
        <v/>
      </c>
    </row>
    <row r="37" spans="1:13" hidden="1" x14ac:dyDescent="0.25">
      <c r="A37" s="315">
        <v>33</v>
      </c>
      <c r="B37" s="313"/>
      <c r="C37" s="354"/>
      <c r="D37" s="314"/>
      <c r="E37" s="314"/>
      <c r="F37" s="232" t="e">
        <f t="shared" si="0"/>
        <v>#N/A</v>
      </c>
      <c r="G37" s="232" t="str">
        <f t="shared" si="6"/>
        <v/>
      </c>
      <c r="H37" s="232" t="e" cm="1">
        <f t="array" ref="H37">IF(ISBLANK($B37),NA(),IF(ISBLANK($D37),INDEX($D$5:$D$56,COUNT($D$5:$D$56)),$D37)+IF(ISNA($F36),MAX($G$5:$G$56),$F36))</f>
        <v>#N/A</v>
      </c>
      <c r="I37" s="232" t="str" cm="1">
        <f t="array" ref="I37">IF(ISBLANK($B37),"",IF(ISBLANK($D37),INDEX($D$5:$D$56,COUNT($D$5:$D$56)),$D37)+IF(ISNA($F36),MAX($G$5:$G$56),$F36))</f>
        <v/>
      </c>
      <c r="J37" s="232" t="e">
        <f t="shared" si="3"/>
        <v>#N/A</v>
      </c>
      <c r="K37" s="311" t="str">
        <f t="shared" si="2"/>
        <v/>
      </c>
      <c r="L37" s="311" t="str">
        <f t="shared" si="4"/>
        <v/>
      </c>
      <c r="M37" s="311" t="str">
        <f t="shared" si="5"/>
        <v/>
      </c>
    </row>
    <row r="38" spans="1:13" hidden="1" x14ac:dyDescent="0.25">
      <c r="A38" s="315">
        <v>34</v>
      </c>
      <c r="B38" s="313"/>
      <c r="C38" s="354"/>
      <c r="D38" s="314"/>
      <c r="E38" s="314"/>
      <c r="F38" s="232" t="e">
        <f t="shared" si="0"/>
        <v>#N/A</v>
      </c>
      <c r="G38" s="232" t="str">
        <f t="shared" si="6"/>
        <v/>
      </c>
      <c r="H38" s="232" t="e" cm="1">
        <f t="array" ref="H38">IF(ISBLANK($B38),NA(),IF(ISBLANK($D38),INDEX($D$5:$D$56,COUNT($D$5:$D$56)),$D38)+IF(ISNA($F37),MAX($G$5:$G$56),$F37))</f>
        <v>#N/A</v>
      </c>
      <c r="I38" s="232" t="str" cm="1">
        <f t="array" ref="I38">IF(ISBLANK($B38),"",IF(ISBLANK($D38),INDEX($D$5:$D$56,COUNT($D$5:$D$56)),$D38)+IF(ISNA($F37),MAX($G$5:$G$56),$F37))</f>
        <v/>
      </c>
      <c r="J38" s="232" t="e">
        <f t="shared" si="3"/>
        <v>#N/A</v>
      </c>
      <c r="K38" s="311" t="str">
        <f t="shared" si="2"/>
        <v/>
      </c>
      <c r="L38" s="311" t="str">
        <f t="shared" si="4"/>
        <v/>
      </c>
      <c r="M38" s="311" t="str">
        <f t="shared" si="5"/>
        <v/>
      </c>
    </row>
    <row r="39" spans="1:13" hidden="1" x14ac:dyDescent="0.25">
      <c r="A39" s="315">
        <v>35</v>
      </c>
      <c r="B39" s="313"/>
      <c r="C39" s="354"/>
      <c r="D39" s="314"/>
      <c r="E39" s="314"/>
      <c r="F39" s="232" t="e">
        <f t="shared" si="0"/>
        <v>#N/A</v>
      </c>
      <c r="G39" s="232" t="str">
        <f t="shared" si="6"/>
        <v/>
      </c>
      <c r="H39" s="232" t="e" cm="1">
        <f t="array" ref="H39">IF(ISBLANK($B39),NA(),IF(ISBLANK($D39),INDEX($D$5:$D$56,COUNT($D$5:$D$56)),$D39)+IF(ISNA($F38),MAX($G$5:$G$56),$F38))</f>
        <v>#N/A</v>
      </c>
      <c r="I39" s="232" t="str" cm="1">
        <f t="array" ref="I39">IF(ISBLANK($B39),"",IF(ISBLANK($D39),INDEX($D$5:$D$56,COUNT($D$5:$D$56)),$D39)+IF(ISNA($F38),MAX($G$5:$G$56),$F38))</f>
        <v/>
      </c>
      <c r="J39" s="232" t="e">
        <f t="shared" si="3"/>
        <v>#N/A</v>
      </c>
      <c r="K39" s="311" t="str">
        <f t="shared" si="2"/>
        <v/>
      </c>
      <c r="L39" s="311" t="str">
        <f t="shared" si="4"/>
        <v/>
      </c>
      <c r="M39" s="311" t="str">
        <f t="shared" si="5"/>
        <v/>
      </c>
    </row>
    <row r="40" spans="1:13" hidden="1" x14ac:dyDescent="0.25">
      <c r="A40" s="315">
        <v>36</v>
      </c>
      <c r="B40" s="313"/>
      <c r="C40" s="354"/>
      <c r="D40" s="314"/>
      <c r="E40" s="314"/>
      <c r="F40" s="232" t="e">
        <f t="shared" si="0"/>
        <v>#N/A</v>
      </c>
      <c r="G40" s="232" t="str">
        <f t="shared" si="6"/>
        <v/>
      </c>
      <c r="H40" s="232" t="e" cm="1">
        <f t="array" ref="H40">IF(ISBLANK($B40),NA(),IF(ISBLANK($D40),INDEX($D$5:$D$56,COUNT($D$5:$D$56)),$D40)+IF(ISNA($F39),MAX($G$5:$G$56),$F39))</f>
        <v>#N/A</v>
      </c>
      <c r="I40" s="232" t="str" cm="1">
        <f t="array" ref="I40">IF(ISBLANK($B40),"",IF(ISBLANK($D40),INDEX($D$5:$D$56,COUNT($D$5:$D$56)),$D40)+IF(ISNA($F39),MAX($G$5:$G$56),$F39))</f>
        <v/>
      </c>
      <c r="J40" s="232" t="e">
        <f t="shared" si="3"/>
        <v>#N/A</v>
      </c>
      <c r="K40" s="311" t="str">
        <f t="shared" si="2"/>
        <v/>
      </c>
      <c r="L40" s="311" t="str">
        <f t="shared" si="4"/>
        <v/>
      </c>
      <c r="M40" s="311" t="str">
        <f t="shared" si="5"/>
        <v/>
      </c>
    </row>
    <row r="41" spans="1:13" hidden="1" x14ac:dyDescent="0.25">
      <c r="A41" s="315">
        <v>37</v>
      </c>
      <c r="B41" s="313"/>
      <c r="C41" s="354"/>
      <c r="D41" s="314"/>
      <c r="E41" s="314"/>
      <c r="F41" s="232" t="e">
        <f t="shared" si="0"/>
        <v>#N/A</v>
      </c>
      <c r="G41" s="232" t="str">
        <f t="shared" si="6"/>
        <v/>
      </c>
      <c r="H41" s="232" t="e" cm="1">
        <f t="array" ref="H41">IF(ISBLANK($B41),NA(),IF(ISBLANK($D41),INDEX($D$5:$D$56,COUNT($D$5:$D$56)),$D41)+IF(ISNA($F40),MAX($G$5:$G$56),$F40))</f>
        <v>#N/A</v>
      </c>
      <c r="I41" s="232" t="str" cm="1">
        <f t="array" ref="I41">IF(ISBLANK($B41),"",IF(ISBLANK($D41),INDEX($D$5:$D$56,COUNT($D$5:$D$56)),$D41)+IF(ISNA($F40),MAX($G$5:$G$56),$F40))</f>
        <v/>
      </c>
      <c r="J41" s="232" t="e">
        <f t="shared" si="3"/>
        <v>#N/A</v>
      </c>
      <c r="K41" s="311" t="str">
        <f t="shared" si="2"/>
        <v/>
      </c>
      <c r="L41" s="311" t="str">
        <f t="shared" si="4"/>
        <v/>
      </c>
      <c r="M41" s="311" t="str">
        <f t="shared" si="5"/>
        <v/>
      </c>
    </row>
    <row r="42" spans="1:13" hidden="1" x14ac:dyDescent="0.25">
      <c r="A42" s="315">
        <v>38</v>
      </c>
      <c r="B42" s="313"/>
      <c r="C42" s="354"/>
      <c r="D42" s="314"/>
      <c r="E42" s="314"/>
      <c r="F42" s="232" t="e">
        <f t="shared" si="0"/>
        <v>#N/A</v>
      </c>
      <c r="G42" s="232" t="str">
        <f t="shared" si="6"/>
        <v/>
      </c>
      <c r="H42" s="232" t="e" cm="1">
        <f t="array" ref="H42">IF(ISBLANK($B42),NA(),IF(ISBLANK($D42),INDEX($D$5:$D$56,COUNT($D$5:$D$56)),$D42)+IF(ISNA($F41),MAX($G$5:$G$56),$F41))</f>
        <v>#N/A</v>
      </c>
      <c r="I42" s="232" t="str" cm="1">
        <f t="array" ref="I42">IF(ISBLANK($B42),"",IF(ISBLANK($D42),INDEX($D$5:$D$56,COUNT($D$5:$D$56)),$D42)+IF(ISNA($F41),MAX($G$5:$G$56),$F41))</f>
        <v/>
      </c>
      <c r="J42" s="232" t="e">
        <f t="shared" si="3"/>
        <v>#N/A</v>
      </c>
      <c r="K42" s="311" t="str">
        <f t="shared" si="2"/>
        <v/>
      </c>
      <c r="L42" s="311" t="str">
        <f t="shared" si="4"/>
        <v/>
      </c>
      <c r="M42" s="311" t="str">
        <f t="shared" si="5"/>
        <v/>
      </c>
    </row>
    <row r="43" spans="1:13" hidden="1" x14ac:dyDescent="0.25">
      <c r="A43" s="315">
        <v>39</v>
      </c>
      <c r="B43" s="313"/>
      <c r="C43" s="354"/>
      <c r="D43" s="314"/>
      <c r="E43" s="314"/>
      <c r="F43" s="232" t="e">
        <f t="shared" si="0"/>
        <v>#N/A</v>
      </c>
      <c r="G43" s="232" t="str">
        <f t="shared" si="6"/>
        <v/>
      </c>
      <c r="H43" s="232" t="e" cm="1">
        <f t="array" ref="H43">IF(ISBLANK($B43),NA(),IF(ISBLANK($D43),INDEX($D$5:$D$56,COUNT($D$5:$D$56)),$D43)+IF(ISNA($F42),MAX($G$5:$G$56),$F42))</f>
        <v>#N/A</v>
      </c>
      <c r="I43" s="232" t="str" cm="1">
        <f t="array" ref="I43">IF(ISBLANK($B43),"",IF(ISBLANK($D43),INDEX($D$5:$D$56,COUNT($D$5:$D$56)),$D43)+IF(ISNA($F42),MAX($G$5:$G$56),$F42))</f>
        <v/>
      </c>
      <c r="J43" s="232" t="e">
        <f t="shared" si="3"/>
        <v>#N/A</v>
      </c>
      <c r="K43" s="311" t="str">
        <f t="shared" si="2"/>
        <v/>
      </c>
      <c r="L43" s="311" t="str">
        <f t="shared" si="4"/>
        <v/>
      </c>
      <c r="M43" s="311" t="str">
        <f t="shared" si="5"/>
        <v/>
      </c>
    </row>
    <row r="44" spans="1:13" hidden="1" x14ac:dyDescent="0.25">
      <c r="A44" s="315">
        <v>40</v>
      </c>
      <c r="B44" s="313"/>
      <c r="C44" s="354"/>
      <c r="D44" s="314"/>
      <c r="E44" s="314"/>
      <c r="F44" s="232" t="e">
        <f t="shared" si="0"/>
        <v>#N/A</v>
      </c>
      <c r="G44" s="232" t="str">
        <f t="shared" si="6"/>
        <v/>
      </c>
      <c r="H44" s="232" t="e" cm="1">
        <f t="array" ref="H44">IF(ISBLANK($B44),NA(),IF(ISBLANK($D44),INDEX($D$5:$D$56,COUNT($D$5:$D$56)),$D44)+IF(ISNA($F43),MAX($G$5:$G$56),$F43))</f>
        <v>#N/A</v>
      </c>
      <c r="I44" s="232" t="str" cm="1">
        <f t="array" ref="I44">IF(ISBLANK($B44),"",IF(ISBLANK($D44),INDEX($D$5:$D$56,COUNT($D$5:$D$56)),$D44)+IF(ISNA($F43),MAX($G$5:$G$56),$F43))</f>
        <v/>
      </c>
      <c r="J44" s="232" t="e">
        <f t="shared" si="3"/>
        <v>#N/A</v>
      </c>
      <c r="K44" s="311" t="str">
        <f t="shared" si="2"/>
        <v/>
      </c>
      <c r="L44" s="311" t="str">
        <f t="shared" si="4"/>
        <v/>
      </c>
      <c r="M44" s="311" t="str">
        <f t="shared" si="5"/>
        <v/>
      </c>
    </row>
    <row r="45" spans="1:13" hidden="1" x14ac:dyDescent="0.25">
      <c r="A45" s="315">
        <v>41</v>
      </c>
      <c r="B45" s="313"/>
      <c r="C45" s="354"/>
      <c r="D45" s="314"/>
      <c r="E45" s="314"/>
      <c r="F45" s="232" t="e">
        <f t="shared" si="0"/>
        <v>#N/A</v>
      </c>
      <c r="G45" s="232" t="str">
        <f t="shared" si="6"/>
        <v/>
      </c>
      <c r="H45" s="232" t="e" cm="1">
        <f t="array" ref="H45">IF(ISBLANK($B45),NA(),IF(ISBLANK($D45),INDEX($D$5:$D$56,COUNT($D$5:$D$56)),$D45)+IF(ISNA($F44),MAX($G$5:$G$56),$F44))</f>
        <v>#N/A</v>
      </c>
      <c r="I45" s="232" t="str" cm="1">
        <f t="array" ref="I45">IF(ISBLANK($B45),"",IF(ISBLANK($D45),INDEX($D$5:$D$56,COUNT($D$5:$D$56)),$D45)+IF(ISNA($F44),MAX($G$5:$G$56),$F44))</f>
        <v/>
      </c>
      <c r="J45" s="232" t="e">
        <f t="shared" si="3"/>
        <v>#N/A</v>
      </c>
      <c r="K45" s="311" t="str">
        <f t="shared" si="2"/>
        <v/>
      </c>
      <c r="L45" s="311" t="str">
        <f t="shared" si="4"/>
        <v/>
      </c>
      <c r="M45" s="311" t="str">
        <f t="shared" si="5"/>
        <v/>
      </c>
    </row>
    <row r="46" spans="1:13" hidden="1" x14ac:dyDescent="0.25">
      <c r="A46" s="315">
        <v>42</v>
      </c>
      <c r="B46" s="313"/>
      <c r="C46" s="354"/>
      <c r="D46" s="314"/>
      <c r="E46" s="314"/>
      <c r="F46" s="232" t="e">
        <f t="shared" si="0"/>
        <v>#N/A</v>
      </c>
      <c r="G46" s="232" t="str">
        <f t="shared" si="6"/>
        <v/>
      </c>
      <c r="H46" s="232" t="e" cm="1">
        <f t="array" ref="H46">IF(ISBLANK($B46),NA(),IF(ISBLANK($D46),INDEX($D$5:$D$56,COUNT($D$5:$D$56)),$D46)+IF(ISNA($F45),MAX($G$5:$G$56),$F45))</f>
        <v>#N/A</v>
      </c>
      <c r="I46" s="232" t="str" cm="1">
        <f t="array" ref="I46">IF(ISBLANK($B46),"",IF(ISBLANK($D46),INDEX($D$5:$D$56,COUNT($D$5:$D$56)),$D46)+IF(ISNA($F45),MAX($G$5:$G$56),$F45))</f>
        <v/>
      </c>
      <c r="J46" s="232" t="e">
        <f t="shared" si="3"/>
        <v>#N/A</v>
      </c>
      <c r="K46" s="311" t="str">
        <f t="shared" si="2"/>
        <v/>
      </c>
      <c r="L46" s="311" t="str">
        <f t="shared" si="4"/>
        <v/>
      </c>
      <c r="M46" s="311" t="str">
        <f t="shared" si="5"/>
        <v/>
      </c>
    </row>
    <row r="47" spans="1:13" hidden="1" x14ac:dyDescent="0.25">
      <c r="A47" s="315">
        <v>43</v>
      </c>
      <c r="B47" s="313"/>
      <c r="C47" s="354"/>
      <c r="D47" s="314"/>
      <c r="E47" s="314"/>
      <c r="F47" s="232" t="e">
        <f t="shared" si="0"/>
        <v>#N/A</v>
      </c>
      <c r="G47" s="232" t="str">
        <f t="shared" si="6"/>
        <v/>
      </c>
      <c r="H47" s="232" t="e" cm="1">
        <f t="array" ref="H47">IF(ISBLANK($B47),NA(),IF(ISBLANK($D47),INDEX($D$5:$D$56,COUNT($D$5:$D$56)),$D47)+IF(ISNA($F46),MAX($G$5:$G$56),$F46))</f>
        <v>#N/A</v>
      </c>
      <c r="I47" s="232" t="str" cm="1">
        <f t="array" ref="I47">IF(ISBLANK($B47),"",IF(ISBLANK($D47),INDEX($D$5:$D$56,COUNT($D$5:$D$56)),$D47)+IF(ISNA($F46),MAX($G$5:$G$56),$F46))</f>
        <v/>
      </c>
      <c r="J47" s="232" t="e">
        <f t="shared" si="3"/>
        <v>#N/A</v>
      </c>
      <c r="K47" s="311" t="str">
        <f t="shared" si="2"/>
        <v/>
      </c>
      <c r="L47" s="311" t="str">
        <f t="shared" si="4"/>
        <v/>
      </c>
      <c r="M47" s="311" t="str">
        <f t="shared" si="5"/>
        <v/>
      </c>
    </row>
    <row r="48" spans="1:13" hidden="1" x14ac:dyDescent="0.25">
      <c r="A48" s="315">
        <v>44</v>
      </c>
      <c r="B48" s="313"/>
      <c r="C48" s="354"/>
      <c r="D48" s="314"/>
      <c r="E48" s="314"/>
      <c r="F48" s="232" t="e">
        <f t="shared" si="0"/>
        <v>#N/A</v>
      </c>
      <c r="G48" s="232" t="str">
        <f t="shared" si="6"/>
        <v/>
      </c>
      <c r="H48" s="232" t="e" cm="1">
        <f t="array" ref="H48">IF(ISBLANK($B48),NA(),IF(ISBLANK($D48),INDEX($D$5:$D$56,COUNT($D$5:$D$56)),$D48)+IF(ISNA($F47),MAX($G$5:$G$56),$F47))</f>
        <v>#N/A</v>
      </c>
      <c r="I48" s="232" t="str" cm="1">
        <f t="array" ref="I48">IF(ISBLANK($B48),"",IF(ISBLANK($D48),INDEX($D$5:$D$56,COUNT($D$5:$D$56)),$D48)+IF(ISNA($F47),MAX($G$5:$G$56),$F47))</f>
        <v/>
      </c>
      <c r="J48" s="232" t="e">
        <f t="shared" si="3"/>
        <v>#N/A</v>
      </c>
      <c r="K48" s="311" t="str">
        <f t="shared" si="2"/>
        <v/>
      </c>
      <c r="L48" s="311" t="str">
        <f t="shared" si="4"/>
        <v/>
      </c>
      <c r="M48" s="311" t="str">
        <f t="shared" si="5"/>
        <v/>
      </c>
    </row>
    <row r="49" spans="1:13" hidden="1" x14ac:dyDescent="0.25">
      <c r="A49" s="315">
        <v>45</v>
      </c>
      <c r="B49" s="313"/>
      <c r="C49" s="354"/>
      <c r="D49" s="314"/>
      <c r="E49" s="314"/>
      <c r="F49" s="232" t="e">
        <f t="shared" si="0"/>
        <v>#N/A</v>
      </c>
      <c r="G49" s="232" t="str">
        <f t="shared" si="6"/>
        <v/>
      </c>
      <c r="H49" s="232" t="e" cm="1">
        <f t="array" ref="H49">IF(ISBLANK($B49),NA(),IF(ISBLANK($D49),INDEX($D$5:$D$56,COUNT($D$5:$D$56)),$D49)+IF(ISNA($F48),MAX($G$5:$G$56),$F48))</f>
        <v>#N/A</v>
      </c>
      <c r="I49" s="232" t="str" cm="1">
        <f t="array" ref="I49">IF(ISBLANK($B49),"",IF(ISBLANK($D49),INDEX($D$5:$D$56,COUNT($D$5:$D$56)),$D49)+IF(ISNA($F48),MAX($G$5:$G$56),$F48))</f>
        <v/>
      </c>
      <c r="J49" s="232" t="e">
        <f t="shared" si="3"/>
        <v>#N/A</v>
      </c>
      <c r="K49" s="311" t="str">
        <f t="shared" si="2"/>
        <v/>
      </c>
      <c r="L49" s="311" t="str">
        <f t="shared" si="4"/>
        <v/>
      </c>
      <c r="M49" s="311" t="str">
        <f t="shared" si="5"/>
        <v/>
      </c>
    </row>
    <row r="50" spans="1:13" hidden="1" x14ac:dyDescent="0.25">
      <c r="A50" s="315">
        <v>46</v>
      </c>
      <c r="B50" s="313"/>
      <c r="C50" s="354"/>
      <c r="D50" s="314"/>
      <c r="E50" s="314"/>
      <c r="F50" s="232" t="e">
        <f t="shared" si="0"/>
        <v>#N/A</v>
      </c>
      <c r="G50" s="232" t="str">
        <f t="shared" si="6"/>
        <v/>
      </c>
      <c r="H50" s="232" t="e" cm="1">
        <f t="array" ref="H50">IF(ISBLANK($B50),NA(),IF(ISBLANK($D50),INDEX($D$5:$D$56,COUNT($D$5:$D$56)),$D50)+IF(ISNA($F49),MAX($G$5:$G$56),$F49))</f>
        <v>#N/A</v>
      </c>
      <c r="I50" s="232" t="str" cm="1">
        <f t="array" ref="I50">IF(ISBLANK($B50),"",IF(ISBLANK($D50),INDEX($D$5:$D$56,COUNT($D$5:$D$56)),$D50)+IF(ISNA($F49),MAX($G$5:$G$56),$F49))</f>
        <v/>
      </c>
      <c r="J50" s="232" t="e">
        <f t="shared" si="3"/>
        <v>#N/A</v>
      </c>
      <c r="K50" s="311" t="str">
        <f t="shared" si="2"/>
        <v/>
      </c>
      <c r="L50" s="311" t="str">
        <f t="shared" si="4"/>
        <v/>
      </c>
      <c r="M50" s="311" t="str">
        <f t="shared" si="5"/>
        <v/>
      </c>
    </row>
    <row r="51" spans="1:13" hidden="1" x14ac:dyDescent="0.25">
      <c r="A51" s="315">
        <v>47</v>
      </c>
      <c r="B51" s="313"/>
      <c r="C51" s="354"/>
      <c r="D51" s="314"/>
      <c r="E51" s="314"/>
      <c r="F51" s="232" t="e">
        <f t="shared" si="0"/>
        <v>#N/A</v>
      </c>
      <c r="G51" s="232" t="str">
        <f t="shared" si="6"/>
        <v/>
      </c>
      <c r="H51" s="232" t="e" cm="1">
        <f t="array" ref="H51">IF(ISBLANK($B51),NA(),IF(ISBLANK($D51),INDEX($D$5:$D$56,COUNT($D$5:$D$56)),$D51)+IF(ISNA($F50),MAX($G$5:$G$56),$F50))</f>
        <v>#N/A</v>
      </c>
      <c r="I51" s="232" t="str" cm="1">
        <f t="array" ref="I51">IF(ISBLANK($B51),"",IF(ISBLANK($D51),INDEX($D$5:$D$56,COUNT($D$5:$D$56)),$D51)+IF(ISNA($F50),MAX($G$5:$G$56),$F50))</f>
        <v/>
      </c>
      <c r="J51" s="232" t="e">
        <f t="shared" si="3"/>
        <v>#N/A</v>
      </c>
      <c r="K51" s="311" t="str">
        <f t="shared" si="2"/>
        <v/>
      </c>
      <c r="L51" s="311" t="str">
        <f t="shared" si="4"/>
        <v/>
      </c>
      <c r="M51" s="311" t="str">
        <f t="shared" si="5"/>
        <v/>
      </c>
    </row>
    <row r="52" spans="1:13" hidden="1" x14ac:dyDescent="0.25">
      <c r="A52" s="315">
        <v>48</v>
      </c>
      <c r="B52" s="313"/>
      <c r="C52" s="354"/>
      <c r="D52" s="314"/>
      <c r="E52" s="314"/>
      <c r="F52" s="232" t="e">
        <f t="shared" si="0"/>
        <v>#N/A</v>
      </c>
      <c r="G52" s="232" t="str">
        <f t="shared" si="6"/>
        <v/>
      </c>
      <c r="H52" s="232" t="e" cm="1">
        <f t="array" ref="H52">IF(ISBLANK($B52),NA(),IF(ISBLANK($D52),INDEX($D$5:$D$56,COUNT($D$5:$D$56)),$D52)+IF(ISNA($F51),MAX($G$5:$G$56),$F51))</f>
        <v>#N/A</v>
      </c>
      <c r="I52" s="232" t="str" cm="1">
        <f t="array" ref="I52">IF(ISBLANK($B52),"",IF(ISBLANK($D52),INDEX($D$5:$D$56,COUNT($D$5:$D$56)),$D52)+IF(ISNA($F51),MAX($G$5:$G$56),$F51))</f>
        <v/>
      </c>
      <c r="J52" s="232" t="e">
        <f t="shared" si="3"/>
        <v>#N/A</v>
      </c>
      <c r="K52" s="311" t="str">
        <f t="shared" si="2"/>
        <v/>
      </c>
      <c r="L52" s="311" t="str">
        <f t="shared" si="4"/>
        <v/>
      </c>
      <c r="M52" s="311" t="str">
        <f t="shared" si="5"/>
        <v/>
      </c>
    </row>
    <row r="53" spans="1:13" hidden="1" x14ac:dyDescent="0.25">
      <c r="A53" s="315">
        <v>49</v>
      </c>
      <c r="B53" s="313"/>
      <c r="C53" s="354"/>
      <c r="D53" s="314"/>
      <c r="E53" s="314"/>
      <c r="F53" s="232" t="e">
        <f t="shared" si="0"/>
        <v>#N/A</v>
      </c>
      <c r="G53" s="232" t="str">
        <f t="shared" si="6"/>
        <v/>
      </c>
      <c r="H53" s="232" t="e" cm="1">
        <f t="array" ref="H53">IF(ISBLANK($B53),NA(),IF(ISBLANK($D53),INDEX($D$5:$D$56,COUNT($D$5:$D$56)),$D53)+IF(ISNA($F52),MAX($G$5:$G$56),$F52))</f>
        <v>#N/A</v>
      </c>
      <c r="I53" s="232" t="str" cm="1">
        <f t="array" ref="I53">IF(ISBLANK($B53),"",IF(ISBLANK($D53),INDEX($D$5:$D$56,COUNT($D$5:$D$56)),$D53)+IF(ISNA($F52),MAX($G$5:$G$56),$F52))</f>
        <v/>
      </c>
      <c r="J53" s="232" t="e">
        <f t="shared" si="3"/>
        <v>#N/A</v>
      </c>
      <c r="K53" s="311" t="str">
        <f t="shared" si="2"/>
        <v/>
      </c>
      <c r="L53" s="311" t="str">
        <f t="shared" si="4"/>
        <v/>
      </c>
      <c r="M53" s="311" t="str">
        <f t="shared" si="5"/>
        <v/>
      </c>
    </row>
    <row r="54" spans="1:13" hidden="1" x14ac:dyDescent="0.25">
      <c r="A54" s="315">
        <v>50</v>
      </c>
      <c r="B54" s="313"/>
      <c r="C54" s="354"/>
      <c r="D54" s="314"/>
      <c r="E54" s="314"/>
      <c r="F54" s="232" t="e">
        <f t="shared" si="0"/>
        <v>#N/A</v>
      </c>
      <c r="G54" s="232" t="str">
        <f t="shared" si="6"/>
        <v/>
      </c>
      <c r="H54" s="232" t="e" cm="1">
        <f t="array" ref="H54">IF(ISBLANK($B54),NA(),IF(ISBLANK($D54),INDEX($D$5:$D$56,COUNT($D$5:$D$56)),$D54)+IF(ISNA($F53),MAX($G$5:$G$56),$F53))</f>
        <v>#N/A</v>
      </c>
      <c r="I54" s="232" t="str" cm="1">
        <f t="array" ref="I54">IF(ISBLANK($B54),"",IF(ISBLANK($D54),INDEX($D$5:$D$56,COUNT($D$5:$D$56)),$D54)+IF(ISNA($F53),MAX($G$5:$G$56),$F53))</f>
        <v/>
      </c>
      <c r="J54" s="232" t="e">
        <f t="shared" si="3"/>
        <v>#N/A</v>
      </c>
      <c r="K54" s="311" t="str">
        <f t="shared" si="2"/>
        <v/>
      </c>
      <c r="L54" s="311" t="str">
        <f t="shared" si="4"/>
        <v/>
      </c>
      <c r="M54" s="311" t="str">
        <f t="shared" si="5"/>
        <v/>
      </c>
    </row>
    <row r="55" spans="1:13" hidden="1" x14ac:dyDescent="0.25">
      <c r="A55" s="315">
        <v>51</v>
      </c>
      <c r="B55" s="313"/>
      <c r="C55" s="354"/>
      <c r="D55" s="314"/>
      <c r="E55" s="314"/>
      <c r="F55" s="232" t="e">
        <f t="shared" si="0"/>
        <v>#N/A</v>
      </c>
      <c r="G55" s="232" t="str">
        <f t="shared" si="6"/>
        <v/>
      </c>
      <c r="H55" s="232" t="e" cm="1">
        <f t="array" ref="H55">IF(ISBLANK($B55),NA(),IF(ISBLANK($D55),INDEX($D$5:$D$56,COUNT($D$5:$D$56)),$D55)+IF(ISNA($F54),MAX($G$5:$G$56),$F54))</f>
        <v>#N/A</v>
      </c>
      <c r="I55" s="232" t="str" cm="1">
        <f t="array" ref="I55">IF(ISBLANK($B55),"",IF(ISBLANK($D55),INDEX($D$5:$D$56,COUNT($D$5:$D$56)),$D55)+IF(ISNA($F54),MAX($G$5:$G$56),$F54))</f>
        <v/>
      </c>
      <c r="J55" s="232" t="e">
        <f t="shared" si="3"/>
        <v>#N/A</v>
      </c>
      <c r="K55" s="311" t="str">
        <f t="shared" si="2"/>
        <v/>
      </c>
      <c r="L55" s="311" t="str">
        <f t="shared" si="4"/>
        <v/>
      </c>
      <c r="M55" s="311" t="str">
        <f t="shared" si="5"/>
        <v/>
      </c>
    </row>
    <row r="56" spans="1:13" hidden="1" x14ac:dyDescent="0.25">
      <c r="A56" s="326">
        <v>52</v>
      </c>
      <c r="B56" s="327"/>
      <c r="C56" s="355"/>
      <c r="D56" s="328"/>
      <c r="E56" s="328"/>
      <c r="F56" s="329" t="e">
        <f t="shared" si="0"/>
        <v>#N/A</v>
      </c>
      <c r="G56" s="329" t="str">
        <f t="shared" si="6"/>
        <v/>
      </c>
      <c r="H56" s="329" t="e" cm="1">
        <f t="array" ref="H56">IF(ISBLANK($B56),NA(),IF(ISBLANK($D56),INDEX($D$5:$D$56,COUNT($D$5:$D$56)),$D56)+IF(ISNA($F55),MAX($G$5:$G$56),$F55))</f>
        <v>#N/A</v>
      </c>
      <c r="I56" s="329" t="str" cm="1">
        <f t="array" ref="I56">IF(ISBLANK($B56),"",IF(ISBLANK($D56),INDEX($D$5:$D$56,COUNT($D$5:$D$56)),$D56)+IF(ISNA($F55),MAX($G$5:$G$56),$F55))</f>
        <v/>
      </c>
      <c r="J56" s="329" t="e">
        <f t="shared" si="3"/>
        <v>#N/A</v>
      </c>
      <c r="K56" s="330" t="str">
        <f t="shared" si="2"/>
        <v/>
      </c>
      <c r="L56" s="330" t="str">
        <f t="shared" si="4"/>
        <v/>
      </c>
      <c r="M56" s="330" t="str">
        <f t="shared" si="5"/>
        <v/>
      </c>
    </row>
    <row r="57" spans="1:13" x14ac:dyDescent="0.25">
      <c r="A57" s="316" t="s">
        <v>763</v>
      </c>
      <c r="B57" s="1"/>
      <c r="C57" s="1"/>
      <c r="J57" s="306"/>
      <c r="K57" s="306"/>
      <c r="L57" s="349" t="s">
        <v>772</v>
      </c>
    </row>
    <row r="58" spans="1:13" x14ac:dyDescent="0.25">
      <c r="B58" s="1"/>
      <c r="C58" s="1"/>
      <c r="J58" s="306"/>
      <c r="K58" s="306"/>
      <c r="L58" s="306"/>
    </row>
    <row r="59" spans="1:13" x14ac:dyDescent="0.25">
      <c r="B59" s="1"/>
      <c r="C59" s="1"/>
      <c r="L59" s="306"/>
    </row>
    <row r="78" spans="1:11" x14ac:dyDescent="0.25">
      <c r="A78" s="2"/>
      <c r="B78" s="19" t="str">
        <f>CONCATENATE("Version ",'Change Log'!$B$3," – © 2015-",YEAR('Change Log'!$A$3),", William W. Davis, MSPM, PMP")</f>
        <v>Version 0.2.1 – © 2015-2020, William W. Davis, MSPM, PMP</v>
      </c>
      <c r="C78" s="19"/>
      <c r="D78" s="5"/>
      <c r="E78" s="5"/>
      <c r="F78" s="5"/>
      <c r="G78" s="5"/>
    </row>
    <row r="79" spans="1:11" x14ac:dyDescent="0.25">
      <c r="A79" s="2"/>
      <c r="B79" s="374" t="s">
        <v>95</v>
      </c>
      <c r="C79" s="374"/>
      <c r="D79" s="374"/>
      <c r="E79" s="374"/>
      <c r="F79" s="374"/>
      <c r="G79" s="374"/>
      <c r="H79" s="374"/>
      <c r="I79" s="374"/>
      <c r="J79" s="374"/>
      <c r="K79" s="374"/>
    </row>
    <row r="80" spans="1:11" x14ac:dyDescent="0.25">
      <c r="A80" s="2"/>
      <c r="B80" s="374" t="s">
        <v>96</v>
      </c>
      <c r="C80" s="374"/>
      <c r="D80" s="374"/>
      <c r="E80" s="374"/>
      <c r="F80" s="374"/>
      <c r="G80" s="374"/>
      <c r="H80" s="335"/>
      <c r="I80" s="335"/>
    </row>
    <row r="81" spans="1:12" x14ac:dyDescent="0.25">
      <c r="A81" s="2"/>
      <c r="B81" s="374" t="s">
        <v>60</v>
      </c>
      <c r="C81" s="374"/>
      <c r="D81" s="374"/>
      <c r="E81" s="374"/>
      <c r="F81" s="335"/>
      <c r="G81" s="335"/>
    </row>
    <row r="82" spans="1:12" x14ac:dyDescent="0.25">
      <c r="A82" s="2"/>
      <c r="B82" s="374" t="s">
        <v>165</v>
      </c>
      <c r="C82" s="374"/>
      <c r="D82" s="374"/>
      <c r="E82" s="374"/>
      <c r="F82" s="374"/>
      <c r="G82" s="374"/>
      <c r="H82" s="335"/>
      <c r="I82" s="335"/>
    </row>
    <row r="83" spans="1:12" x14ac:dyDescent="0.25">
      <c r="A83" s="2"/>
      <c r="B83" s="374" t="s">
        <v>762</v>
      </c>
      <c r="C83" s="374"/>
      <c r="D83" s="374"/>
      <c r="E83" s="374"/>
      <c r="F83" s="374"/>
      <c r="G83" s="374"/>
      <c r="H83" s="374"/>
      <c r="I83" s="374"/>
      <c r="J83" s="374"/>
      <c r="K83" s="374"/>
    </row>
    <row r="84" spans="1:12" x14ac:dyDescent="0.25">
      <c r="A84" s="2"/>
      <c r="B84" s="147" t="s">
        <v>163</v>
      </c>
      <c r="C84" s="147"/>
      <c r="D84" s="5"/>
      <c r="E84" s="5"/>
      <c r="F84" s="5"/>
      <c r="G84" s="5"/>
    </row>
    <row r="85" spans="1:12" x14ac:dyDescent="0.25">
      <c r="A85" s="2"/>
      <c r="B85" s="147" t="s">
        <v>58</v>
      </c>
      <c r="C85" s="147"/>
      <c r="D85" s="5"/>
      <c r="E85" s="5"/>
      <c r="F85" s="5"/>
      <c r="G85" s="5"/>
    </row>
    <row r="86" spans="1:12" x14ac:dyDescent="0.25">
      <c r="A86" s="19"/>
      <c r="B86" s="147" t="s">
        <v>162</v>
      </c>
      <c r="C86" s="147"/>
      <c r="D86" s="5"/>
      <c r="E86" s="5"/>
      <c r="F86" s="5"/>
      <c r="G86" s="5"/>
    </row>
    <row r="87" spans="1:12" x14ac:dyDescent="0.25">
      <c r="A87" s="19"/>
      <c r="B87" s="147" t="s">
        <v>164</v>
      </c>
      <c r="C87" s="147"/>
      <c r="D87" s="5"/>
      <c r="E87" s="5"/>
      <c r="F87" s="5"/>
      <c r="G87" s="5"/>
    </row>
    <row r="88" spans="1:12" x14ac:dyDescent="0.25">
      <c r="A88" s="19"/>
      <c r="B88" s="147" t="s">
        <v>698</v>
      </c>
      <c r="C88" s="147"/>
      <c r="D88" s="5"/>
      <c r="E88" s="5"/>
      <c r="F88" s="5"/>
      <c r="G88" s="5"/>
    </row>
    <row r="89" spans="1:12" x14ac:dyDescent="0.25">
      <c r="A89" s="19"/>
      <c r="B89" s="147" t="s">
        <v>699</v>
      </c>
      <c r="C89" s="147"/>
      <c r="D89" s="5"/>
      <c r="E89" s="5"/>
      <c r="F89" s="5"/>
      <c r="G89" s="5"/>
    </row>
    <row r="90" spans="1:12" x14ac:dyDescent="0.25">
      <c r="A90" s="2"/>
      <c r="B90" s="147"/>
      <c r="C90" s="147"/>
      <c r="D90" s="5"/>
      <c r="E90" s="5"/>
      <c r="F90" s="5"/>
      <c r="G90" s="5"/>
    </row>
    <row r="91" spans="1:12" x14ac:dyDescent="0.25">
      <c r="A91" s="2"/>
      <c r="B91" s="147" t="s">
        <v>700</v>
      </c>
      <c r="C91" s="147"/>
      <c r="D91" s="5"/>
      <c r="E91" s="5"/>
      <c r="F91" s="5"/>
      <c r="G91" s="5"/>
    </row>
    <row r="92" spans="1:12" x14ac:dyDescent="0.25">
      <c r="A92" s="2"/>
      <c r="B92" s="147" t="s">
        <v>57</v>
      </c>
      <c r="C92" s="147"/>
      <c r="D92" s="5"/>
      <c r="E92" s="5"/>
      <c r="F92" s="5"/>
      <c r="G92" s="5"/>
    </row>
    <row r="93" spans="1:12" x14ac:dyDescent="0.25">
      <c r="A93" s="1"/>
      <c r="B93" s="375" t="s">
        <v>704</v>
      </c>
      <c r="C93" s="375"/>
      <c r="D93" s="375"/>
      <c r="E93" s="375"/>
      <c r="F93" s="375"/>
      <c r="G93" s="375"/>
      <c r="H93" s="375"/>
      <c r="I93" s="353"/>
      <c r="J93" s="256"/>
      <c r="K93" s="256"/>
      <c r="L93" s="256"/>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topLeftCell="A2"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5" ht="18.75" x14ac:dyDescent="0.25">
      <c r="A1" s="53" t="s">
        <v>782</v>
      </c>
    </row>
    <row r="3" spans="1:15" x14ac:dyDescent="0.25">
      <c r="A3" s="54" t="s">
        <v>23</v>
      </c>
      <c r="B3" s="55" t="s">
        <v>786</v>
      </c>
      <c r="C3" s="56" t="s">
        <v>802</v>
      </c>
    </row>
    <row r="4" spans="1:15" x14ac:dyDescent="0.25">
      <c r="A4" s="293" t="s">
        <v>10</v>
      </c>
      <c r="B4" s="206">
        <v>1.01</v>
      </c>
      <c r="C4" s="206">
        <v>1.1000000000000001</v>
      </c>
      <c r="E4" s="292"/>
      <c r="F4" s="296" t="s">
        <v>34</v>
      </c>
      <c r="G4" s="57"/>
      <c r="H4" s="57"/>
      <c r="I4" s="57"/>
      <c r="J4" s="57"/>
      <c r="K4" s="57"/>
      <c r="L4" s="57"/>
      <c r="M4" s="57"/>
      <c r="N4" s="301"/>
      <c r="O4" s="297"/>
    </row>
    <row r="5" spans="1:15" x14ac:dyDescent="0.25">
      <c r="A5" s="293" t="s">
        <v>725</v>
      </c>
      <c r="B5" s="206">
        <v>1.01</v>
      </c>
      <c r="C5" s="206">
        <v>1.1499999999999999</v>
      </c>
      <c r="E5" s="206"/>
      <c r="F5" s="298" t="s">
        <v>845</v>
      </c>
      <c r="G5" s="58"/>
      <c r="H5" s="58"/>
      <c r="I5" s="58"/>
      <c r="J5" s="58"/>
      <c r="K5" s="58"/>
      <c r="L5" s="58"/>
      <c r="M5" s="58"/>
      <c r="N5" s="302"/>
      <c r="O5" s="299"/>
    </row>
    <row r="6" spans="1:15" x14ac:dyDescent="0.25">
      <c r="A6" s="293" t="s">
        <v>0</v>
      </c>
      <c r="B6" s="206">
        <v>1.03</v>
      </c>
      <c r="C6" s="206">
        <v>1.2</v>
      </c>
    </row>
    <row r="7" spans="1:15" x14ac:dyDescent="0.25">
      <c r="A7" s="293" t="s">
        <v>3</v>
      </c>
      <c r="B7" s="206">
        <v>1.0449999999999999</v>
      </c>
      <c r="C7" s="206">
        <v>1.25</v>
      </c>
      <c r="E7" s="372" t="s">
        <v>847</v>
      </c>
    </row>
    <row r="8" spans="1:15" x14ac:dyDescent="0.25">
      <c r="A8" s="293" t="s">
        <v>1</v>
      </c>
      <c r="B8" s="206">
        <v>1.06</v>
      </c>
      <c r="C8" s="206">
        <v>1.3</v>
      </c>
      <c r="E8" s="372" t="s">
        <v>848</v>
      </c>
    </row>
    <row r="9" spans="1:15" x14ac:dyDescent="0.25">
      <c r="A9" s="293" t="s">
        <v>4</v>
      </c>
      <c r="B9" s="206">
        <v>1.08</v>
      </c>
      <c r="C9" s="206">
        <v>1.35</v>
      </c>
      <c r="E9" s="372" t="s">
        <v>849</v>
      </c>
      <c r="H9" s="207"/>
    </row>
    <row r="10" spans="1:15" x14ac:dyDescent="0.25">
      <c r="A10" s="293" t="s">
        <v>2</v>
      </c>
      <c r="B10" s="206">
        <v>1.1000000000000001</v>
      </c>
      <c r="C10" s="206">
        <v>1.4</v>
      </c>
      <c r="E10" s="372" t="s">
        <v>850</v>
      </c>
      <c r="H10" s="207"/>
    </row>
    <row r="11" spans="1:15" x14ac:dyDescent="0.25">
      <c r="A11" s="293" t="s">
        <v>726</v>
      </c>
      <c r="B11" s="206">
        <v>1.1200000000000001</v>
      </c>
      <c r="C11" s="206">
        <v>1.45</v>
      </c>
      <c r="E11" s="372" t="s">
        <v>853</v>
      </c>
      <c r="H11" s="207"/>
    </row>
    <row r="12" spans="1:15" x14ac:dyDescent="0.25">
      <c r="A12" s="293" t="s">
        <v>727</v>
      </c>
      <c r="B12" s="206">
        <v>1.1399999999999999</v>
      </c>
      <c r="C12" s="206">
        <v>1.5</v>
      </c>
      <c r="E12" s="372"/>
    </row>
    <row r="13" spans="1:15" x14ac:dyDescent="0.25">
      <c r="A13" s="293" t="s">
        <v>11</v>
      </c>
      <c r="B13" s="206">
        <v>1.24</v>
      </c>
      <c r="C13" s="206">
        <v>1.6</v>
      </c>
      <c r="E13" s="372" t="s">
        <v>851</v>
      </c>
    </row>
    <row r="14" spans="1:15" x14ac:dyDescent="0.25">
      <c r="E14" s="372" t="s">
        <v>852</v>
      </c>
    </row>
    <row r="16" spans="1:15" x14ac:dyDescent="0.25">
      <c r="A16" s="54" t="s">
        <v>846</v>
      </c>
    </row>
    <row r="17" spans="1:3" x14ac:dyDescent="0.25">
      <c r="A17" s="293" t="s">
        <v>6</v>
      </c>
      <c r="B17" s="6" t="b">
        <v>1</v>
      </c>
    </row>
    <row r="18" spans="1:3" x14ac:dyDescent="0.25">
      <c r="A18" s="293" t="s">
        <v>791</v>
      </c>
      <c r="B18" s="6" t="b">
        <v>0</v>
      </c>
    </row>
    <row r="21" spans="1:3" x14ac:dyDescent="0.25">
      <c r="A21" s="418" t="s">
        <v>776</v>
      </c>
      <c r="B21" s="294">
        <v>-0.05</v>
      </c>
      <c r="C21" s="371" t="s">
        <v>844</v>
      </c>
    </row>
    <row r="22" spans="1:3" x14ac:dyDescent="0.25">
      <c r="A22" s="419"/>
      <c r="B22" s="294">
        <v>-0.1</v>
      </c>
    </row>
    <row r="23" spans="1:3" x14ac:dyDescent="0.25">
      <c r="A23" s="419"/>
      <c r="B23" s="294">
        <v>-0.15</v>
      </c>
    </row>
    <row r="24" spans="1:3" x14ac:dyDescent="0.25">
      <c r="A24" s="419"/>
      <c r="B24" s="294">
        <v>-0.2</v>
      </c>
    </row>
    <row r="25" spans="1:3" x14ac:dyDescent="0.25">
      <c r="A25" s="419"/>
      <c r="B25" s="294">
        <v>-0.25</v>
      </c>
    </row>
    <row r="26" spans="1:3" x14ac:dyDescent="0.25">
      <c r="A26" s="419"/>
      <c r="B26" s="294">
        <v>-0.3</v>
      </c>
    </row>
    <row r="27" spans="1:3" x14ac:dyDescent="0.25">
      <c r="A27" s="419"/>
      <c r="B27" s="294">
        <v>-0.35</v>
      </c>
    </row>
    <row r="28" spans="1:3" x14ac:dyDescent="0.25">
      <c r="A28" s="419"/>
      <c r="B28" s="294">
        <v>-0.4</v>
      </c>
    </row>
    <row r="29" spans="1:3" x14ac:dyDescent="0.25">
      <c r="A29" s="419"/>
      <c r="B29" s="294">
        <v>-0.5</v>
      </c>
    </row>
    <row r="30" spans="1:3" x14ac:dyDescent="0.25">
      <c r="A30" s="419"/>
      <c r="B30" s="294">
        <v>-0.6</v>
      </c>
    </row>
    <row r="31" spans="1:3" x14ac:dyDescent="0.25">
      <c r="A31" s="420"/>
      <c r="B31" s="294">
        <v>-0.7</v>
      </c>
    </row>
    <row r="32" spans="1:3" x14ac:dyDescent="0.25">
      <c r="B32" s="50"/>
    </row>
    <row r="34" spans="1:22" x14ac:dyDescent="0.25">
      <c r="A34" s="421" t="s">
        <v>774</v>
      </c>
      <c r="B34" s="294">
        <v>0.1</v>
      </c>
      <c r="C34" s="371" t="s">
        <v>844</v>
      </c>
    </row>
    <row r="35" spans="1:22" x14ac:dyDescent="0.25">
      <c r="A35" s="421"/>
      <c r="B35" s="294">
        <v>0.2</v>
      </c>
    </row>
    <row r="36" spans="1:22" x14ac:dyDescent="0.25">
      <c r="A36" s="421"/>
      <c r="B36" s="294">
        <v>0.3</v>
      </c>
    </row>
    <row r="37" spans="1:22" x14ac:dyDescent="0.25">
      <c r="A37" s="421"/>
      <c r="B37" s="294">
        <v>0.4</v>
      </c>
    </row>
    <row r="38" spans="1:22" x14ac:dyDescent="0.25">
      <c r="A38" s="421"/>
      <c r="B38" s="294">
        <v>0.5</v>
      </c>
    </row>
    <row r="39" spans="1:22" x14ac:dyDescent="0.25">
      <c r="A39" s="421"/>
      <c r="B39" s="294">
        <v>0.75</v>
      </c>
    </row>
    <row r="40" spans="1:22" x14ac:dyDescent="0.25">
      <c r="A40" s="421"/>
      <c r="B40" s="294">
        <v>1</v>
      </c>
    </row>
    <row r="41" spans="1:22" x14ac:dyDescent="0.25">
      <c r="A41" s="421"/>
      <c r="B41" s="294">
        <v>1.25</v>
      </c>
    </row>
    <row r="42" spans="1:22" x14ac:dyDescent="0.25">
      <c r="A42" s="421"/>
      <c r="B42" s="294">
        <v>1.5</v>
      </c>
    </row>
    <row r="43" spans="1:22" x14ac:dyDescent="0.25">
      <c r="A43" s="421"/>
      <c r="B43" s="294">
        <v>1.75</v>
      </c>
    </row>
    <row r="44" spans="1:22" x14ac:dyDescent="0.25">
      <c r="A44" s="421"/>
      <c r="B44" s="294">
        <v>2</v>
      </c>
    </row>
    <row r="47" spans="1:22" x14ac:dyDescent="0.25">
      <c r="A47" s="78" t="s">
        <v>53</v>
      </c>
      <c r="B47" s="77"/>
    </row>
    <row r="48" spans="1:22" x14ac:dyDescent="0.25">
      <c r="A48" s="293" t="s">
        <v>43</v>
      </c>
      <c r="B48" s="6" t="b">
        <f>FALSE</f>
        <v>0</v>
      </c>
      <c r="C48" s="61" t="s">
        <v>50</v>
      </c>
      <c r="D48" s="367"/>
      <c r="E48" s="75"/>
      <c r="F48" s="75"/>
      <c r="G48" s="75"/>
      <c r="H48" s="75"/>
      <c r="I48" s="75"/>
      <c r="J48" s="75"/>
      <c r="K48" s="75"/>
      <c r="L48" s="75"/>
      <c r="M48" s="344" t="s">
        <v>771</v>
      </c>
      <c r="N48" s="75"/>
      <c r="O48" s="75"/>
      <c r="P48" s="75"/>
      <c r="Q48" s="75"/>
      <c r="R48" s="75"/>
      <c r="S48" s="75"/>
      <c r="T48" s="75"/>
      <c r="U48" s="75"/>
      <c r="V48" s="76"/>
    </row>
    <row r="49" spans="1:22" x14ac:dyDescent="0.25">
      <c r="A49" s="293" t="s">
        <v>42</v>
      </c>
      <c r="B49" s="6" t="b">
        <f>TRUE</f>
        <v>1</v>
      </c>
      <c r="C49" s="61" t="s">
        <v>63</v>
      </c>
      <c r="D49" s="367"/>
      <c r="E49" s="75"/>
      <c r="F49" s="75"/>
      <c r="G49" s="75"/>
      <c r="H49" s="75"/>
      <c r="I49" s="75"/>
      <c r="J49" s="75"/>
      <c r="K49" s="75"/>
      <c r="L49" s="75"/>
      <c r="M49" s="344" t="s">
        <v>768</v>
      </c>
      <c r="N49" s="75"/>
      <c r="O49" s="75"/>
      <c r="P49" s="75"/>
      <c r="Q49" s="75"/>
      <c r="R49" s="75"/>
      <c r="S49" s="75"/>
      <c r="T49" s="75"/>
      <c r="U49" s="75"/>
      <c r="V49" s="76"/>
    </row>
    <row r="52" spans="1:22" x14ac:dyDescent="0.25">
      <c r="A52" s="78" t="s">
        <v>52</v>
      </c>
      <c r="B52" s="77"/>
    </row>
    <row r="53" spans="1:22" x14ac:dyDescent="0.25">
      <c r="A53" s="293" t="s">
        <v>44</v>
      </c>
      <c r="B53" s="6" t="b">
        <f>TRUE</f>
        <v>1</v>
      </c>
    </row>
    <row r="54" spans="1:22" x14ac:dyDescent="0.25">
      <c r="A54" s="293" t="s">
        <v>45</v>
      </c>
      <c r="B54" s="6" t="b">
        <f>FALSE</f>
        <v>0</v>
      </c>
    </row>
    <row r="55" spans="1:22" x14ac:dyDescent="0.25">
      <c r="A55" s="349" t="s">
        <v>772</v>
      </c>
    </row>
    <row r="56" spans="1:22" x14ac:dyDescent="0.25">
      <c r="A56" s="349"/>
    </row>
    <row r="57" spans="1:22" x14ac:dyDescent="0.25">
      <c r="A57" s="423" t="s">
        <v>775</v>
      </c>
      <c r="B57" s="294">
        <v>0</v>
      </c>
      <c r="C57" s="371" t="s">
        <v>844</v>
      </c>
    </row>
    <row r="58" spans="1:22" x14ac:dyDescent="0.25">
      <c r="A58" s="424"/>
      <c r="B58" s="294">
        <v>0.2</v>
      </c>
    </row>
    <row r="59" spans="1:22" x14ac:dyDescent="0.25">
      <c r="A59" s="424"/>
      <c r="B59" s="294">
        <v>0.3</v>
      </c>
    </row>
    <row r="60" spans="1:22" x14ac:dyDescent="0.25">
      <c r="A60" s="424"/>
      <c r="B60" s="294">
        <v>0.4</v>
      </c>
    </row>
    <row r="61" spans="1:22" x14ac:dyDescent="0.25">
      <c r="A61" s="424"/>
      <c r="B61" s="294">
        <v>0.5</v>
      </c>
    </row>
    <row r="62" spans="1:22" x14ac:dyDescent="0.25">
      <c r="A62" s="424"/>
      <c r="B62" s="294">
        <v>0.6</v>
      </c>
    </row>
    <row r="63" spans="1:22" x14ac:dyDescent="0.25">
      <c r="A63" s="424"/>
      <c r="B63" s="294">
        <v>0.7</v>
      </c>
    </row>
    <row r="64" spans="1:22" x14ac:dyDescent="0.25">
      <c r="A64" s="425"/>
      <c r="B64" s="294">
        <v>0.8</v>
      </c>
    </row>
    <row r="65" spans="1:6" x14ac:dyDescent="0.25">
      <c r="A65" s="349"/>
    </row>
    <row r="66" spans="1:6" x14ac:dyDescent="0.25">
      <c r="A66" s="349"/>
    </row>
    <row r="67" spans="1:6" x14ac:dyDescent="0.25">
      <c r="A67" s="149" t="str">
        <f>CONCATENATE("Version ",'Change Log'!$B$3," – © ",YEAR('Change Log'!$A$3),", William W. Davis, MSPM, PMP")</f>
        <v>Version 0.2.1 – © 2020, William W. Davis, MSPM, PMP</v>
      </c>
    </row>
    <row r="69" spans="1:6" x14ac:dyDescent="0.25">
      <c r="A69" s="148" t="s">
        <v>163</v>
      </c>
    </row>
    <row r="70" spans="1:6" x14ac:dyDescent="0.25">
      <c r="A70" s="148" t="s">
        <v>58</v>
      </c>
    </row>
    <row r="71" spans="1:6" x14ac:dyDescent="0.25">
      <c r="A71" s="148" t="s">
        <v>162</v>
      </c>
    </row>
    <row r="72" spans="1:6" x14ac:dyDescent="0.25">
      <c r="A72" s="148" t="s">
        <v>164</v>
      </c>
    </row>
    <row r="73" spans="1:6" x14ac:dyDescent="0.25">
      <c r="A73" s="148" t="s">
        <v>698</v>
      </c>
    </row>
    <row r="74" spans="1:6" x14ac:dyDescent="0.25">
      <c r="A74" s="148" t="s">
        <v>699</v>
      </c>
    </row>
    <row r="75" spans="1:6" x14ac:dyDescent="0.25">
      <c r="A75" s="148"/>
    </row>
    <row r="76" spans="1:6" x14ac:dyDescent="0.25">
      <c r="A76" s="148" t="s">
        <v>700</v>
      </c>
    </row>
    <row r="77" spans="1:6" x14ac:dyDescent="0.25">
      <c r="A77" s="148" t="s">
        <v>57</v>
      </c>
    </row>
    <row r="78" spans="1:6" x14ac:dyDescent="0.25">
      <c r="A78" s="422" t="s">
        <v>704</v>
      </c>
      <c r="B78" s="422"/>
      <c r="C78" s="422"/>
      <c r="D78" s="422"/>
      <c r="E78" s="422"/>
      <c r="F78" s="422"/>
    </row>
  </sheetData>
  <mergeCells count="4">
    <mergeCell ref="A21:A31"/>
    <mergeCell ref="A34:A44"/>
    <mergeCell ref="A78:F78"/>
    <mergeCell ref="A57:A64"/>
  </mergeCells>
  <phoneticPr fontId="35" type="noConversion"/>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3" t="s">
        <v>705</v>
      </c>
    </row>
    <row r="3" spans="1:5" x14ac:dyDescent="0.25">
      <c r="E3" s="204" t="s">
        <v>149</v>
      </c>
    </row>
    <row r="4" spans="1:5" ht="15.75" x14ac:dyDescent="0.25">
      <c r="E4" s="204" t="s">
        <v>703</v>
      </c>
    </row>
    <row r="5" spans="1:5" x14ac:dyDescent="0.25">
      <c r="E5" s="204"/>
    </row>
    <row r="6" spans="1:5" x14ac:dyDescent="0.25">
      <c r="E6" s="204" t="s">
        <v>160</v>
      </c>
    </row>
    <row r="7" spans="1:5" x14ac:dyDescent="0.25">
      <c r="E7" s="204" t="s">
        <v>150</v>
      </c>
    </row>
    <row r="8" spans="1:5" x14ac:dyDescent="0.25">
      <c r="E8" s="204" t="s">
        <v>151</v>
      </c>
    </row>
    <row r="9" spans="1:5" x14ac:dyDescent="0.25">
      <c r="E9" s="204" t="s">
        <v>152</v>
      </c>
    </row>
    <row r="10" spans="1:5" x14ac:dyDescent="0.25">
      <c r="E10" s="204"/>
    </row>
    <row r="11" spans="1:5" x14ac:dyDescent="0.25">
      <c r="E11" s="204" t="s">
        <v>153</v>
      </c>
    </row>
    <row r="12" spans="1:5" x14ac:dyDescent="0.25">
      <c r="E12" s="204" t="s">
        <v>159</v>
      </c>
    </row>
    <row r="13" spans="1:5" x14ac:dyDescent="0.25">
      <c r="E13" s="204" t="s">
        <v>156</v>
      </c>
    </row>
    <row r="14" spans="1:5" x14ac:dyDescent="0.25">
      <c r="E14" s="204" t="s">
        <v>157</v>
      </c>
    </row>
    <row r="15" spans="1:5" x14ac:dyDescent="0.25">
      <c r="E15" s="205" t="s">
        <v>158</v>
      </c>
    </row>
    <row r="16" spans="1:5" x14ac:dyDescent="0.25">
      <c r="E16" s="204"/>
    </row>
    <row r="17" spans="1:7" x14ac:dyDescent="0.25">
      <c r="E17" s="373" t="s">
        <v>154</v>
      </c>
      <c r="F17" s="373"/>
      <c r="G17" s="373"/>
    </row>
    <row r="18" spans="1:7" x14ac:dyDescent="0.25">
      <c r="E18" s="204" t="s">
        <v>155</v>
      </c>
    </row>
    <row r="24" spans="1:7" x14ac:dyDescent="0.25">
      <c r="A24" s="12"/>
      <c r="F24" s="12"/>
    </row>
    <row r="25" spans="1:7" x14ac:dyDescent="0.25">
      <c r="A25" s="95"/>
      <c r="B25" s="95"/>
      <c r="C25" s="95"/>
      <c r="D25" s="95"/>
      <c r="E25" s="95"/>
      <c r="F25" s="95"/>
    </row>
    <row r="26" spans="1:7" x14ac:dyDescent="0.25">
      <c r="A26" s="95"/>
      <c r="B26" s="95"/>
      <c r="F26" s="12"/>
    </row>
    <row r="27" spans="1:7" x14ac:dyDescent="0.25">
      <c r="A27" s="95"/>
      <c r="B27" s="95"/>
      <c r="F27" s="12"/>
    </row>
    <row r="28" spans="1:7" x14ac:dyDescent="0.25">
      <c r="A28" s="95"/>
      <c r="B28" s="95"/>
      <c r="F28" s="12"/>
    </row>
    <row r="30" spans="1:7" x14ac:dyDescent="0.25">
      <c r="A30" s="263" t="s">
        <v>706</v>
      </c>
    </row>
    <row r="31" spans="1:7" x14ac:dyDescent="0.25">
      <c r="A31" s="264" t="s">
        <v>707</v>
      </c>
    </row>
    <row r="32" spans="1:7" x14ac:dyDescent="0.25">
      <c r="A32" s="264" t="s">
        <v>708</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9"/>
  <sheetViews>
    <sheetView showGridLines="0" workbookViewId="0">
      <selection activeCell="A3" sqref="A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781</v>
      </c>
    </row>
    <row r="2" spans="1:3" x14ac:dyDescent="0.25">
      <c r="A2" s="25" t="s">
        <v>12</v>
      </c>
      <c r="B2" s="26" t="s">
        <v>13</v>
      </c>
      <c r="C2" s="27" t="s">
        <v>14</v>
      </c>
    </row>
    <row r="3" spans="1:3" x14ac:dyDescent="0.25">
      <c r="A3" s="79">
        <v>44047</v>
      </c>
      <c r="B3" s="80" t="s">
        <v>857</v>
      </c>
      <c r="C3" s="81" t="s">
        <v>859</v>
      </c>
    </row>
    <row r="4" spans="1:3" x14ac:dyDescent="0.25">
      <c r="A4" s="79">
        <v>44047</v>
      </c>
      <c r="B4" s="80" t="s">
        <v>855</v>
      </c>
      <c r="C4" s="81" t="s">
        <v>856</v>
      </c>
    </row>
    <row r="5" spans="1:3" x14ac:dyDescent="0.25">
      <c r="A5" s="79">
        <v>44046</v>
      </c>
      <c r="B5" s="80" t="s">
        <v>838</v>
      </c>
      <c r="C5" s="81" t="s">
        <v>854</v>
      </c>
    </row>
    <row r="6" spans="1:3" x14ac:dyDescent="0.25">
      <c r="A6" s="79">
        <v>44046</v>
      </c>
      <c r="B6" s="80" t="s">
        <v>836</v>
      </c>
      <c r="C6" s="81" t="s">
        <v>837</v>
      </c>
    </row>
    <row r="7" spans="1:3" x14ac:dyDescent="0.25">
      <c r="A7" s="79">
        <v>44046</v>
      </c>
      <c r="B7" s="80" t="s">
        <v>833</v>
      </c>
      <c r="C7" s="81" t="s">
        <v>834</v>
      </c>
    </row>
    <row r="8" spans="1:3" x14ac:dyDescent="0.25">
      <c r="A8" s="79">
        <v>44046</v>
      </c>
      <c r="B8" s="80" t="s">
        <v>831</v>
      </c>
      <c r="C8" s="81" t="s">
        <v>832</v>
      </c>
    </row>
    <row r="9" spans="1:3" x14ac:dyDescent="0.25">
      <c r="A9" s="79">
        <v>44046</v>
      </c>
      <c r="B9" s="80" t="s">
        <v>829</v>
      </c>
      <c r="C9" s="81" t="s">
        <v>830</v>
      </c>
    </row>
    <row r="10" spans="1:3" x14ac:dyDescent="0.25">
      <c r="A10" s="79">
        <v>44046</v>
      </c>
      <c r="B10" s="80" t="s">
        <v>827</v>
      </c>
      <c r="C10" s="81" t="s">
        <v>828</v>
      </c>
    </row>
    <row r="11" spans="1:3" x14ac:dyDescent="0.25">
      <c r="A11" s="79">
        <v>44046</v>
      </c>
      <c r="B11" s="80" t="s">
        <v>825</v>
      </c>
      <c r="C11" s="81" t="s">
        <v>826</v>
      </c>
    </row>
    <row r="12" spans="1:3" x14ac:dyDescent="0.25">
      <c r="A12" s="79">
        <v>44046</v>
      </c>
      <c r="B12" s="80" t="s">
        <v>823</v>
      </c>
      <c r="C12" s="81" t="s">
        <v>824</v>
      </c>
    </row>
    <row r="13" spans="1:3" x14ac:dyDescent="0.25">
      <c r="A13" s="79">
        <v>44045</v>
      </c>
      <c r="B13" s="80" t="s">
        <v>812</v>
      </c>
      <c r="C13" s="81" t="s">
        <v>814</v>
      </c>
    </row>
    <row r="14" spans="1:3" x14ac:dyDescent="0.25">
      <c r="A14" s="79">
        <v>44045</v>
      </c>
      <c r="B14" s="80" t="s">
        <v>810</v>
      </c>
      <c r="C14" s="81" t="s">
        <v>811</v>
      </c>
    </row>
    <row r="15" spans="1:3" x14ac:dyDescent="0.25">
      <c r="A15" s="79">
        <v>44045</v>
      </c>
      <c r="B15" s="80" t="s">
        <v>804</v>
      </c>
      <c r="C15" s="81" t="s">
        <v>809</v>
      </c>
    </row>
    <row r="16" spans="1:3" x14ac:dyDescent="0.25">
      <c r="A16" s="79">
        <v>44045</v>
      </c>
      <c r="B16" s="80" t="s">
        <v>801</v>
      </c>
      <c r="C16" s="81" t="s">
        <v>803</v>
      </c>
    </row>
    <row r="17" spans="1:3" x14ac:dyDescent="0.25">
      <c r="A17" s="79">
        <v>44045</v>
      </c>
      <c r="B17" s="80" t="s">
        <v>799</v>
      </c>
      <c r="C17" s="81" t="s">
        <v>800</v>
      </c>
    </row>
    <row r="18" spans="1:3" x14ac:dyDescent="0.25">
      <c r="A18" s="79">
        <v>44045</v>
      </c>
      <c r="B18" s="80" t="s">
        <v>797</v>
      </c>
      <c r="C18" s="81" t="s">
        <v>798</v>
      </c>
    </row>
    <row r="19" spans="1:3" x14ac:dyDescent="0.25">
      <c r="A19" s="79">
        <v>44045</v>
      </c>
      <c r="B19" s="80" t="s">
        <v>795</v>
      </c>
      <c r="C19" s="81" t="s">
        <v>796</v>
      </c>
    </row>
    <row r="20" spans="1:3" x14ac:dyDescent="0.25">
      <c r="A20" s="79">
        <v>44045</v>
      </c>
      <c r="B20" s="80" t="s">
        <v>793</v>
      </c>
      <c r="C20" s="81" t="s">
        <v>794</v>
      </c>
    </row>
    <row r="21" spans="1:3" x14ac:dyDescent="0.25">
      <c r="A21" s="79">
        <v>44045</v>
      </c>
      <c r="B21" s="80" t="s">
        <v>790</v>
      </c>
      <c r="C21" s="81" t="s">
        <v>792</v>
      </c>
    </row>
    <row r="22" spans="1:3" x14ac:dyDescent="0.25">
      <c r="A22" s="79">
        <v>44045</v>
      </c>
      <c r="B22" s="80" t="s">
        <v>788</v>
      </c>
      <c r="C22" s="81" t="s">
        <v>789</v>
      </c>
    </row>
    <row r="23" spans="1:3" x14ac:dyDescent="0.25">
      <c r="A23" s="79">
        <v>44044</v>
      </c>
      <c r="B23" s="80" t="s">
        <v>779</v>
      </c>
      <c r="C23" s="81" t="s">
        <v>780</v>
      </c>
    </row>
    <row r="24" spans="1:3" x14ac:dyDescent="0.25">
      <c r="A24" s="356"/>
      <c r="B24" s="357"/>
      <c r="C24" s="358"/>
    </row>
    <row r="25" spans="1:3" x14ac:dyDescent="0.25">
      <c r="A25" s="356"/>
      <c r="B25" s="357"/>
      <c r="C25" s="358"/>
    </row>
    <row r="26" spans="1:3" x14ac:dyDescent="0.25">
      <c r="A26" s="356"/>
      <c r="B26" s="357"/>
      <c r="C26" s="358"/>
    </row>
    <row r="27" spans="1:3" x14ac:dyDescent="0.25">
      <c r="A27" s="356"/>
      <c r="B27" s="357"/>
      <c r="C27" s="358"/>
    </row>
    <row r="28" spans="1:3" x14ac:dyDescent="0.25">
      <c r="A28" s="356"/>
      <c r="B28" s="357"/>
      <c r="C28" s="358"/>
    </row>
    <row r="29" spans="1:3" x14ac:dyDescent="0.25">
      <c r="A29" s="356"/>
      <c r="B29" s="357"/>
      <c r="C29" s="358"/>
    </row>
    <row r="30" spans="1:3" x14ac:dyDescent="0.25">
      <c r="A30" s="356"/>
      <c r="B30" s="357"/>
      <c r="C30" s="358"/>
    </row>
    <row r="31" spans="1:3" x14ac:dyDescent="0.25">
      <c r="A31" s="356"/>
      <c r="B31" s="357"/>
      <c r="C31" s="358"/>
    </row>
    <row r="32" spans="1:3" x14ac:dyDescent="0.25">
      <c r="A32" s="356"/>
      <c r="B32" s="357"/>
      <c r="C32" s="358"/>
    </row>
    <row r="33" spans="1:3" x14ac:dyDescent="0.25">
      <c r="A33" s="356"/>
      <c r="B33" s="357"/>
      <c r="C33" s="358"/>
    </row>
    <row r="34" spans="1:3" x14ac:dyDescent="0.25">
      <c r="A34" s="356"/>
      <c r="B34" s="357"/>
      <c r="C34" s="358"/>
    </row>
    <row r="35" spans="1:3" x14ac:dyDescent="0.25">
      <c r="A35" s="356"/>
      <c r="B35" s="357"/>
      <c r="C35" s="358"/>
    </row>
    <row r="36" spans="1:3" x14ac:dyDescent="0.25">
      <c r="A36" s="356"/>
      <c r="B36" s="357"/>
      <c r="C36" s="358"/>
    </row>
    <row r="37" spans="1:3" x14ac:dyDescent="0.25">
      <c r="A37" s="356"/>
      <c r="B37" s="357"/>
      <c r="C37" s="358"/>
    </row>
    <row r="38" spans="1:3" x14ac:dyDescent="0.25">
      <c r="A38" s="356"/>
      <c r="B38" s="357"/>
      <c r="C38" s="358"/>
    </row>
    <row r="39" spans="1:3" x14ac:dyDescent="0.25">
      <c r="A39" s="356"/>
      <c r="B39" s="357"/>
      <c r="C39" s="358"/>
    </row>
    <row r="40" spans="1:3" x14ac:dyDescent="0.25">
      <c r="A40" s="356"/>
      <c r="B40" s="357"/>
      <c r="C40" s="358"/>
    </row>
    <row r="41" spans="1:3" x14ac:dyDescent="0.25">
      <c r="A41" s="356"/>
      <c r="B41" s="357"/>
      <c r="C41" s="358"/>
    </row>
    <row r="42" spans="1:3" x14ac:dyDescent="0.25">
      <c r="A42" s="356"/>
      <c r="B42" s="357"/>
      <c r="C42" s="358"/>
    </row>
    <row r="43" spans="1:3" x14ac:dyDescent="0.25">
      <c r="A43" s="356"/>
      <c r="B43" s="357"/>
      <c r="C43" s="358"/>
    </row>
    <row r="44" spans="1:3" x14ac:dyDescent="0.25">
      <c r="A44" s="356"/>
      <c r="B44" s="357"/>
      <c r="C44" s="358"/>
    </row>
    <row r="45" spans="1:3" x14ac:dyDescent="0.25">
      <c r="A45" s="356"/>
      <c r="B45" s="357"/>
      <c r="C45" s="358"/>
    </row>
    <row r="46" spans="1:3" x14ac:dyDescent="0.25">
      <c r="A46" s="356"/>
      <c r="B46" s="357"/>
      <c r="C46" s="358"/>
    </row>
    <row r="47" spans="1:3" x14ac:dyDescent="0.25">
      <c r="A47" s="356"/>
      <c r="B47" s="357"/>
      <c r="C47" s="358"/>
    </row>
    <row r="48" spans="1:3" x14ac:dyDescent="0.25">
      <c r="A48" s="356"/>
      <c r="B48" s="357"/>
      <c r="C48" s="358"/>
    </row>
    <row r="49" spans="1:3" x14ac:dyDescent="0.25">
      <c r="A49" s="356"/>
      <c r="B49" s="357"/>
      <c r="C49" s="358"/>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2"/>
  </cols>
  <sheetData>
    <row r="1" spans="1:1" x14ac:dyDescent="0.25">
      <c r="A1" s="250" t="s">
        <v>697</v>
      </c>
    </row>
    <row r="2" spans="1:1" x14ac:dyDescent="0.25">
      <c r="A2" s="250" t="s">
        <v>185</v>
      </c>
    </row>
    <row r="3" spans="1:1" x14ac:dyDescent="0.25">
      <c r="A3" s="250"/>
    </row>
    <row r="4" spans="1:1" x14ac:dyDescent="0.25">
      <c r="A4" s="250" t="s">
        <v>186</v>
      </c>
    </row>
    <row r="5" spans="1:1" x14ac:dyDescent="0.25">
      <c r="A5" s="250" t="s">
        <v>187</v>
      </c>
    </row>
    <row r="6" spans="1:1" x14ac:dyDescent="0.25">
      <c r="A6" s="250" t="s">
        <v>188</v>
      </c>
    </row>
    <row r="7" spans="1:1" x14ac:dyDescent="0.25">
      <c r="A7" s="250"/>
    </row>
    <row r="8" spans="1:1" x14ac:dyDescent="0.25">
      <c r="A8" s="250" t="s">
        <v>189</v>
      </c>
    </row>
    <row r="9" spans="1:1" x14ac:dyDescent="0.25">
      <c r="A9" s="250"/>
    </row>
    <row r="10" spans="1:1" x14ac:dyDescent="0.25">
      <c r="A10" s="250" t="s">
        <v>190</v>
      </c>
    </row>
    <row r="11" spans="1:1" x14ac:dyDescent="0.25">
      <c r="A11" s="250" t="s">
        <v>191</v>
      </c>
    </row>
    <row r="12" spans="1:1" x14ac:dyDescent="0.25">
      <c r="A12" s="250"/>
    </row>
    <row r="13" spans="1:1" x14ac:dyDescent="0.25">
      <c r="A13" s="250" t="s">
        <v>192</v>
      </c>
    </row>
    <row r="14" spans="1:1" x14ac:dyDescent="0.25">
      <c r="A14" s="250" t="s">
        <v>193</v>
      </c>
    </row>
    <row r="15" spans="1:1" x14ac:dyDescent="0.25">
      <c r="A15" s="250" t="s">
        <v>194</v>
      </c>
    </row>
    <row r="16" spans="1:1" x14ac:dyDescent="0.25">
      <c r="A16" s="250" t="s">
        <v>195</v>
      </c>
    </row>
    <row r="17" spans="1:1" x14ac:dyDescent="0.25">
      <c r="A17" s="250" t="s">
        <v>196</v>
      </c>
    </row>
    <row r="18" spans="1:1" x14ac:dyDescent="0.25">
      <c r="A18" s="250" t="s">
        <v>197</v>
      </c>
    </row>
    <row r="19" spans="1:1" x14ac:dyDescent="0.25">
      <c r="A19" s="250" t="s">
        <v>198</v>
      </c>
    </row>
    <row r="20" spans="1:1" x14ac:dyDescent="0.25">
      <c r="A20" s="250" t="s">
        <v>199</v>
      </c>
    </row>
    <row r="21" spans="1:1" x14ac:dyDescent="0.25">
      <c r="A21" s="250"/>
    </row>
    <row r="22" spans="1:1" x14ac:dyDescent="0.25">
      <c r="A22" s="250" t="s">
        <v>200</v>
      </c>
    </row>
    <row r="23" spans="1:1" x14ac:dyDescent="0.25">
      <c r="A23" s="250" t="s">
        <v>201</v>
      </c>
    </row>
    <row r="24" spans="1:1" x14ac:dyDescent="0.25">
      <c r="A24" s="250" t="s">
        <v>202</v>
      </c>
    </row>
    <row r="25" spans="1:1" x14ac:dyDescent="0.25">
      <c r="A25" s="250" t="s">
        <v>203</v>
      </c>
    </row>
    <row r="26" spans="1:1" x14ac:dyDescent="0.25">
      <c r="A26" s="250" t="s">
        <v>204</v>
      </c>
    </row>
    <row r="27" spans="1:1" x14ac:dyDescent="0.25">
      <c r="A27" s="250" t="s">
        <v>205</v>
      </c>
    </row>
    <row r="28" spans="1:1" x14ac:dyDescent="0.25">
      <c r="A28" s="250"/>
    </row>
    <row r="29" spans="1:1" x14ac:dyDescent="0.25">
      <c r="A29" s="250" t="s">
        <v>206</v>
      </c>
    </row>
    <row r="30" spans="1:1" x14ac:dyDescent="0.25">
      <c r="A30" s="250" t="s">
        <v>207</v>
      </c>
    </row>
    <row r="31" spans="1:1" x14ac:dyDescent="0.25">
      <c r="A31" s="250" t="s">
        <v>208</v>
      </c>
    </row>
    <row r="32" spans="1:1" x14ac:dyDescent="0.25">
      <c r="A32" s="250" t="s">
        <v>209</v>
      </c>
    </row>
    <row r="33" spans="1:1" x14ac:dyDescent="0.25">
      <c r="A33" s="250"/>
    </row>
    <row r="34" spans="1:1" x14ac:dyDescent="0.25">
      <c r="A34" s="250" t="s">
        <v>210</v>
      </c>
    </row>
    <row r="35" spans="1:1" x14ac:dyDescent="0.25">
      <c r="A35" s="250" t="s">
        <v>211</v>
      </c>
    </row>
    <row r="36" spans="1:1" x14ac:dyDescent="0.25">
      <c r="A36" s="250" t="s">
        <v>212</v>
      </c>
    </row>
    <row r="37" spans="1:1" x14ac:dyDescent="0.25">
      <c r="A37" s="250" t="s">
        <v>213</v>
      </c>
    </row>
    <row r="38" spans="1:1" x14ac:dyDescent="0.25">
      <c r="A38" s="250" t="s">
        <v>214</v>
      </c>
    </row>
    <row r="39" spans="1:1" x14ac:dyDescent="0.25">
      <c r="A39" s="250"/>
    </row>
    <row r="40" spans="1:1" x14ac:dyDescent="0.25">
      <c r="A40" s="250" t="s">
        <v>215</v>
      </c>
    </row>
    <row r="41" spans="1:1" x14ac:dyDescent="0.25">
      <c r="A41" s="250" t="s">
        <v>216</v>
      </c>
    </row>
    <row r="42" spans="1:1" x14ac:dyDescent="0.25">
      <c r="A42" s="250" t="s">
        <v>217</v>
      </c>
    </row>
    <row r="43" spans="1:1" x14ac:dyDescent="0.25">
      <c r="A43" s="250"/>
    </row>
    <row r="44" spans="1:1" x14ac:dyDescent="0.25">
      <c r="A44" s="250" t="s">
        <v>218</v>
      </c>
    </row>
    <row r="45" spans="1:1" x14ac:dyDescent="0.25">
      <c r="A45" s="250" t="s">
        <v>219</v>
      </c>
    </row>
    <row r="46" spans="1:1" x14ac:dyDescent="0.25">
      <c r="A46" s="250" t="s">
        <v>220</v>
      </c>
    </row>
    <row r="47" spans="1:1" x14ac:dyDescent="0.25">
      <c r="A47" s="250" t="s">
        <v>221</v>
      </c>
    </row>
    <row r="48" spans="1:1" x14ac:dyDescent="0.25">
      <c r="A48" s="250" t="s">
        <v>222</v>
      </c>
    </row>
    <row r="49" spans="1:1" x14ac:dyDescent="0.25">
      <c r="A49" s="250"/>
    </row>
    <row r="50" spans="1:1" x14ac:dyDescent="0.25">
      <c r="A50" s="250" t="s">
        <v>223</v>
      </c>
    </row>
    <row r="51" spans="1:1" x14ac:dyDescent="0.25">
      <c r="A51" s="250" t="s">
        <v>224</v>
      </c>
    </row>
    <row r="52" spans="1:1" x14ac:dyDescent="0.25">
      <c r="A52" s="250" t="s">
        <v>225</v>
      </c>
    </row>
    <row r="53" spans="1:1" x14ac:dyDescent="0.25">
      <c r="A53" s="250" t="s">
        <v>226</v>
      </c>
    </row>
    <row r="54" spans="1:1" x14ac:dyDescent="0.25">
      <c r="A54" s="250" t="s">
        <v>227</v>
      </c>
    </row>
    <row r="55" spans="1:1" x14ac:dyDescent="0.25">
      <c r="A55" s="250" t="s">
        <v>228</v>
      </c>
    </row>
    <row r="56" spans="1:1" x14ac:dyDescent="0.25">
      <c r="A56" s="250" t="s">
        <v>229</v>
      </c>
    </row>
    <row r="57" spans="1:1" x14ac:dyDescent="0.25">
      <c r="A57" s="250" t="s">
        <v>230</v>
      </c>
    </row>
    <row r="58" spans="1:1" x14ac:dyDescent="0.25">
      <c r="A58" s="250" t="s">
        <v>231</v>
      </c>
    </row>
    <row r="59" spans="1:1" x14ac:dyDescent="0.25">
      <c r="A59" s="250" t="s">
        <v>232</v>
      </c>
    </row>
    <row r="60" spans="1:1" x14ac:dyDescent="0.25">
      <c r="A60" s="250"/>
    </row>
    <row r="61" spans="1:1" x14ac:dyDescent="0.25">
      <c r="A61" s="250" t="s">
        <v>233</v>
      </c>
    </row>
    <row r="62" spans="1:1" x14ac:dyDescent="0.25">
      <c r="A62" s="250" t="s">
        <v>234</v>
      </c>
    </row>
    <row r="63" spans="1:1" x14ac:dyDescent="0.25">
      <c r="A63" s="250" t="s">
        <v>235</v>
      </c>
    </row>
    <row r="64" spans="1:1" x14ac:dyDescent="0.25">
      <c r="A64" s="250" t="s">
        <v>236</v>
      </c>
    </row>
    <row r="65" spans="1:1" x14ac:dyDescent="0.25">
      <c r="A65" s="250" t="s">
        <v>237</v>
      </c>
    </row>
    <row r="66" spans="1:1" x14ac:dyDescent="0.25">
      <c r="A66" s="250" t="s">
        <v>238</v>
      </c>
    </row>
    <row r="67" spans="1:1" x14ac:dyDescent="0.25">
      <c r="A67" s="250"/>
    </row>
    <row r="68" spans="1:1" x14ac:dyDescent="0.25">
      <c r="A68" s="250" t="s">
        <v>239</v>
      </c>
    </row>
    <row r="69" spans="1:1" x14ac:dyDescent="0.25">
      <c r="A69" s="250" t="s">
        <v>240</v>
      </c>
    </row>
    <row r="70" spans="1:1" x14ac:dyDescent="0.25">
      <c r="A70" s="250"/>
    </row>
    <row r="71" spans="1:1" x14ac:dyDescent="0.25">
      <c r="A71" s="250" t="s">
        <v>241</v>
      </c>
    </row>
    <row r="72" spans="1:1" x14ac:dyDescent="0.25">
      <c r="A72" s="250"/>
    </row>
    <row r="73" spans="1:1" x14ac:dyDescent="0.25">
      <c r="A73" s="250" t="s">
        <v>242</v>
      </c>
    </row>
    <row r="74" spans="1:1" x14ac:dyDescent="0.25">
      <c r="A74" s="250"/>
    </row>
    <row r="75" spans="1:1" x14ac:dyDescent="0.25">
      <c r="A75" s="250" t="s">
        <v>243</v>
      </c>
    </row>
    <row r="76" spans="1:1" x14ac:dyDescent="0.25">
      <c r="A76" s="250"/>
    </row>
    <row r="77" spans="1:1" x14ac:dyDescent="0.25">
      <c r="A77" s="250" t="s">
        <v>244</v>
      </c>
    </row>
    <row r="78" spans="1:1" x14ac:dyDescent="0.25">
      <c r="A78" s="250" t="s">
        <v>245</v>
      </c>
    </row>
    <row r="79" spans="1:1" x14ac:dyDescent="0.25">
      <c r="A79" s="250"/>
    </row>
    <row r="80" spans="1:1" x14ac:dyDescent="0.25">
      <c r="A80" s="250" t="s">
        <v>246</v>
      </c>
    </row>
    <row r="81" spans="1:1" x14ac:dyDescent="0.25">
      <c r="A81" s="250" t="s">
        <v>247</v>
      </c>
    </row>
    <row r="82" spans="1:1" x14ac:dyDescent="0.25">
      <c r="A82" s="250" t="s">
        <v>248</v>
      </c>
    </row>
    <row r="83" spans="1:1" x14ac:dyDescent="0.25">
      <c r="A83" s="250"/>
    </row>
    <row r="84" spans="1:1" x14ac:dyDescent="0.25">
      <c r="A84" s="250" t="s">
        <v>249</v>
      </c>
    </row>
    <row r="85" spans="1:1" x14ac:dyDescent="0.25">
      <c r="A85" s="250" t="s">
        <v>250</v>
      </c>
    </row>
    <row r="86" spans="1:1" x14ac:dyDescent="0.25">
      <c r="A86" s="250" t="s">
        <v>251</v>
      </c>
    </row>
    <row r="87" spans="1:1" x14ac:dyDescent="0.25">
      <c r="A87" s="250" t="s">
        <v>252</v>
      </c>
    </row>
    <row r="88" spans="1:1" x14ac:dyDescent="0.25">
      <c r="A88" s="250"/>
    </row>
    <row r="89" spans="1:1" x14ac:dyDescent="0.25">
      <c r="A89" s="250" t="s">
        <v>253</v>
      </c>
    </row>
    <row r="90" spans="1:1" x14ac:dyDescent="0.25">
      <c r="A90" s="250" t="s">
        <v>254</v>
      </c>
    </row>
    <row r="91" spans="1:1" x14ac:dyDescent="0.25">
      <c r="A91" s="250"/>
    </row>
    <row r="92" spans="1:1" x14ac:dyDescent="0.25">
      <c r="A92" s="250" t="s">
        <v>255</v>
      </c>
    </row>
    <row r="93" spans="1:1" x14ac:dyDescent="0.25">
      <c r="A93" s="250" t="s">
        <v>256</v>
      </c>
    </row>
    <row r="94" spans="1:1" x14ac:dyDescent="0.25">
      <c r="A94" s="250" t="s">
        <v>257</v>
      </c>
    </row>
    <row r="95" spans="1:1" x14ac:dyDescent="0.25">
      <c r="A95" s="250" t="s">
        <v>258</v>
      </c>
    </row>
    <row r="96" spans="1:1" x14ac:dyDescent="0.25">
      <c r="A96" s="250" t="s">
        <v>259</v>
      </c>
    </row>
    <row r="97" spans="1:1" x14ac:dyDescent="0.25">
      <c r="A97" s="250" t="s">
        <v>260</v>
      </c>
    </row>
    <row r="98" spans="1:1" x14ac:dyDescent="0.25">
      <c r="A98" s="250"/>
    </row>
    <row r="99" spans="1:1" x14ac:dyDescent="0.25">
      <c r="A99" s="250" t="s">
        <v>261</v>
      </c>
    </row>
    <row r="100" spans="1:1" x14ac:dyDescent="0.25">
      <c r="A100" s="250" t="s">
        <v>262</v>
      </c>
    </row>
    <row r="101" spans="1:1" x14ac:dyDescent="0.25">
      <c r="A101" s="250" t="s">
        <v>263</v>
      </c>
    </row>
    <row r="102" spans="1:1" x14ac:dyDescent="0.25">
      <c r="A102" s="250"/>
    </row>
    <row r="103" spans="1:1" x14ac:dyDescent="0.25">
      <c r="A103" s="250" t="s">
        <v>264</v>
      </c>
    </row>
    <row r="104" spans="1:1" x14ac:dyDescent="0.25">
      <c r="A104" s="250" t="s">
        <v>265</v>
      </c>
    </row>
    <row r="105" spans="1:1" x14ac:dyDescent="0.25">
      <c r="A105" s="250" t="s">
        <v>266</v>
      </c>
    </row>
    <row r="106" spans="1:1" x14ac:dyDescent="0.25">
      <c r="A106" s="250" t="s">
        <v>267</v>
      </c>
    </row>
    <row r="107" spans="1:1" x14ac:dyDescent="0.25">
      <c r="A107" s="250" t="s">
        <v>268</v>
      </c>
    </row>
    <row r="108" spans="1:1" x14ac:dyDescent="0.25">
      <c r="A108" s="250" t="s">
        <v>269</v>
      </c>
    </row>
    <row r="109" spans="1:1" x14ac:dyDescent="0.25">
      <c r="A109" s="250" t="s">
        <v>270</v>
      </c>
    </row>
    <row r="110" spans="1:1" x14ac:dyDescent="0.25">
      <c r="A110" s="250" t="s">
        <v>271</v>
      </c>
    </row>
    <row r="111" spans="1:1" x14ac:dyDescent="0.25">
      <c r="A111" s="250"/>
    </row>
    <row r="112" spans="1:1" x14ac:dyDescent="0.25">
      <c r="A112" s="250" t="s">
        <v>272</v>
      </c>
    </row>
    <row r="113" spans="1:1" x14ac:dyDescent="0.25">
      <c r="A113" s="250"/>
    </row>
    <row r="114" spans="1:1" x14ac:dyDescent="0.25">
      <c r="A114" s="250" t="s">
        <v>273</v>
      </c>
    </row>
    <row r="115" spans="1:1" x14ac:dyDescent="0.25">
      <c r="A115" s="250" t="s">
        <v>274</v>
      </c>
    </row>
    <row r="116" spans="1:1" x14ac:dyDescent="0.25">
      <c r="A116" s="250" t="s">
        <v>275</v>
      </c>
    </row>
    <row r="117" spans="1:1" x14ac:dyDescent="0.25">
      <c r="A117" s="250"/>
    </row>
    <row r="118" spans="1:1" x14ac:dyDescent="0.25">
      <c r="A118" s="250" t="s">
        <v>276</v>
      </c>
    </row>
    <row r="119" spans="1:1" x14ac:dyDescent="0.25">
      <c r="A119" s="250" t="s">
        <v>277</v>
      </c>
    </row>
    <row r="120" spans="1:1" x14ac:dyDescent="0.25">
      <c r="A120" s="250" t="s">
        <v>278</v>
      </c>
    </row>
    <row r="121" spans="1:1" x14ac:dyDescent="0.25">
      <c r="A121" s="250" t="s">
        <v>279</v>
      </c>
    </row>
    <row r="122" spans="1:1" x14ac:dyDescent="0.25">
      <c r="A122" s="250"/>
    </row>
    <row r="123" spans="1:1" x14ac:dyDescent="0.25">
      <c r="A123" s="250" t="s">
        <v>280</v>
      </c>
    </row>
    <row r="124" spans="1:1" x14ac:dyDescent="0.25">
      <c r="A124" s="250" t="s">
        <v>281</v>
      </c>
    </row>
    <row r="125" spans="1:1" x14ac:dyDescent="0.25">
      <c r="A125" s="250" t="s">
        <v>282</v>
      </c>
    </row>
    <row r="126" spans="1:1" x14ac:dyDescent="0.25">
      <c r="A126" s="250" t="s">
        <v>283</v>
      </c>
    </row>
    <row r="127" spans="1:1" x14ac:dyDescent="0.25">
      <c r="A127" s="250" t="s">
        <v>284</v>
      </c>
    </row>
    <row r="128" spans="1:1" x14ac:dyDescent="0.25">
      <c r="A128" s="250" t="s">
        <v>285</v>
      </c>
    </row>
    <row r="129" spans="1:1" x14ac:dyDescent="0.25">
      <c r="A129" s="250" t="s">
        <v>286</v>
      </c>
    </row>
    <row r="130" spans="1:1" x14ac:dyDescent="0.25">
      <c r="A130" s="250" t="s">
        <v>287</v>
      </c>
    </row>
    <row r="131" spans="1:1" x14ac:dyDescent="0.25">
      <c r="A131" s="250" t="s">
        <v>288</v>
      </c>
    </row>
    <row r="132" spans="1:1" x14ac:dyDescent="0.25">
      <c r="A132" s="250" t="s">
        <v>289</v>
      </c>
    </row>
    <row r="133" spans="1:1" x14ac:dyDescent="0.25">
      <c r="A133" s="250"/>
    </row>
    <row r="134" spans="1:1" x14ac:dyDescent="0.25">
      <c r="A134" s="250" t="s">
        <v>290</v>
      </c>
    </row>
    <row r="135" spans="1:1" x14ac:dyDescent="0.25">
      <c r="A135" s="250" t="s">
        <v>291</v>
      </c>
    </row>
    <row r="136" spans="1:1" x14ac:dyDescent="0.25">
      <c r="A136" s="250" t="s">
        <v>292</v>
      </c>
    </row>
    <row r="137" spans="1:1" x14ac:dyDescent="0.25">
      <c r="A137" s="250" t="s">
        <v>293</v>
      </c>
    </row>
    <row r="138" spans="1:1" x14ac:dyDescent="0.25">
      <c r="A138" s="250" t="s">
        <v>294</v>
      </c>
    </row>
    <row r="139" spans="1:1" x14ac:dyDescent="0.25">
      <c r="A139" s="250" t="s">
        <v>295</v>
      </c>
    </row>
    <row r="140" spans="1:1" x14ac:dyDescent="0.25">
      <c r="A140" s="250" t="s">
        <v>296</v>
      </c>
    </row>
    <row r="141" spans="1:1" x14ac:dyDescent="0.25">
      <c r="A141" s="250" t="s">
        <v>297</v>
      </c>
    </row>
    <row r="142" spans="1:1" x14ac:dyDescent="0.25">
      <c r="A142" s="250" t="s">
        <v>298</v>
      </c>
    </row>
    <row r="143" spans="1:1" x14ac:dyDescent="0.25">
      <c r="A143" s="250" t="s">
        <v>299</v>
      </c>
    </row>
    <row r="144" spans="1:1" x14ac:dyDescent="0.25">
      <c r="A144" s="250" t="s">
        <v>300</v>
      </c>
    </row>
    <row r="145" spans="1:1" x14ac:dyDescent="0.25">
      <c r="A145" s="250" t="s">
        <v>301</v>
      </c>
    </row>
    <row r="146" spans="1:1" x14ac:dyDescent="0.25">
      <c r="A146" s="250"/>
    </row>
    <row r="147" spans="1:1" x14ac:dyDescent="0.25">
      <c r="A147" s="250" t="s">
        <v>302</v>
      </c>
    </row>
    <row r="148" spans="1:1" x14ac:dyDescent="0.25">
      <c r="A148" s="250" t="s">
        <v>303</v>
      </c>
    </row>
    <row r="149" spans="1:1" x14ac:dyDescent="0.25">
      <c r="A149" s="250" t="s">
        <v>304</v>
      </c>
    </row>
    <row r="150" spans="1:1" x14ac:dyDescent="0.25">
      <c r="A150" s="250"/>
    </row>
    <row r="151" spans="1:1" x14ac:dyDescent="0.25">
      <c r="A151" s="250" t="s">
        <v>305</v>
      </c>
    </row>
    <row r="152" spans="1:1" x14ac:dyDescent="0.25">
      <c r="A152" s="250" t="s">
        <v>306</v>
      </c>
    </row>
    <row r="153" spans="1:1" x14ac:dyDescent="0.25">
      <c r="A153" s="250"/>
    </row>
    <row r="154" spans="1:1" x14ac:dyDescent="0.25">
      <c r="A154" s="250" t="s">
        <v>307</v>
      </c>
    </row>
    <row r="155" spans="1:1" x14ac:dyDescent="0.25">
      <c r="A155" s="250"/>
    </row>
    <row r="156" spans="1:1" x14ac:dyDescent="0.25">
      <c r="A156" s="250" t="s">
        <v>308</v>
      </c>
    </row>
    <row r="157" spans="1:1" x14ac:dyDescent="0.25">
      <c r="A157" s="250" t="s">
        <v>309</v>
      </c>
    </row>
    <row r="158" spans="1:1" x14ac:dyDescent="0.25">
      <c r="A158" s="250" t="s">
        <v>310</v>
      </c>
    </row>
    <row r="159" spans="1:1" x14ac:dyDescent="0.25">
      <c r="A159" s="250" t="s">
        <v>311</v>
      </c>
    </row>
    <row r="160" spans="1:1" x14ac:dyDescent="0.25">
      <c r="A160" s="250" t="s">
        <v>312</v>
      </c>
    </row>
    <row r="161" spans="1:1" x14ac:dyDescent="0.25">
      <c r="A161" s="250" t="s">
        <v>313</v>
      </c>
    </row>
    <row r="162" spans="1:1" x14ac:dyDescent="0.25">
      <c r="A162" s="250" t="s">
        <v>314</v>
      </c>
    </row>
    <row r="163" spans="1:1" x14ac:dyDescent="0.25">
      <c r="A163" s="250"/>
    </row>
    <row r="164" spans="1:1" x14ac:dyDescent="0.25">
      <c r="A164" s="250" t="s">
        <v>315</v>
      </c>
    </row>
    <row r="165" spans="1:1" x14ac:dyDescent="0.25">
      <c r="A165" s="250" t="s">
        <v>316</v>
      </c>
    </row>
    <row r="166" spans="1:1" x14ac:dyDescent="0.25">
      <c r="A166" s="250" t="s">
        <v>317</v>
      </c>
    </row>
    <row r="167" spans="1:1" x14ac:dyDescent="0.25">
      <c r="A167" s="250" t="s">
        <v>318</v>
      </c>
    </row>
    <row r="168" spans="1:1" x14ac:dyDescent="0.25">
      <c r="A168" s="250" t="s">
        <v>319</v>
      </c>
    </row>
    <row r="169" spans="1:1" x14ac:dyDescent="0.25">
      <c r="A169" s="250" t="s">
        <v>320</v>
      </c>
    </row>
    <row r="170" spans="1:1" x14ac:dyDescent="0.25">
      <c r="A170" s="250" t="s">
        <v>321</v>
      </c>
    </row>
    <row r="171" spans="1:1" x14ac:dyDescent="0.25">
      <c r="A171" s="250" t="s">
        <v>322</v>
      </c>
    </row>
    <row r="172" spans="1:1" x14ac:dyDescent="0.25">
      <c r="A172" s="250" t="s">
        <v>323</v>
      </c>
    </row>
    <row r="173" spans="1:1" x14ac:dyDescent="0.25">
      <c r="A173" s="250" t="s">
        <v>324</v>
      </c>
    </row>
    <row r="174" spans="1:1" x14ac:dyDescent="0.25">
      <c r="A174" s="250"/>
    </row>
    <row r="175" spans="1:1" x14ac:dyDescent="0.25">
      <c r="A175" s="250" t="s">
        <v>325</v>
      </c>
    </row>
    <row r="176" spans="1:1" x14ac:dyDescent="0.25">
      <c r="A176" s="250" t="s">
        <v>326</v>
      </c>
    </row>
    <row r="177" spans="1:1" x14ac:dyDescent="0.25">
      <c r="A177" s="250" t="s">
        <v>327</v>
      </c>
    </row>
    <row r="178" spans="1:1" x14ac:dyDescent="0.25">
      <c r="A178" s="250"/>
    </row>
    <row r="179" spans="1:1" x14ac:dyDescent="0.25">
      <c r="A179" s="250" t="s">
        <v>328</v>
      </c>
    </row>
    <row r="180" spans="1:1" x14ac:dyDescent="0.25">
      <c r="A180" s="250"/>
    </row>
    <row r="181" spans="1:1" x14ac:dyDescent="0.25">
      <c r="A181" s="250" t="s">
        <v>329</v>
      </c>
    </row>
    <row r="182" spans="1:1" x14ac:dyDescent="0.25">
      <c r="A182" s="250" t="s">
        <v>330</v>
      </c>
    </row>
    <row r="183" spans="1:1" x14ac:dyDescent="0.25">
      <c r="A183" s="250" t="s">
        <v>331</v>
      </c>
    </row>
    <row r="184" spans="1:1" x14ac:dyDescent="0.25">
      <c r="A184" s="250" t="s">
        <v>332</v>
      </c>
    </row>
    <row r="185" spans="1:1" x14ac:dyDescent="0.25">
      <c r="A185" s="250" t="s">
        <v>333</v>
      </c>
    </row>
    <row r="186" spans="1:1" x14ac:dyDescent="0.25">
      <c r="A186" s="250"/>
    </row>
    <row r="187" spans="1:1" x14ac:dyDescent="0.25">
      <c r="A187" s="250" t="s">
        <v>334</v>
      </c>
    </row>
    <row r="188" spans="1:1" x14ac:dyDescent="0.25">
      <c r="A188" s="250" t="s">
        <v>335</v>
      </c>
    </row>
    <row r="189" spans="1:1" x14ac:dyDescent="0.25">
      <c r="A189" s="250" t="s">
        <v>336</v>
      </c>
    </row>
    <row r="190" spans="1:1" x14ac:dyDescent="0.25">
      <c r="A190" s="250" t="s">
        <v>337</v>
      </c>
    </row>
    <row r="191" spans="1:1" x14ac:dyDescent="0.25">
      <c r="A191" s="250" t="s">
        <v>338</v>
      </c>
    </row>
    <row r="192" spans="1:1" x14ac:dyDescent="0.25">
      <c r="A192" s="250" t="s">
        <v>339</v>
      </c>
    </row>
    <row r="193" spans="1:1" x14ac:dyDescent="0.25">
      <c r="A193" s="250" t="s">
        <v>340</v>
      </c>
    </row>
    <row r="194" spans="1:1" x14ac:dyDescent="0.25">
      <c r="A194" s="250"/>
    </row>
    <row r="195" spans="1:1" x14ac:dyDescent="0.25">
      <c r="A195" s="250" t="s">
        <v>341</v>
      </c>
    </row>
    <row r="196" spans="1:1" x14ac:dyDescent="0.25">
      <c r="A196" s="250"/>
    </row>
    <row r="197" spans="1:1" x14ac:dyDescent="0.25">
      <c r="A197" s="250" t="s">
        <v>342</v>
      </c>
    </row>
    <row r="198" spans="1:1" x14ac:dyDescent="0.25">
      <c r="A198" s="250" t="s">
        <v>343</v>
      </c>
    </row>
    <row r="199" spans="1:1" x14ac:dyDescent="0.25">
      <c r="A199" s="250" t="s">
        <v>344</v>
      </c>
    </row>
    <row r="200" spans="1:1" x14ac:dyDescent="0.25">
      <c r="A200" s="250" t="s">
        <v>345</v>
      </c>
    </row>
    <row r="201" spans="1:1" x14ac:dyDescent="0.25">
      <c r="A201" s="250" t="s">
        <v>346</v>
      </c>
    </row>
    <row r="202" spans="1:1" x14ac:dyDescent="0.25">
      <c r="A202" s="250" t="s">
        <v>347</v>
      </c>
    </row>
    <row r="203" spans="1:1" x14ac:dyDescent="0.25">
      <c r="A203" s="250" t="s">
        <v>348</v>
      </c>
    </row>
    <row r="204" spans="1:1" x14ac:dyDescent="0.25">
      <c r="A204" s="250"/>
    </row>
    <row r="205" spans="1:1" x14ac:dyDescent="0.25">
      <c r="A205" s="250" t="s">
        <v>349</v>
      </c>
    </row>
    <row r="206" spans="1:1" x14ac:dyDescent="0.25">
      <c r="A206" s="250" t="s">
        <v>350</v>
      </c>
    </row>
    <row r="207" spans="1:1" x14ac:dyDescent="0.25">
      <c r="A207" s="250"/>
    </row>
    <row r="208" spans="1:1" x14ac:dyDescent="0.25">
      <c r="A208" s="250" t="s">
        <v>351</v>
      </c>
    </row>
    <row r="209" spans="1:1" x14ac:dyDescent="0.25">
      <c r="A209" s="250"/>
    </row>
    <row r="210" spans="1:1" x14ac:dyDescent="0.25">
      <c r="A210" s="250" t="s">
        <v>352</v>
      </c>
    </row>
    <row r="211" spans="1:1" x14ac:dyDescent="0.25">
      <c r="A211" s="250" t="s">
        <v>353</v>
      </c>
    </row>
    <row r="212" spans="1:1" x14ac:dyDescent="0.25">
      <c r="A212" s="250" t="s">
        <v>354</v>
      </c>
    </row>
    <row r="213" spans="1:1" x14ac:dyDescent="0.25">
      <c r="A213" s="250"/>
    </row>
    <row r="214" spans="1:1" x14ac:dyDescent="0.25">
      <c r="A214" s="250" t="s">
        <v>355</v>
      </c>
    </row>
    <row r="215" spans="1:1" x14ac:dyDescent="0.25">
      <c r="A215" s="250" t="s">
        <v>356</v>
      </c>
    </row>
    <row r="216" spans="1:1" x14ac:dyDescent="0.25">
      <c r="A216" s="250"/>
    </row>
    <row r="217" spans="1:1" x14ac:dyDescent="0.25">
      <c r="A217" s="250" t="s">
        <v>357</v>
      </c>
    </row>
    <row r="218" spans="1:1" x14ac:dyDescent="0.25">
      <c r="A218" s="250" t="s">
        <v>358</v>
      </c>
    </row>
    <row r="219" spans="1:1" x14ac:dyDescent="0.25">
      <c r="A219" s="250" t="s">
        <v>359</v>
      </c>
    </row>
    <row r="220" spans="1:1" x14ac:dyDescent="0.25">
      <c r="A220" s="250" t="s">
        <v>360</v>
      </c>
    </row>
    <row r="221" spans="1:1" x14ac:dyDescent="0.25">
      <c r="A221" s="250"/>
    </row>
    <row r="222" spans="1:1" x14ac:dyDescent="0.25">
      <c r="A222" s="250" t="s">
        <v>361</v>
      </c>
    </row>
    <row r="223" spans="1:1" x14ac:dyDescent="0.25">
      <c r="A223" s="250" t="s">
        <v>362</v>
      </c>
    </row>
    <row r="224" spans="1:1" x14ac:dyDescent="0.25">
      <c r="A224" s="250" t="s">
        <v>363</v>
      </c>
    </row>
    <row r="225" spans="1:1" x14ac:dyDescent="0.25">
      <c r="A225" s="250" t="s">
        <v>364</v>
      </c>
    </row>
    <row r="226" spans="1:1" x14ac:dyDescent="0.25">
      <c r="A226" s="250" t="s">
        <v>365</v>
      </c>
    </row>
    <row r="227" spans="1:1" x14ac:dyDescent="0.25">
      <c r="A227" s="250" t="s">
        <v>366</v>
      </c>
    </row>
    <row r="228" spans="1:1" x14ac:dyDescent="0.25">
      <c r="A228" s="250" t="s">
        <v>367</v>
      </c>
    </row>
    <row r="229" spans="1:1" x14ac:dyDescent="0.25">
      <c r="A229" s="250"/>
    </row>
    <row r="230" spans="1:1" x14ac:dyDescent="0.25">
      <c r="A230" s="250" t="s">
        <v>368</v>
      </c>
    </row>
    <row r="231" spans="1:1" x14ac:dyDescent="0.25">
      <c r="A231" s="250" t="s">
        <v>369</v>
      </c>
    </row>
    <row r="232" spans="1:1" x14ac:dyDescent="0.25">
      <c r="A232" s="250" t="s">
        <v>370</v>
      </c>
    </row>
    <row r="233" spans="1:1" x14ac:dyDescent="0.25">
      <c r="A233" s="250" t="s">
        <v>371</v>
      </c>
    </row>
    <row r="234" spans="1:1" x14ac:dyDescent="0.25">
      <c r="A234" s="250"/>
    </row>
    <row r="235" spans="1:1" x14ac:dyDescent="0.25">
      <c r="A235" s="250" t="s">
        <v>372</v>
      </c>
    </row>
    <row r="236" spans="1:1" x14ac:dyDescent="0.25">
      <c r="A236" s="250" t="s">
        <v>373</v>
      </c>
    </row>
    <row r="237" spans="1:1" x14ac:dyDescent="0.25">
      <c r="A237" s="250" t="s">
        <v>374</v>
      </c>
    </row>
    <row r="238" spans="1:1" x14ac:dyDescent="0.25">
      <c r="A238" s="250" t="s">
        <v>375</v>
      </c>
    </row>
    <row r="239" spans="1:1" x14ac:dyDescent="0.25">
      <c r="A239" s="250" t="s">
        <v>376</v>
      </c>
    </row>
    <row r="240" spans="1:1" x14ac:dyDescent="0.25">
      <c r="A240" s="250" t="s">
        <v>377</v>
      </c>
    </row>
    <row r="241" spans="1:1" x14ac:dyDescent="0.25">
      <c r="A241" s="250" t="s">
        <v>378</v>
      </c>
    </row>
    <row r="242" spans="1:1" x14ac:dyDescent="0.25">
      <c r="A242" s="250" t="s">
        <v>379</v>
      </c>
    </row>
    <row r="243" spans="1:1" x14ac:dyDescent="0.25">
      <c r="A243" s="250" t="s">
        <v>380</v>
      </c>
    </row>
    <row r="244" spans="1:1" x14ac:dyDescent="0.25">
      <c r="A244" s="250"/>
    </row>
    <row r="245" spans="1:1" x14ac:dyDescent="0.25">
      <c r="A245" s="250" t="s">
        <v>381</v>
      </c>
    </row>
    <row r="246" spans="1:1" x14ac:dyDescent="0.25">
      <c r="A246" s="250"/>
    </row>
    <row r="247" spans="1:1" x14ac:dyDescent="0.25">
      <c r="A247" s="250" t="s">
        <v>382</v>
      </c>
    </row>
    <row r="248" spans="1:1" x14ac:dyDescent="0.25">
      <c r="A248" s="250" t="s">
        <v>383</v>
      </c>
    </row>
    <row r="249" spans="1:1" x14ac:dyDescent="0.25">
      <c r="A249" s="250" t="s">
        <v>384</v>
      </c>
    </row>
    <row r="250" spans="1:1" x14ac:dyDescent="0.25">
      <c r="A250" s="250" t="s">
        <v>385</v>
      </c>
    </row>
    <row r="251" spans="1:1" x14ac:dyDescent="0.25">
      <c r="A251" s="250"/>
    </row>
    <row r="252" spans="1:1" x14ac:dyDescent="0.25">
      <c r="A252" s="250" t="s">
        <v>386</v>
      </c>
    </row>
    <row r="253" spans="1:1" x14ac:dyDescent="0.25">
      <c r="A253" s="250" t="s">
        <v>387</v>
      </c>
    </row>
    <row r="254" spans="1:1" x14ac:dyDescent="0.25">
      <c r="A254" s="250" t="s">
        <v>388</v>
      </c>
    </row>
    <row r="255" spans="1:1" x14ac:dyDescent="0.25">
      <c r="A255" s="250" t="s">
        <v>389</v>
      </c>
    </row>
    <row r="256" spans="1:1" x14ac:dyDescent="0.25">
      <c r="A256" s="250"/>
    </row>
    <row r="257" spans="1:1" x14ac:dyDescent="0.25">
      <c r="A257" s="250" t="s">
        <v>390</v>
      </c>
    </row>
    <row r="258" spans="1:1" x14ac:dyDescent="0.25">
      <c r="A258" s="250" t="s">
        <v>391</v>
      </c>
    </row>
    <row r="259" spans="1:1" x14ac:dyDescent="0.25">
      <c r="A259" s="250" t="s">
        <v>392</v>
      </c>
    </row>
    <row r="260" spans="1:1" x14ac:dyDescent="0.25">
      <c r="A260" s="250" t="s">
        <v>393</v>
      </c>
    </row>
    <row r="261" spans="1:1" x14ac:dyDescent="0.25">
      <c r="A261" s="250" t="s">
        <v>394</v>
      </c>
    </row>
    <row r="262" spans="1:1" x14ac:dyDescent="0.25">
      <c r="A262" s="250" t="s">
        <v>395</v>
      </c>
    </row>
    <row r="263" spans="1:1" x14ac:dyDescent="0.25">
      <c r="A263" s="250" t="s">
        <v>396</v>
      </c>
    </row>
    <row r="264" spans="1:1" x14ac:dyDescent="0.25">
      <c r="A264" s="250" t="s">
        <v>397</v>
      </c>
    </row>
    <row r="265" spans="1:1" x14ac:dyDescent="0.25">
      <c r="A265" s="250" t="s">
        <v>398</v>
      </c>
    </row>
    <row r="266" spans="1:1" x14ac:dyDescent="0.25">
      <c r="A266" s="250" t="s">
        <v>399</v>
      </c>
    </row>
    <row r="267" spans="1:1" x14ac:dyDescent="0.25">
      <c r="A267" s="250" t="s">
        <v>400</v>
      </c>
    </row>
    <row r="268" spans="1:1" x14ac:dyDescent="0.25">
      <c r="A268" s="250"/>
    </row>
    <row r="269" spans="1:1" x14ac:dyDescent="0.25">
      <c r="A269" s="250" t="s">
        <v>401</v>
      </c>
    </row>
    <row r="270" spans="1:1" x14ac:dyDescent="0.25">
      <c r="A270" s="250" t="s">
        <v>402</v>
      </c>
    </row>
    <row r="271" spans="1:1" x14ac:dyDescent="0.25">
      <c r="A271" s="250" t="s">
        <v>403</v>
      </c>
    </row>
    <row r="272" spans="1:1" x14ac:dyDescent="0.25">
      <c r="A272" s="250" t="s">
        <v>404</v>
      </c>
    </row>
    <row r="273" spans="1:1" x14ac:dyDescent="0.25">
      <c r="A273" s="250" t="s">
        <v>405</v>
      </c>
    </row>
    <row r="274" spans="1:1" x14ac:dyDescent="0.25">
      <c r="A274" s="250"/>
    </row>
    <row r="275" spans="1:1" x14ac:dyDescent="0.25">
      <c r="A275" s="250" t="s">
        <v>406</v>
      </c>
    </row>
    <row r="276" spans="1:1" x14ac:dyDescent="0.25">
      <c r="A276" s="250" t="s">
        <v>407</v>
      </c>
    </row>
    <row r="277" spans="1:1" x14ac:dyDescent="0.25">
      <c r="A277" s="250" t="s">
        <v>408</v>
      </c>
    </row>
    <row r="278" spans="1:1" x14ac:dyDescent="0.25">
      <c r="A278" s="250" t="s">
        <v>409</v>
      </c>
    </row>
    <row r="279" spans="1:1" x14ac:dyDescent="0.25">
      <c r="A279" s="250" t="s">
        <v>410</v>
      </c>
    </row>
    <row r="280" spans="1:1" x14ac:dyDescent="0.25">
      <c r="A280" s="250" t="s">
        <v>411</v>
      </c>
    </row>
    <row r="281" spans="1:1" x14ac:dyDescent="0.25">
      <c r="A281" s="250" t="s">
        <v>412</v>
      </c>
    </row>
    <row r="282" spans="1:1" x14ac:dyDescent="0.25">
      <c r="A282" s="250" t="s">
        <v>413</v>
      </c>
    </row>
    <row r="283" spans="1:1" x14ac:dyDescent="0.25">
      <c r="A283" s="250" t="s">
        <v>414</v>
      </c>
    </row>
    <row r="284" spans="1:1" x14ac:dyDescent="0.25">
      <c r="A284" s="250" t="s">
        <v>415</v>
      </c>
    </row>
    <row r="285" spans="1:1" x14ac:dyDescent="0.25">
      <c r="A285" s="250" t="s">
        <v>416</v>
      </c>
    </row>
    <row r="286" spans="1:1" x14ac:dyDescent="0.25">
      <c r="A286" s="250" t="s">
        <v>417</v>
      </c>
    </row>
    <row r="287" spans="1:1" x14ac:dyDescent="0.25">
      <c r="A287" s="250"/>
    </row>
    <row r="288" spans="1:1" x14ac:dyDescent="0.25">
      <c r="A288" s="250" t="s">
        <v>418</v>
      </c>
    </row>
    <row r="289" spans="1:1" x14ac:dyDescent="0.25">
      <c r="A289" s="250" t="s">
        <v>419</v>
      </c>
    </row>
    <row r="290" spans="1:1" x14ac:dyDescent="0.25">
      <c r="A290" s="250" t="s">
        <v>420</v>
      </c>
    </row>
    <row r="291" spans="1:1" x14ac:dyDescent="0.25">
      <c r="A291" s="250" t="s">
        <v>421</v>
      </c>
    </row>
    <row r="292" spans="1:1" x14ac:dyDescent="0.25">
      <c r="A292" s="250"/>
    </row>
    <row r="293" spans="1:1" x14ac:dyDescent="0.25">
      <c r="A293" s="250" t="s">
        <v>422</v>
      </c>
    </row>
    <row r="294" spans="1:1" x14ac:dyDescent="0.25">
      <c r="A294" s="250" t="s">
        <v>423</v>
      </c>
    </row>
    <row r="295" spans="1:1" x14ac:dyDescent="0.25">
      <c r="A295" s="250" t="s">
        <v>424</v>
      </c>
    </row>
    <row r="296" spans="1:1" x14ac:dyDescent="0.25">
      <c r="A296" s="250"/>
    </row>
    <row r="297" spans="1:1" x14ac:dyDescent="0.25">
      <c r="A297" s="250" t="s">
        <v>425</v>
      </c>
    </row>
    <row r="298" spans="1:1" x14ac:dyDescent="0.25">
      <c r="A298" s="250" t="s">
        <v>426</v>
      </c>
    </row>
    <row r="299" spans="1:1" x14ac:dyDescent="0.25">
      <c r="A299" s="250" t="s">
        <v>427</v>
      </c>
    </row>
    <row r="300" spans="1:1" x14ac:dyDescent="0.25">
      <c r="A300" s="250" t="s">
        <v>428</v>
      </c>
    </row>
    <row r="301" spans="1:1" x14ac:dyDescent="0.25">
      <c r="A301" s="250" t="s">
        <v>429</v>
      </c>
    </row>
    <row r="302" spans="1:1" x14ac:dyDescent="0.25">
      <c r="A302" s="250" t="s">
        <v>430</v>
      </c>
    </row>
    <row r="303" spans="1:1" x14ac:dyDescent="0.25">
      <c r="A303" s="250" t="s">
        <v>431</v>
      </c>
    </row>
    <row r="304" spans="1:1" x14ac:dyDescent="0.25">
      <c r="A304" s="250" t="s">
        <v>432</v>
      </c>
    </row>
    <row r="305" spans="1:1" x14ac:dyDescent="0.25">
      <c r="A305" s="250" t="s">
        <v>433</v>
      </c>
    </row>
    <row r="306" spans="1:1" x14ac:dyDescent="0.25">
      <c r="A306" s="250" t="s">
        <v>434</v>
      </c>
    </row>
    <row r="307" spans="1:1" x14ac:dyDescent="0.25">
      <c r="A307" s="250" t="s">
        <v>435</v>
      </c>
    </row>
    <row r="308" spans="1:1" x14ac:dyDescent="0.25">
      <c r="A308" s="250" t="s">
        <v>436</v>
      </c>
    </row>
    <row r="309" spans="1:1" x14ac:dyDescent="0.25">
      <c r="A309" s="250"/>
    </row>
    <row r="310" spans="1:1" x14ac:dyDescent="0.25">
      <c r="A310" s="250" t="s">
        <v>437</v>
      </c>
    </row>
    <row r="311" spans="1:1" x14ac:dyDescent="0.25">
      <c r="A311" s="250" t="s">
        <v>438</v>
      </c>
    </row>
    <row r="312" spans="1:1" x14ac:dyDescent="0.25">
      <c r="A312" s="250" t="s">
        <v>439</v>
      </c>
    </row>
    <row r="313" spans="1:1" x14ac:dyDescent="0.25">
      <c r="A313" s="250" t="s">
        <v>440</v>
      </c>
    </row>
    <row r="314" spans="1:1" x14ac:dyDescent="0.25">
      <c r="A314" s="250" t="s">
        <v>441</v>
      </c>
    </row>
    <row r="315" spans="1:1" x14ac:dyDescent="0.25">
      <c r="A315" s="250" t="s">
        <v>442</v>
      </c>
    </row>
    <row r="316" spans="1:1" x14ac:dyDescent="0.25">
      <c r="A316" s="250" t="s">
        <v>443</v>
      </c>
    </row>
    <row r="317" spans="1:1" x14ac:dyDescent="0.25">
      <c r="A317" s="250"/>
    </row>
    <row r="318" spans="1:1" x14ac:dyDescent="0.25">
      <c r="A318" s="250" t="s">
        <v>444</v>
      </c>
    </row>
    <row r="319" spans="1:1" x14ac:dyDescent="0.25">
      <c r="A319" s="250" t="s">
        <v>445</v>
      </c>
    </row>
    <row r="320" spans="1:1" x14ac:dyDescent="0.25">
      <c r="A320" s="250" t="s">
        <v>446</v>
      </c>
    </row>
    <row r="321" spans="1:1" x14ac:dyDescent="0.25">
      <c r="A321" s="250" t="s">
        <v>447</v>
      </c>
    </row>
    <row r="322" spans="1:1" x14ac:dyDescent="0.25">
      <c r="A322" s="250" t="s">
        <v>448</v>
      </c>
    </row>
    <row r="323" spans="1:1" x14ac:dyDescent="0.25">
      <c r="A323" s="250" t="s">
        <v>449</v>
      </c>
    </row>
    <row r="324" spans="1:1" x14ac:dyDescent="0.25">
      <c r="A324" s="250" t="s">
        <v>450</v>
      </c>
    </row>
    <row r="325" spans="1:1" x14ac:dyDescent="0.25">
      <c r="A325" s="250" t="s">
        <v>451</v>
      </c>
    </row>
    <row r="326" spans="1:1" x14ac:dyDescent="0.25">
      <c r="A326" s="250" t="s">
        <v>452</v>
      </c>
    </row>
    <row r="327" spans="1:1" x14ac:dyDescent="0.25">
      <c r="A327" s="250" t="s">
        <v>453</v>
      </c>
    </row>
    <row r="328" spans="1:1" x14ac:dyDescent="0.25">
      <c r="A328" s="250"/>
    </row>
    <row r="329" spans="1:1" x14ac:dyDescent="0.25">
      <c r="A329" s="250" t="s">
        <v>454</v>
      </c>
    </row>
    <row r="330" spans="1:1" x14ac:dyDescent="0.25">
      <c r="A330" s="250" t="s">
        <v>455</v>
      </c>
    </row>
    <row r="331" spans="1:1" x14ac:dyDescent="0.25">
      <c r="A331" s="250" t="s">
        <v>456</v>
      </c>
    </row>
    <row r="332" spans="1:1" x14ac:dyDescent="0.25">
      <c r="A332" s="250" t="s">
        <v>457</v>
      </c>
    </row>
    <row r="333" spans="1:1" x14ac:dyDescent="0.25">
      <c r="A333" s="250" t="s">
        <v>458</v>
      </c>
    </row>
    <row r="334" spans="1:1" x14ac:dyDescent="0.25">
      <c r="A334" s="250" t="s">
        <v>459</v>
      </c>
    </row>
    <row r="335" spans="1:1" x14ac:dyDescent="0.25">
      <c r="A335" s="250" t="s">
        <v>460</v>
      </c>
    </row>
    <row r="336" spans="1:1" x14ac:dyDescent="0.25">
      <c r="A336" s="250"/>
    </row>
    <row r="337" spans="1:1" x14ac:dyDescent="0.25">
      <c r="A337" s="250" t="s">
        <v>461</v>
      </c>
    </row>
    <row r="338" spans="1:1" x14ac:dyDescent="0.25">
      <c r="A338" s="250" t="s">
        <v>462</v>
      </c>
    </row>
    <row r="339" spans="1:1" x14ac:dyDescent="0.25">
      <c r="A339" s="250" t="s">
        <v>463</v>
      </c>
    </row>
    <row r="340" spans="1:1" x14ac:dyDescent="0.25">
      <c r="A340" s="250" t="s">
        <v>464</v>
      </c>
    </row>
    <row r="341" spans="1:1" x14ac:dyDescent="0.25">
      <c r="A341" s="250" t="s">
        <v>465</v>
      </c>
    </row>
    <row r="342" spans="1:1" x14ac:dyDescent="0.25">
      <c r="A342" s="250"/>
    </row>
    <row r="343" spans="1:1" x14ac:dyDescent="0.25">
      <c r="A343" s="250" t="s">
        <v>466</v>
      </c>
    </row>
    <row r="344" spans="1:1" x14ac:dyDescent="0.25">
      <c r="A344" s="250"/>
    </row>
    <row r="345" spans="1:1" x14ac:dyDescent="0.25">
      <c r="A345" s="250" t="s">
        <v>467</v>
      </c>
    </row>
    <row r="346" spans="1:1" x14ac:dyDescent="0.25">
      <c r="A346" s="250" t="s">
        <v>468</v>
      </c>
    </row>
    <row r="347" spans="1:1" x14ac:dyDescent="0.25">
      <c r="A347" s="250" t="s">
        <v>469</v>
      </c>
    </row>
    <row r="348" spans="1:1" x14ac:dyDescent="0.25">
      <c r="A348" s="250" t="s">
        <v>470</v>
      </c>
    </row>
    <row r="349" spans="1:1" x14ac:dyDescent="0.25">
      <c r="A349" s="250" t="s">
        <v>471</v>
      </c>
    </row>
    <row r="350" spans="1:1" x14ac:dyDescent="0.25">
      <c r="A350" s="250" t="s">
        <v>472</v>
      </c>
    </row>
    <row r="351" spans="1:1" x14ac:dyDescent="0.25">
      <c r="A351" s="250" t="s">
        <v>473</v>
      </c>
    </row>
    <row r="352" spans="1:1" x14ac:dyDescent="0.25">
      <c r="A352" s="250" t="s">
        <v>474</v>
      </c>
    </row>
    <row r="353" spans="1:1" x14ac:dyDescent="0.25">
      <c r="A353" s="250"/>
    </row>
    <row r="354" spans="1:1" x14ac:dyDescent="0.25">
      <c r="A354" s="250" t="s">
        <v>475</v>
      </c>
    </row>
    <row r="355" spans="1:1" x14ac:dyDescent="0.25">
      <c r="A355" s="250" t="s">
        <v>476</v>
      </c>
    </row>
    <row r="356" spans="1:1" x14ac:dyDescent="0.25">
      <c r="A356" s="250" t="s">
        <v>477</v>
      </c>
    </row>
    <row r="357" spans="1:1" x14ac:dyDescent="0.25">
      <c r="A357" s="250" t="s">
        <v>478</v>
      </c>
    </row>
    <row r="358" spans="1:1" x14ac:dyDescent="0.25">
      <c r="A358" s="250" t="s">
        <v>479</v>
      </c>
    </row>
    <row r="359" spans="1:1" x14ac:dyDescent="0.25">
      <c r="A359" s="250" t="s">
        <v>480</v>
      </c>
    </row>
    <row r="360" spans="1:1" x14ac:dyDescent="0.25">
      <c r="A360" s="250"/>
    </row>
    <row r="361" spans="1:1" x14ac:dyDescent="0.25">
      <c r="A361" s="250" t="s">
        <v>481</v>
      </c>
    </row>
    <row r="362" spans="1:1" x14ac:dyDescent="0.25">
      <c r="A362" s="250" t="s">
        <v>482</v>
      </c>
    </row>
    <row r="363" spans="1:1" x14ac:dyDescent="0.25">
      <c r="A363" s="250" t="s">
        <v>483</v>
      </c>
    </row>
    <row r="364" spans="1:1" x14ac:dyDescent="0.25">
      <c r="A364" s="250"/>
    </row>
    <row r="365" spans="1:1" x14ac:dyDescent="0.25">
      <c r="A365" s="250" t="s">
        <v>484</v>
      </c>
    </row>
    <row r="366" spans="1:1" x14ac:dyDescent="0.25">
      <c r="A366" s="250" t="s">
        <v>485</v>
      </c>
    </row>
    <row r="367" spans="1:1" x14ac:dyDescent="0.25">
      <c r="A367" s="250"/>
    </row>
    <row r="368" spans="1:1" x14ac:dyDescent="0.25">
      <c r="A368" s="250" t="s">
        <v>486</v>
      </c>
    </row>
    <row r="369" spans="1:1" x14ac:dyDescent="0.25">
      <c r="A369" s="250" t="s">
        <v>487</v>
      </c>
    </row>
    <row r="370" spans="1:1" x14ac:dyDescent="0.25">
      <c r="A370" s="250" t="s">
        <v>488</v>
      </c>
    </row>
    <row r="371" spans="1:1" x14ac:dyDescent="0.25">
      <c r="A371" s="250"/>
    </row>
    <row r="372" spans="1:1" x14ac:dyDescent="0.25">
      <c r="A372" s="250" t="s">
        <v>489</v>
      </c>
    </row>
    <row r="373" spans="1:1" x14ac:dyDescent="0.25">
      <c r="A373" s="250" t="s">
        <v>490</v>
      </c>
    </row>
    <row r="374" spans="1:1" x14ac:dyDescent="0.25">
      <c r="A374" s="250" t="s">
        <v>491</v>
      </c>
    </row>
    <row r="375" spans="1:1" x14ac:dyDescent="0.25">
      <c r="A375" s="250"/>
    </row>
    <row r="376" spans="1:1" x14ac:dyDescent="0.25">
      <c r="A376" s="250" t="s">
        <v>492</v>
      </c>
    </row>
    <row r="377" spans="1:1" x14ac:dyDescent="0.25">
      <c r="A377" s="250" t="s">
        <v>493</v>
      </c>
    </row>
    <row r="378" spans="1:1" x14ac:dyDescent="0.25">
      <c r="A378" s="250"/>
    </row>
    <row r="379" spans="1:1" x14ac:dyDescent="0.25">
      <c r="A379" s="250" t="s">
        <v>494</v>
      </c>
    </row>
    <row r="380" spans="1:1" x14ac:dyDescent="0.25">
      <c r="A380" s="250" t="s">
        <v>495</v>
      </c>
    </row>
    <row r="381" spans="1:1" x14ac:dyDescent="0.25">
      <c r="A381" s="250"/>
    </row>
    <row r="382" spans="1:1" x14ac:dyDescent="0.25">
      <c r="A382" s="250" t="s">
        <v>496</v>
      </c>
    </row>
    <row r="383" spans="1:1" x14ac:dyDescent="0.25">
      <c r="A383" s="250" t="s">
        <v>497</v>
      </c>
    </row>
    <row r="384" spans="1:1" x14ac:dyDescent="0.25">
      <c r="A384" s="250" t="s">
        <v>498</v>
      </c>
    </row>
    <row r="385" spans="1:1" x14ac:dyDescent="0.25">
      <c r="A385" s="250" t="s">
        <v>499</v>
      </c>
    </row>
    <row r="386" spans="1:1" x14ac:dyDescent="0.25">
      <c r="A386" s="250" t="s">
        <v>500</v>
      </c>
    </row>
    <row r="387" spans="1:1" x14ac:dyDescent="0.25">
      <c r="A387" s="250"/>
    </row>
    <row r="388" spans="1:1" x14ac:dyDescent="0.25">
      <c r="A388" s="250" t="s">
        <v>501</v>
      </c>
    </row>
    <row r="389" spans="1:1" x14ac:dyDescent="0.25">
      <c r="A389" s="250" t="s">
        <v>502</v>
      </c>
    </row>
    <row r="390" spans="1:1" x14ac:dyDescent="0.25">
      <c r="A390" s="250" t="s">
        <v>503</v>
      </c>
    </row>
    <row r="391" spans="1:1" x14ac:dyDescent="0.25">
      <c r="A391" s="250" t="s">
        <v>504</v>
      </c>
    </row>
    <row r="392" spans="1:1" x14ac:dyDescent="0.25">
      <c r="A392" s="250" t="s">
        <v>505</v>
      </c>
    </row>
    <row r="393" spans="1:1" x14ac:dyDescent="0.25">
      <c r="A393" s="250" t="s">
        <v>506</v>
      </c>
    </row>
    <row r="394" spans="1:1" x14ac:dyDescent="0.25">
      <c r="A394" s="250" t="s">
        <v>507</v>
      </c>
    </row>
    <row r="395" spans="1:1" x14ac:dyDescent="0.25">
      <c r="A395" s="250" t="s">
        <v>508</v>
      </c>
    </row>
    <row r="396" spans="1:1" x14ac:dyDescent="0.25">
      <c r="A396" s="250" t="s">
        <v>509</v>
      </c>
    </row>
    <row r="397" spans="1:1" x14ac:dyDescent="0.25">
      <c r="A397" s="250"/>
    </row>
    <row r="398" spans="1:1" x14ac:dyDescent="0.25">
      <c r="A398" s="250" t="s">
        <v>510</v>
      </c>
    </row>
    <row r="399" spans="1:1" x14ac:dyDescent="0.25">
      <c r="A399" s="250" t="s">
        <v>511</v>
      </c>
    </row>
    <row r="400" spans="1:1" x14ac:dyDescent="0.25">
      <c r="A400" s="250" t="s">
        <v>512</v>
      </c>
    </row>
    <row r="401" spans="1:1" x14ac:dyDescent="0.25">
      <c r="A401" s="250" t="s">
        <v>513</v>
      </c>
    </row>
    <row r="402" spans="1:1" x14ac:dyDescent="0.25">
      <c r="A402" s="250"/>
    </row>
    <row r="403" spans="1:1" x14ac:dyDescent="0.25">
      <c r="A403" s="250" t="s">
        <v>514</v>
      </c>
    </row>
    <row r="404" spans="1:1" x14ac:dyDescent="0.25">
      <c r="A404" s="250" t="s">
        <v>515</v>
      </c>
    </row>
    <row r="405" spans="1:1" x14ac:dyDescent="0.25">
      <c r="A405" s="250" t="s">
        <v>516</v>
      </c>
    </row>
    <row r="406" spans="1:1" x14ac:dyDescent="0.25">
      <c r="A406" s="250"/>
    </row>
    <row r="407" spans="1:1" x14ac:dyDescent="0.25">
      <c r="A407" s="250" t="s">
        <v>517</v>
      </c>
    </row>
    <row r="408" spans="1:1" x14ac:dyDescent="0.25">
      <c r="A408" s="250"/>
    </row>
    <row r="409" spans="1:1" x14ac:dyDescent="0.25">
      <c r="A409" s="250" t="s">
        <v>518</v>
      </c>
    </row>
    <row r="410" spans="1:1" x14ac:dyDescent="0.25">
      <c r="A410" s="250" t="s">
        <v>519</v>
      </c>
    </row>
    <row r="411" spans="1:1" x14ac:dyDescent="0.25">
      <c r="A411" s="250" t="s">
        <v>520</v>
      </c>
    </row>
    <row r="412" spans="1:1" x14ac:dyDescent="0.25">
      <c r="A412" s="250" t="s">
        <v>521</v>
      </c>
    </row>
    <row r="413" spans="1:1" x14ac:dyDescent="0.25">
      <c r="A413" s="250" t="s">
        <v>522</v>
      </c>
    </row>
    <row r="414" spans="1:1" x14ac:dyDescent="0.25">
      <c r="A414" s="250"/>
    </row>
    <row r="415" spans="1:1" x14ac:dyDescent="0.25">
      <c r="A415" s="250" t="s">
        <v>523</v>
      </c>
    </row>
    <row r="416" spans="1:1" x14ac:dyDescent="0.25">
      <c r="A416" s="250" t="s">
        <v>524</v>
      </c>
    </row>
    <row r="417" spans="1:1" x14ac:dyDescent="0.25">
      <c r="A417" s="250" t="s">
        <v>525</v>
      </c>
    </row>
    <row r="418" spans="1:1" x14ac:dyDescent="0.25">
      <c r="A418" s="250" t="s">
        <v>526</v>
      </c>
    </row>
    <row r="419" spans="1:1" x14ac:dyDescent="0.25">
      <c r="A419" s="250" t="s">
        <v>527</v>
      </c>
    </row>
    <row r="420" spans="1:1" x14ac:dyDescent="0.25">
      <c r="A420" s="250" t="s">
        <v>528</v>
      </c>
    </row>
    <row r="421" spans="1:1" x14ac:dyDescent="0.25">
      <c r="A421" s="250"/>
    </row>
    <row r="422" spans="1:1" x14ac:dyDescent="0.25">
      <c r="A422" s="250" t="s">
        <v>529</v>
      </c>
    </row>
    <row r="423" spans="1:1" x14ac:dyDescent="0.25">
      <c r="A423" s="250" t="s">
        <v>530</v>
      </c>
    </row>
    <row r="424" spans="1:1" x14ac:dyDescent="0.25">
      <c r="A424" s="250" t="s">
        <v>531</v>
      </c>
    </row>
    <row r="425" spans="1:1" x14ac:dyDescent="0.25">
      <c r="A425" s="250" t="s">
        <v>532</v>
      </c>
    </row>
    <row r="426" spans="1:1" x14ac:dyDescent="0.25">
      <c r="A426" s="250" t="s">
        <v>533</v>
      </c>
    </row>
    <row r="427" spans="1:1" x14ac:dyDescent="0.25">
      <c r="A427" s="250" t="s">
        <v>534</v>
      </c>
    </row>
    <row r="428" spans="1:1" x14ac:dyDescent="0.25">
      <c r="A428" s="250"/>
    </row>
    <row r="429" spans="1:1" x14ac:dyDescent="0.25">
      <c r="A429" s="250" t="s">
        <v>535</v>
      </c>
    </row>
    <row r="430" spans="1:1" x14ac:dyDescent="0.25">
      <c r="A430" s="250" t="s">
        <v>536</v>
      </c>
    </row>
    <row r="431" spans="1:1" x14ac:dyDescent="0.25">
      <c r="A431" s="250" t="s">
        <v>537</v>
      </c>
    </row>
    <row r="432" spans="1:1" x14ac:dyDescent="0.25">
      <c r="A432" s="250" t="s">
        <v>538</v>
      </c>
    </row>
    <row r="433" spans="1:1" x14ac:dyDescent="0.25">
      <c r="A433" s="250" t="s">
        <v>539</v>
      </c>
    </row>
    <row r="434" spans="1:1" x14ac:dyDescent="0.25">
      <c r="A434" s="250"/>
    </row>
    <row r="435" spans="1:1" x14ac:dyDescent="0.25">
      <c r="A435" s="250" t="s">
        <v>540</v>
      </c>
    </row>
    <row r="436" spans="1:1" x14ac:dyDescent="0.25">
      <c r="A436" s="250"/>
    </row>
    <row r="437" spans="1:1" x14ac:dyDescent="0.25">
      <c r="A437" s="250" t="s">
        <v>541</v>
      </c>
    </row>
    <row r="438" spans="1:1" x14ac:dyDescent="0.25">
      <c r="A438" s="250" t="s">
        <v>542</v>
      </c>
    </row>
    <row r="439" spans="1:1" x14ac:dyDescent="0.25">
      <c r="A439" s="250" t="s">
        <v>543</v>
      </c>
    </row>
    <row r="440" spans="1:1" x14ac:dyDescent="0.25">
      <c r="A440" s="250" t="s">
        <v>544</v>
      </c>
    </row>
    <row r="441" spans="1:1" x14ac:dyDescent="0.25">
      <c r="A441" s="250" t="s">
        <v>545</v>
      </c>
    </row>
    <row r="442" spans="1:1" x14ac:dyDescent="0.25">
      <c r="A442" s="250" t="s">
        <v>546</v>
      </c>
    </row>
    <row r="443" spans="1:1" x14ac:dyDescent="0.25">
      <c r="A443" s="250" t="s">
        <v>547</v>
      </c>
    </row>
    <row r="444" spans="1:1" x14ac:dyDescent="0.25">
      <c r="A444" s="250" t="s">
        <v>548</v>
      </c>
    </row>
    <row r="445" spans="1:1" x14ac:dyDescent="0.25">
      <c r="A445" s="250"/>
    </row>
    <row r="446" spans="1:1" x14ac:dyDescent="0.25">
      <c r="A446" s="250" t="s">
        <v>549</v>
      </c>
    </row>
    <row r="447" spans="1:1" x14ac:dyDescent="0.25">
      <c r="A447" s="250"/>
    </row>
    <row r="448" spans="1:1" x14ac:dyDescent="0.25">
      <c r="A448" s="250" t="s">
        <v>550</v>
      </c>
    </row>
    <row r="449" spans="1:1" x14ac:dyDescent="0.25">
      <c r="A449" s="250" t="s">
        <v>551</v>
      </c>
    </row>
    <row r="450" spans="1:1" x14ac:dyDescent="0.25">
      <c r="A450" s="250" t="s">
        <v>552</v>
      </c>
    </row>
    <row r="451" spans="1:1" x14ac:dyDescent="0.25">
      <c r="A451" s="250" t="s">
        <v>553</v>
      </c>
    </row>
    <row r="452" spans="1:1" x14ac:dyDescent="0.25">
      <c r="A452" s="250"/>
    </row>
    <row r="453" spans="1:1" x14ac:dyDescent="0.25">
      <c r="A453" s="250" t="s">
        <v>554</v>
      </c>
    </row>
    <row r="454" spans="1:1" x14ac:dyDescent="0.25">
      <c r="A454" s="250" t="s">
        <v>555</v>
      </c>
    </row>
    <row r="455" spans="1:1" x14ac:dyDescent="0.25">
      <c r="A455" s="250" t="s">
        <v>556</v>
      </c>
    </row>
    <row r="456" spans="1:1" x14ac:dyDescent="0.25">
      <c r="A456" s="250" t="s">
        <v>557</v>
      </c>
    </row>
    <row r="457" spans="1:1" x14ac:dyDescent="0.25">
      <c r="A457" s="250" t="s">
        <v>558</v>
      </c>
    </row>
    <row r="458" spans="1:1" x14ac:dyDescent="0.25">
      <c r="A458" s="250" t="s">
        <v>559</v>
      </c>
    </row>
    <row r="459" spans="1:1" x14ac:dyDescent="0.25">
      <c r="A459" s="250" t="s">
        <v>560</v>
      </c>
    </row>
    <row r="460" spans="1:1" x14ac:dyDescent="0.25">
      <c r="A460" s="250" t="s">
        <v>561</v>
      </c>
    </row>
    <row r="461" spans="1:1" x14ac:dyDescent="0.25">
      <c r="A461" s="250" t="s">
        <v>562</v>
      </c>
    </row>
    <row r="462" spans="1:1" x14ac:dyDescent="0.25">
      <c r="A462" s="250"/>
    </row>
    <row r="463" spans="1:1" x14ac:dyDescent="0.25">
      <c r="A463" s="250" t="s">
        <v>563</v>
      </c>
    </row>
    <row r="464" spans="1:1" x14ac:dyDescent="0.25">
      <c r="A464" s="250" t="s">
        <v>564</v>
      </c>
    </row>
    <row r="465" spans="1:1" x14ac:dyDescent="0.25">
      <c r="A465" s="250" t="s">
        <v>565</v>
      </c>
    </row>
    <row r="466" spans="1:1" x14ac:dyDescent="0.25">
      <c r="A466" s="250" t="s">
        <v>566</v>
      </c>
    </row>
    <row r="467" spans="1:1" x14ac:dyDescent="0.25">
      <c r="A467" s="250" t="s">
        <v>567</v>
      </c>
    </row>
    <row r="468" spans="1:1" x14ac:dyDescent="0.25">
      <c r="A468" s="250" t="s">
        <v>568</v>
      </c>
    </row>
    <row r="469" spans="1:1" x14ac:dyDescent="0.25">
      <c r="A469" s="250" t="s">
        <v>569</v>
      </c>
    </row>
    <row r="470" spans="1:1" x14ac:dyDescent="0.25">
      <c r="A470" s="250"/>
    </row>
    <row r="471" spans="1:1" x14ac:dyDescent="0.25">
      <c r="A471" s="250" t="s">
        <v>570</v>
      </c>
    </row>
    <row r="472" spans="1:1" x14ac:dyDescent="0.25">
      <c r="A472" s="250"/>
    </row>
    <row r="473" spans="1:1" x14ac:dyDescent="0.25">
      <c r="A473" s="250" t="s">
        <v>571</v>
      </c>
    </row>
    <row r="474" spans="1:1" x14ac:dyDescent="0.25">
      <c r="A474" s="250" t="s">
        <v>572</v>
      </c>
    </row>
    <row r="475" spans="1:1" x14ac:dyDescent="0.25">
      <c r="A475" s="250" t="s">
        <v>573</v>
      </c>
    </row>
    <row r="476" spans="1:1" x14ac:dyDescent="0.25">
      <c r="A476" s="250"/>
    </row>
    <row r="477" spans="1:1" x14ac:dyDescent="0.25">
      <c r="A477" s="250" t="s">
        <v>574</v>
      </c>
    </row>
    <row r="478" spans="1:1" x14ac:dyDescent="0.25">
      <c r="A478" s="250" t="s">
        <v>575</v>
      </c>
    </row>
    <row r="479" spans="1:1" x14ac:dyDescent="0.25">
      <c r="A479" s="250" t="s">
        <v>576</v>
      </c>
    </row>
    <row r="480" spans="1:1" x14ac:dyDescent="0.25">
      <c r="A480" s="250" t="s">
        <v>577</v>
      </c>
    </row>
    <row r="481" spans="1:1" x14ac:dyDescent="0.25">
      <c r="A481" s="250" t="s">
        <v>578</v>
      </c>
    </row>
    <row r="482" spans="1:1" x14ac:dyDescent="0.25">
      <c r="A482" s="250" t="s">
        <v>579</v>
      </c>
    </row>
    <row r="483" spans="1:1" x14ac:dyDescent="0.25">
      <c r="A483" s="250" t="s">
        <v>580</v>
      </c>
    </row>
    <row r="484" spans="1:1" x14ac:dyDescent="0.25">
      <c r="A484" s="250" t="s">
        <v>581</v>
      </c>
    </row>
    <row r="485" spans="1:1" x14ac:dyDescent="0.25">
      <c r="A485" s="250" t="s">
        <v>582</v>
      </c>
    </row>
    <row r="486" spans="1:1" x14ac:dyDescent="0.25">
      <c r="A486" s="250"/>
    </row>
    <row r="487" spans="1:1" x14ac:dyDescent="0.25">
      <c r="A487" s="250" t="s">
        <v>583</v>
      </c>
    </row>
    <row r="488" spans="1:1" x14ac:dyDescent="0.25">
      <c r="A488" s="250" t="s">
        <v>584</v>
      </c>
    </row>
    <row r="489" spans="1:1" x14ac:dyDescent="0.25">
      <c r="A489" s="250" t="s">
        <v>585</v>
      </c>
    </row>
    <row r="490" spans="1:1" x14ac:dyDescent="0.25">
      <c r="A490" s="250" t="s">
        <v>586</v>
      </c>
    </row>
    <row r="491" spans="1:1" x14ac:dyDescent="0.25">
      <c r="A491" s="250"/>
    </row>
    <row r="492" spans="1:1" x14ac:dyDescent="0.25">
      <c r="A492" s="250" t="s">
        <v>587</v>
      </c>
    </row>
    <row r="493" spans="1:1" x14ac:dyDescent="0.25">
      <c r="A493" s="250" t="s">
        <v>588</v>
      </c>
    </row>
    <row r="494" spans="1:1" x14ac:dyDescent="0.25">
      <c r="A494" s="250" t="s">
        <v>589</v>
      </c>
    </row>
    <row r="495" spans="1:1" x14ac:dyDescent="0.25">
      <c r="A495" s="250" t="s">
        <v>590</v>
      </c>
    </row>
    <row r="496" spans="1:1" x14ac:dyDescent="0.25">
      <c r="A496" s="250" t="s">
        <v>591</v>
      </c>
    </row>
    <row r="497" spans="1:1" x14ac:dyDescent="0.25">
      <c r="A497" s="250" t="s">
        <v>592</v>
      </c>
    </row>
    <row r="498" spans="1:1" x14ac:dyDescent="0.25">
      <c r="A498" s="250"/>
    </row>
    <row r="499" spans="1:1" x14ac:dyDescent="0.25">
      <c r="A499" s="250" t="s">
        <v>593</v>
      </c>
    </row>
    <row r="500" spans="1:1" x14ac:dyDescent="0.25">
      <c r="A500" s="250" t="s">
        <v>594</v>
      </c>
    </row>
    <row r="501" spans="1:1" x14ac:dyDescent="0.25">
      <c r="A501" s="250" t="s">
        <v>595</v>
      </c>
    </row>
    <row r="502" spans="1:1" x14ac:dyDescent="0.25">
      <c r="A502" s="250" t="s">
        <v>596</v>
      </c>
    </row>
    <row r="503" spans="1:1" x14ac:dyDescent="0.25">
      <c r="A503" s="250" t="s">
        <v>597</v>
      </c>
    </row>
    <row r="504" spans="1:1" x14ac:dyDescent="0.25">
      <c r="A504" s="250" t="s">
        <v>598</v>
      </c>
    </row>
    <row r="505" spans="1:1" x14ac:dyDescent="0.25">
      <c r="A505" s="250" t="s">
        <v>599</v>
      </c>
    </row>
    <row r="506" spans="1:1" x14ac:dyDescent="0.25">
      <c r="A506" s="250" t="s">
        <v>600</v>
      </c>
    </row>
    <row r="507" spans="1:1" x14ac:dyDescent="0.25">
      <c r="A507" s="250" t="s">
        <v>601</v>
      </c>
    </row>
    <row r="508" spans="1:1" x14ac:dyDescent="0.25">
      <c r="A508" s="250" t="s">
        <v>602</v>
      </c>
    </row>
    <row r="509" spans="1:1" x14ac:dyDescent="0.25">
      <c r="A509" s="250" t="s">
        <v>603</v>
      </c>
    </row>
    <row r="510" spans="1:1" x14ac:dyDescent="0.25">
      <c r="A510" s="250" t="s">
        <v>604</v>
      </c>
    </row>
    <row r="511" spans="1:1" x14ac:dyDescent="0.25">
      <c r="A511" s="250" t="s">
        <v>605</v>
      </c>
    </row>
    <row r="512" spans="1:1" x14ac:dyDescent="0.25">
      <c r="A512" s="250"/>
    </row>
    <row r="513" spans="1:1" x14ac:dyDescent="0.25">
      <c r="A513" s="250" t="s">
        <v>606</v>
      </c>
    </row>
    <row r="514" spans="1:1" x14ac:dyDescent="0.25">
      <c r="A514" s="250" t="s">
        <v>607</v>
      </c>
    </row>
    <row r="515" spans="1:1" x14ac:dyDescent="0.25">
      <c r="A515" s="250" t="s">
        <v>608</v>
      </c>
    </row>
    <row r="516" spans="1:1" x14ac:dyDescent="0.25">
      <c r="A516" s="250" t="s">
        <v>609</v>
      </c>
    </row>
    <row r="517" spans="1:1" x14ac:dyDescent="0.25">
      <c r="A517" s="250" t="s">
        <v>610</v>
      </c>
    </row>
    <row r="518" spans="1:1" x14ac:dyDescent="0.25">
      <c r="A518" s="250" t="s">
        <v>611</v>
      </c>
    </row>
    <row r="519" spans="1:1" x14ac:dyDescent="0.25">
      <c r="A519" s="250" t="s">
        <v>612</v>
      </c>
    </row>
    <row r="520" spans="1:1" x14ac:dyDescent="0.25">
      <c r="A520" s="250"/>
    </row>
    <row r="521" spans="1:1" x14ac:dyDescent="0.25">
      <c r="A521" s="250" t="s">
        <v>613</v>
      </c>
    </row>
    <row r="522" spans="1:1" x14ac:dyDescent="0.25">
      <c r="A522" s="250" t="s">
        <v>614</v>
      </c>
    </row>
    <row r="523" spans="1:1" x14ac:dyDescent="0.25">
      <c r="A523" s="250" t="s">
        <v>615</v>
      </c>
    </row>
    <row r="524" spans="1:1" x14ac:dyDescent="0.25">
      <c r="A524" s="250" t="s">
        <v>616</v>
      </c>
    </row>
    <row r="525" spans="1:1" x14ac:dyDescent="0.25">
      <c r="A525" s="250" t="s">
        <v>617</v>
      </c>
    </row>
    <row r="526" spans="1:1" x14ac:dyDescent="0.25">
      <c r="A526" s="250" t="s">
        <v>618</v>
      </c>
    </row>
    <row r="527" spans="1:1" x14ac:dyDescent="0.25">
      <c r="A527" s="250" t="s">
        <v>619</v>
      </c>
    </row>
    <row r="528" spans="1:1" x14ac:dyDescent="0.25">
      <c r="A528" s="250" t="s">
        <v>620</v>
      </c>
    </row>
    <row r="529" spans="1:1" x14ac:dyDescent="0.25">
      <c r="A529" s="250" t="s">
        <v>621</v>
      </c>
    </row>
    <row r="530" spans="1:1" x14ac:dyDescent="0.25">
      <c r="A530" s="250" t="s">
        <v>622</v>
      </c>
    </row>
    <row r="531" spans="1:1" x14ac:dyDescent="0.25">
      <c r="A531" s="250" t="s">
        <v>623</v>
      </c>
    </row>
    <row r="532" spans="1:1" x14ac:dyDescent="0.25">
      <c r="A532" s="250" t="s">
        <v>624</v>
      </c>
    </row>
    <row r="533" spans="1:1" x14ac:dyDescent="0.25">
      <c r="A533" s="250" t="s">
        <v>625</v>
      </c>
    </row>
    <row r="534" spans="1:1" x14ac:dyDescent="0.25">
      <c r="A534" s="250" t="s">
        <v>626</v>
      </c>
    </row>
    <row r="535" spans="1:1" x14ac:dyDescent="0.25">
      <c r="A535" s="250"/>
    </row>
    <row r="536" spans="1:1" x14ac:dyDescent="0.25">
      <c r="A536" s="250" t="s">
        <v>627</v>
      </c>
    </row>
    <row r="537" spans="1:1" x14ac:dyDescent="0.25">
      <c r="A537" s="250" t="s">
        <v>628</v>
      </c>
    </row>
    <row r="538" spans="1:1" x14ac:dyDescent="0.25">
      <c r="A538" s="250" t="s">
        <v>629</v>
      </c>
    </row>
    <row r="539" spans="1:1" x14ac:dyDescent="0.25">
      <c r="A539" s="250"/>
    </row>
    <row r="540" spans="1:1" x14ac:dyDescent="0.25">
      <c r="A540" s="250" t="s">
        <v>630</v>
      </c>
    </row>
    <row r="541" spans="1:1" x14ac:dyDescent="0.25">
      <c r="A541" s="250"/>
    </row>
    <row r="542" spans="1:1" x14ac:dyDescent="0.25">
      <c r="A542" s="250" t="s">
        <v>631</v>
      </c>
    </row>
    <row r="543" spans="1:1" x14ac:dyDescent="0.25">
      <c r="A543" s="250" t="s">
        <v>632</v>
      </c>
    </row>
    <row r="544" spans="1:1" x14ac:dyDescent="0.25">
      <c r="A544" s="250" t="s">
        <v>633</v>
      </c>
    </row>
    <row r="545" spans="1:1" x14ac:dyDescent="0.25">
      <c r="A545" s="250" t="s">
        <v>634</v>
      </c>
    </row>
    <row r="546" spans="1:1" x14ac:dyDescent="0.25">
      <c r="A546" s="250" t="s">
        <v>635</v>
      </c>
    </row>
    <row r="547" spans="1:1" x14ac:dyDescent="0.25">
      <c r="A547" s="250" t="s">
        <v>636</v>
      </c>
    </row>
    <row r="548" spans="1:1" x14ac:dyDescent="0.25">
      <c r="A548" s="250" t="s">
        <v>637</v>
      </c>
    </row>
    <row r="549" spans="1:1" x14ac:dyDescent="0.25">
      <c r="A549" s="250" t="s">
        <v>638</v>
      </c>
    </row>
    <row r="550" spans="1:1" x14ac:dyDescent="0.25">
      <c r="A550" s="250" t="s">
        <v>639</v>
      </c>
    </row>
    <row r="551" spans="1:1" x14ac:dyDescent="0.25">
      <c r="A551" s="250"/>
    </row>
    <row r="552" spans="1:1" x14ac:dyDescent="0.25">
      <c r="A552" s="250" t="s">
        <v>640</v>
      </c>
    </row>
    <row r="553" spans="1:1" x14ac:dyDescent="0.25">
      <c r="A553" s="250"/>
    </row>
    <row r="554" spans="1:1" x14ac:dyDescent="0.25">
      <c r="A554" s="250" t="s">
        <v>641</v>
      </c>
    </row>
    <row r="555" spans="1:1" x14ac:dyDescent="0.25">
      <c r="A555" s="250" t="s">
        <v>642</v>
      </c>
    </row>
    <row r="556" spans="1:1" x14ac:dyDescent="0.25">
      <c r="A556" s="250" t="s">
        <v>643</v>
      </c>
    </row>
    <row r="557" spans="1:1" x14ac:dyDescent="0.25">
      <c r="A557" s="250" t="s">
        <v>644</v>
      </c>
    </row>
    <row r="558" spans="1:1" x14ac:dyDescent="0.25">
      <c r="A558" s="250" t="s">
        <v>645</v>
      </c>
    </row>
    <row r="559" spans="1:1" x14ac:dyDescent="0.25">
      <c r="A559" s="250" t="s">
        <v>646</v>
      </c>
    </row>
    <row r="560" spans="1:1" x14ac:dyDescent="0.25">
      <c r="A560" s="250" t="s">
        <v>647</v>
      </c>
    </row>
    <row r="561" spans="1:1" x14ac:dyDescent="0.25">
      <c r="A561" s="250" t="s">
        <v>648</v>
      </c>
    </row>
    <row r="562" spans="1:1" x14ac:dyDescent="0.25">
      <c r="A562" s="250"/>
    </row>
    <row r="563" spans="1:1" x14ac:dyDescent="0.25">
      <c r="A563" s="250" t="s">
        <v>649</v>
      </c>
    </row>
    <row r="564" spans="1:1" x14ac:dyDescent="0.25">
      <c r="A564" s="250"/>
    </row>
    <row r="565" spans="1:1" x14ac:dyDescent="0.25">
      <c r="A565" s="250" t="s">
        <v>650</v>
      </c>
    </row>
    <row r="566" spans="1:1" x14ac:dyDescent="0.25">
      <c r="A566" s="250" t="s">
        <v>651</v>
      </c>
    </row>
    <row r="567" spans="1:1" x14ac:dyDescent="0.25">
      <c r="A567" s="250" t="s">
        <v>652</v>
      </c>
    </row>
    <row r="568" spans="1:1" x14ac:dyDescent="0.25">
      <c r="A568" s="250" t="s">
        <v>653</v>
      </c>
    </row>
    <row r="569" spans="1:1" x14ac:dyDescent="0.25">
      <c r="A569" s="250"/>
    </row>
    <row r="570" spans="1:1" x14ac:dyDescent="0.25">
      <c r="A570" s="250" t="s">
        <v>654</v>
      </c>
    </row>
    <row r="571" spans="1:1" x14ac:dyDescent="0.25">
      <c r="A571" s="250" t="s">
        <v>655</v>
      </c>
    </row>
    <row r="572" spans="1:1" x14ac:dyDescent="0.25">
      <c r="A572" s="250" t="s">
        <v>656</v>
      </c>
    </row>
    <row r="573" spans="1:1" x14ac:dyDescent="0.25">
      <c r="A573" s="250" t="s">
        <v>657</v>
      </c>
    </row>
    <row r="574" spans="1:1" x14ac:dyDescent="0.25">
      <c r="A574" s="250" t="s">
        <v>658</v>
      </c>
    </row>
    <row r="575" spans="1:1" x14ac:dyDescent="0.25">
      <c r="A575" s="250" t="s">
        <v>659</v>
      </c>
    </row>
    <row r="576" spans="1:1" x14ac:dyDescent="0.25">
      <c r="A576" s="250" t="s">
        <v>660</v>
      </c>
    </row>
    <row r="577" spans="1:1" x14ac:dyDescent="0.25">
      <c r="A577" s="250" t="s">
        <v>661</v>
      </c>
    </row>
    <row r="578" spans="1:1" x14ac:dyDescent="0.25">
      <c r="A578" s="250"/>
    </row>
    <row r="579" spans="1:1" x14ac:dyDescent="0.25">
      <c r="A579" s="250" t="s">
        <v>662</v>
      </c>
    </row>
    <row r="580" spans="1:1" x14ac:dyDescent="0.25">
      <c r="A580" s="250" t="s">
        <v>663</v>
      </c>
    </row>
    <row r="581" spans="1:1" x14ac:dyDescent="0.25">
      <c r="A581" s="250" t="s">
        <v>664</v>
      </c>
    </row>
    <row r="582" spans="1:1" x14ac:dyDescent="0.25">
      <c r="A582" s="250" t="s">
        <v>665</v>
      </c>
    </row>
    <row r="583" spans="1:1" x14ac:dyDescent="0.25">
      <c r="A583" s="250"/>
    </row>
    <row r="584" spans="1:1" x14ac:dyDescent="0.25">
      <c r="A584" s="250" t="s">
        <v>666</v>
      </c>
    </row>
    <row r="585" spans="1:1" x14ac:dyDescent="0.25">
      <c r="A585" s="250" t="s">
        <v>667</v>
      </c>
    </row>
    <row r="586" spans="1:1" x14ac:dyDescent="0.25">
      <c r="A586" s="250" t="s">
        <v>668</v>
      </c>
    </row>
    <row r="587" spans="1:1" x14ac:dyDescent="0.25">
      <c r="A587" s="250" t="s">
        <v>669</v>
      </c>
    </row>
    <row r="588" spans="1:1" x14ac:dyDescent="0.25">
      <c r="A588" s="250"/>
    </row>
    <row r="589" spans="1:1" x14ac:dyDescent="0.25">
      <c r="A589" s="250" t="s">
        <v>670</v>
      </c>
    </row>
    <row r="590" spans="1:1" x14ac:dyDescent="0.25">
      <c r="A590" s="250"/>
    </row>
    <row r="591" spans="1:1" x14ac:dyDescent="0.25">
      <c r="A591" s="250" t="s">
        <v>671</v>
      </c>
    </row>
    <row r="592" spans="1:1" x14ac:dyDescent="0.25">
      <c r="A592" s="250" t="s">
        <v>672</v>
      </c>
    </row>
    <row r="593" spans="1:1" x14ac:dyDescent="0.25">
      <c r="A593" s="250" t="s">
        <v>673</v>
      </c>
    </row>
    <row r="594" spans="1:1" x14ac:dyDescent="0.25">
      <c r="A594" s="250" t="s">
        <v>674</v>
      </c>
    </row>
    <row r="595" spans="1:1" x14ac:dyDescent="0.25">
      <c r="A595" s="250" t="s">
        <v>675</v>
      </c>
    </row>
    <row r="596" spans="1:1" x14ac:dyDescent="0.25">
      <c r="A596" s="250" t="s">
        <v>676</v>
      </c>
    </row>
    <row r="597" spans="1:1" x14ac:dyDescent="0.25">
      <c r="A597" s="250" t="s">
        <v>677</v>
      </c>
    </row>
    <row r="598" spans="1:1" x14ac:dyDescent="0.25">
      <c r="A598" s="250" t="s">
        <v>678</v>
      </c>
    </row>
    <row r="599" spans="1:1" x14ac:dyDescent="0.25">
      <c r="A599" s="250"/>
    </row>
    <row r="600" spans="1:1" x14ac:dyDescent="0.25">
      <c r="A600" s="250" t="s">
        <v>679</v>
      </c>
    </row>
    <row r="601" spans="1:1" x14ac:dyDescent="0.25">
      <c r="A601" s="250"/>
    </row>
    <row r="602" spans="1:1" x14ac:dyDescent="0.25">
      <c r="A602" s="250" t="s">
        <v>680</v>
      </c>
    </row>
    <row r="603" spans="1:1" x14ac:dyDescent="0.25">
      <c r="A603" s="250" t="s">
        <v>681</v>
      </c>
    </row>
    <row r="604" spans="1:1" x14ac:dyDescent="0.25">
      <c r="A604" s="250" t="s">
        <v>682</v>
      </c>
    </row>
    <row r="605" spans="1:1" x14ac:dyDescent="0.25">
      <c r="A605" s="250" t="s">
        <v>683</v>
      </c>
    </row>
    <row r="606" spans="1:1" x14ac:dyDescent="0.25">
      <c r="A606" s="250" t="s">
        <v>684</v>
      </c>
    </row>
    <row r="607" spans="1:1" x14ac:dyDescent="0.25">
      <c r="A607" s="250" t="s">
        <v>685</v>
      </c>
    </row>
    <row r="608" spans="1:1" x14ac:dyDescent="0.25">
      <c r="A608" s="250" t="s">
        <v>686</v>
      </c>
    </row>
    <row r="609" spans="1:1" x14ac:dyDescent="0.25">
      <c r="A609" s="250" t="s">
        <v>687</v>
      </c>
    </row>
    <row r="610" spans="1:1" x14ac:dyDescent="0.25">
      <c r="A610" s="250" t="s">
        <v>688</v>
      </c>
    </row>
    <row r="611" spans="1:1" x14ac:dyDescent="0.25">
      <c r="A611" s="250"/>
    </row>
    <row r="612" spans="1:1" x14ac:dyDescent="0.25">
      <c r="A612" s="250" t="s">
        <v>689</v>
      </c>
    </row>
    <row r="613" spans="1:1" x14ac:dyDescent="0.25">
      <c r="A613" s="250"/>
    </row>
    <row r="614" spans="1:1" x14ac:dyDescent="0.25">
      <c r="A614" s="250" t="s">
        <v>690</v>
      </c>
    </row>
    <row r="615" spans="1:1" x14ac:dyDescent="0.25">
      <c r="A615" s="250" t="s">
        <v>691</v>
      </c>
    </row>
    <row r="616" spans="1:1" x14ac:dyDescent="0.25">
      <c r="A616" s="250" t="s">
        <v>692</v>
      </c>
    </row>
    <row r="617" spans="1:1" x14ac:dyDescent="0.25">
      <c r="A617" s="250" t="s">
        <v>693</v>
      </c>
    </row>
    <row r="618" spans="1:1" x14ac:dyDescent="0.25">
      <c r="A618" s="250" t="s">
        <v>694</v>
      </c>
    </row>
    <row r="619" spans="1:1" x14ac:dyDescent="0.25">
      <c r="A619" s="250" t="s">
        <v>695</v>
      </c>
    </row>
    <row r="620" spans="1:1" x14ac:dyDescent="0.25">
      <c r="A620" s="250"/>
    </row>
    <row r="621" spans="1:1" x14ac:dyDescent="0.25">
      <c r="A621" s="250" t="s">
        <v>696</v>
      </c>
    </row>
    <row r="622" spans="1:1" x14ac:dyDescent="0.25">
      <c r="A622" s="250"/>
    </row>
    <row r="623" spans="1:1" x14ac:dyDescent="0.25">
      <c r="A623" s="250"/>
    </row>
    <row r="624" spans="1:1" x14ac:dyDescent="0.25">
      <c r="A624" s="250"/>
    </row>
    <row r="625" spans="1:1" x14ac:dyDescent="0.25">
      <c r="A625" s="250"/>
    </row>
    <row r="626" spans="1:1" x14ac:dyDescent="0.25">
      <c r="A626" s="250"/>
    </row>
    <row r="627" spans="1:1" x14ac:dyDescent="0.25">
      <c r="A627" s="250"/>
    </row>
    <row r="628" spans="1:1" x14ac:dyDescent="0.25">
      <c r="A628" s="250"/>
    </row>
    <row r="629" spans="1:1" x14ac:dyDescent="0.25">
      <c r="A629" s="250"/>
    </row>
    <row r="630" spans="1:1" x14ac:dyDescent="0.25">
      <c r="A630" s="250"/>
    </row>
    <row r="631" spans="1:1" x14ac:dyDescent="0.25">
      <c r="A631" s="250"/>
    </row>
    <row r="632" spans="1:1" x14ac:dyDescent="0.25">
      <c r="A632" s="250"/>
    </row>
    <row r="633" spans="1:1" x14ac:dyDescent="0.25">
      <c r="A633" s="250"/>
    </row>
    <row r="634" spans="1:1" x14ac:dyDescent="0.25">
      <c r="A634" s="250"/>
    </row>
    <row r="635" spans="1:1" x14ac:dyDescent="0.25">
      <c r="A635" s="250"/>
    </row>
    <row r="636" spans="1:1" x14ac:dyDescent="0.25">
      <c r="A636" s="250"/>
    </row>
    <row r="637" spans="1:1" x14ac:dyDescent="0.25">
      <c r="A637" s="250"/>
    </row>
    <row r="638" spans="1:1" x14ac:dyDescent="0.25">
      <c r="A638" s="250"/>
    </row>
    <row r="639" spans="1:1" x14ac:dyDescent="0.25">
      <c r="A639" s="250"/>
    </row>
    <row r="640" spans="1:1" x14ac:dyDescent="0.25">
      <c r="A640" s="250"/>
    </row>
    <row r="641" spans="1:1" x14ac:dyDescent="0.25">
      <c r="A641" s="250"/>
    </row>
    <row r="642" spans="1:1" x14ac:dyDescent="0.25">
      <c r="A642" s="250"/>
    </row>
    <row r="643" spans="1:1" x14ac:dyDescent="0.25">
      <c r="A643" s="250"/>
    </row>
    <row r="644" spans="1:1" x14ac:dyDescent="0.25">
      <c r="A644" s="250"/>
    </row>
    <row r="645" spans="1:1" x14ac:dyDescent="0.25">
      <c r="A645" s="250"/>
    </row>
    <row r="646" spans="1:1" x14ac:dyDescent="0.25">
      <c r="A646" s="250"/>
    </row>
    <row r="647" spans="1:1" x14ac:dyDescent="0.25">
      <c r="A647" s="250"/>
    </row>
    <row r="648" spans="1:1" x14ac:dyDescent="0.25">
      <c r="A648" s="250"/>
    </row>
    <row r="649" spans="1:1" x14ac:dyDescent="0.25">
      <c r="A649" s="250"/>
    </row>
    <row r="650" spans="1:1" x14ac:dyDescent="0.25">
      <c r="A650" s="250"/>
    </row>
    <row r="651" spans="1:1" x14ac:dyDescent="0.25">
      <c r="A651" s="250"/>
    </row>
    <row r="652" spans="1:1" x14ac:dyDescent="0.25">
      <c r="A652" s="250"/>
    </row>
    <row r="653" spans="1:1" x14ac:dyDescent="0.25">
      <c r="A653" s="250"/>
    </row>
    <row r="654" spans="1:1" x14ac:dyDescent="0.25">
      <c r="A654" s="250"/>
    </row>
    <row r="655" spans="1:1" x14ac:dyDescent="0.25">
      <c r="A655" s="250"/>
    </row>
    <row r="656" spans="1:1" x14ac:dyDescent="0.25">
      <c r="A656" s="250"/>
    </row>
    <row r="657" spans="1:1" x14ac:dyDescent="0.25">
      <c r="A657" s="250"/>
    </row>
    <row r="658" spans="1:1" x14ac:dyDescent="0.25">
      <c r="A658" s="250"/>
    </row>
    <row r="659" spans="1:1" x14ac:dyDescent="0.25">
      <c r="A659" s="250"/>
    </row>
    <row r="660" spans="1:1" x14ac:dyDescent="0.25">
      <c r="A660" s="250"/>
    </row>
    <row r="661" spans="1:1" x14ac:dyDescent="0.25">
      <c r="A661" s="250"/>
    </row>
    <row r="662" spans="1:1" x14ac:dyDescent="0.25">
      <c r="A662" s="250"/>
    </row>
    <row r="663" spans="1:1" x14ac:dyDescent="0.25">
      <c r="A663" s="250"/>
    </row>
    <row r="664" spans="1:1" x14ac:dyDescent="0.25">
      <c r="A664" s="250"/>
    </row>
    <row r="665" spans="1:1" x14ac:dyDescent="0.25">
      <c r="A665" s="250"/>
    </row>
    <row r="666" spans="1:1" x14ac:dyDescent="0.25">
      <c r="A666" s="250"/>
    </row>
    <row r="667" spans="1:1" x14ac:dyDescent="0.25">
      <c r="A667" s="250"/>
    </row>
    <row r="668" spans="1:1" x14ac:dyDescent="0.25">
      <c r="A668" s="250"/>
    </row>
    <row r="669" spans="1:1" x14ac:dyDescent="0.25">
      <c r="A669" s="250"/>
    </row>
    <row r="670" spans="1:1" x14ac:dyDescent="0.25">
      <c r="A670" s="250"/>
    </row>
    <row r="671" spans="1:1" x14ac:dyDescent="0.25">
      <c r="A671" s="250"/>
    </row>
    <row r="672" spans="1:1" x14ac:dyDescent="0.25">
      <c r="A672" s="250"/>
    </row>
    <row r="673" spans="1:1" x14ac:dyDescent="0.25">
      <c r="A673" s="250"/>
    </row>
    <row r="674" spans="1:1" x14ac:dyDescent="0.25">
      <c r="A674" s="250"/>
    </row>
    <row r="675" spans="1:1" x14ac:dyDescent="0.25">
      <c r="A675" s="251"/>
    </row>
    <row r="676" spans="1:1" x14ac:dyDescent="0.25">
      <c r="A676" s="2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2020-08-04T15:47:27Z</dcterms:modified>
</cp:coreProperties>
</file>